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Microdata\Factsheets en datapublicaties\Nog te ontwikkelen\Klimaat\Bijlagen definitief\"/>
    </mc:Choice>
  </mc:AlternateContent>
  <bookViews>
    <workbookView xWindow="0" yWindow="0" windowWidth="28800" windowHeight="14190"/>
  </bookViews>
  <sheets>
    <sheet name="R&amp;D" sheetId="1" r:id="rId1"/>
    <sheet name="Innovatie" sheetId="2" r:id="rId2"/>
    <sheet name="MIA Vamil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C44" i="2" l="1"/>
  <c r="I42" i="2" l="1"/>
  <c r="C11" i="1" l="1"/>
  <c r="C17" i="1" l="1"/>
  <c r="C16" i="1"/>
  <c r="C20" i="1" l="1"/>
  <c r="H42" i="2" l="1"/>
  <c r="G42" i="2"/>
  <c r="F42" i="2"/>
  <c r="E42" i="2"/>
  <c r="D42" i="2"/>
  <c r="C42" i="2"/>
  <c r="I34" i="2"/>
  <c r="H34" i="2"/>
  <c r="G34" i="2"/>
  <c r="F34" i="2"/>
  <c r="E34" i="2"/>
  <c r="D34" i="2"/>
  <c r="I17" i="2"/>
  <c r="H17" i="2"/>
  <c r="G17" i="2"/>
  <c r="F17" i="2"/>
  <c r="E17" i="2"/>
  <c r="D17" i="2"/>
  <c r="C17" i="2"/>
  <c r="B10" i="2"/>
  <c r="B9" i="2"/>
  <c r="I3" i="2"/>
  <c r="H3" i="2"/>
  <c r="G3" i="2"/>
  <c r="F3" i="2"/>
  <c r="E3" i="2"/>
  <c r="D3" i="2"/>
  <c r="C3" i="2"/>
  <c r="F2" i="2"/>
  <c r="E2" i="2"/>
  <c r="D2" i="2"/>
  <c r="C2" i="2"/>
  <c r="I64" i="1"/>
  <c r="H64" i="1"/>
  <c r="G64" i="1"/>
  <c r="F64" i="1"/>
  <c r="E64" i="1"/>
  <c r="D64" i="1"/>
  <c r="C64" i="1"/>
  <c r="C67" i="1" s="1"/>
  <c r="V63" i="1"/>
  <c r="U63" i="1"/>
  <c r="T63" i="1"/>
  <c r="S63" i="1"/>
  <c r="R63" i="1"/>
  <c r="Q63" i="1"/>
  <c r="V62" i="1"/>
  <c r="U62" i="1"/>
  <c r="T62" i="1"/>
  <c r="S62" i="1"/>
  <c r="R62" i="1"/>
  <c r="Q62" i="1"/>
  <c r="I59" i="1"/>
  <c r="H59" i="1"/>
  <c r="G59" i="1"/>
  <c r="F59" i="1"/>
  <c r="E59" i="1"/>
  <c r="D59" i="1"/>
  <c r="C59" i="1"/>
  <c r="W58" i="1"/>
  <c r="V58" i="1"/>
  <c r="U58" i="1"/>
  <c r="T58" i="1"/>
  <c r="S58" i="1"/>
  <c r="R58" i="1"/>
  <c r="Q58" i="1"/>
  <c r="W57" i="1"/>
  <c r="V57" i="1"/>
  <c r="U57" i="1"/>
  <c r="T57" i="1"/>
  <c r="S57" i="1"/>
  <c r="R57" i="1"/>
  <c r="Q57" i="1"/>
  <c r="W56" i="1"/>
  <c r="V56" i="1"/>
  <c r="U56" i="1"/>
  <c r="T56" i="1"/>
  <c r="S56" i="1"/>
  <c r="R56" i="1"/>
  <c r="Q56" i="1"/>
  <c r="W55" i="1"/>
  <c r="V55" i="1"/>
  <c r="U55" i="1"/>
  <c r="T55" i="1"/>
  <c r="S55" i="1"/>
  <c r="R55" i="1"/>
  <c r="Q55" i="1"/>
  <c r="W54" i="1"/>
  <c r="V54" i="1"/>
  <c r="U54" i="1"/>
  <c r="T54" i="1"/>
  <c r="S54" i="1"/>
  <c r="R54" i="1"/>
  <c r="Q54" i="1"/>
  <c r="W53" i="1"/>
  <c r="V53" i="1"/>
  <c r="U53" i="1"/>
  <c r="T53" i="1"/>
  <c r="S53" i="1"/>
  <c r="R53" i="1"/>
  <c r="Q53" i="1"/>
  <c r="W52" i="1"/>
  <c r="V52" i="1"/>
  <c r="U52" i="1"/>
  <c r="T52" i="1"/>
  <c r="S52" i="1"/>
  <c r="R52" i="1"/>
  <c r="Q52" i="1"/>
  <c r="W51" i="1"/>
  <c r="V51" i="1"/>
  <c r="U51" i="1"/>
  <c r="T51" i="1"/>
  <c r="S51" i="1"/>
  <c r="R51" i="1"/>
  <c r="Q51" i="1"/>
  <c r="W50" i="1"/>
  <c r="V50" i="1"/>
  <c r="U50" i="1"/>
  <c r="T50" i="1"/>
  <c r="S50" i="1"/>
  <c r="R50" i="1"/>
  <c r="Q50" i="1"/>
  <c r="W49" i="1"/>
  <c r="V49" i="1"/>
  <c r="U49" i="1"/>
  <c r="T49" i="1"/>
  <c r="S49" i="1"/>
  <c r="R49" i="1"/>
  <c r="Q49" i="1"/>
  <c r="W48" i="1"/>
  <c r="V48" i="1"/>
  <c r="U48" i="1"/>
  <c r="T48" i="1"/>
  <c r="S48" i="1"/>
  <c r="R48" i="1"/>
  <c r="Q48" i="1"/>
  <c r="W47" i="1"/>
  <c r="V47" i="1"/>
  <c r="U47" i="1"/>
  <c r="T47" i="1"/>
  <c r="S47" i="1"/>
  <c r="R47" i="1"/>
  <c r="Q47" i="1"/>
  <c r="W46" i="1"/>
  <c r="V46" i="1"/>
  <c r="U46" i="1"/>
  <c r="T46" i="1"/>
  <c r="S46" i="1"/>
  <c r="R46" i="1"/>
  <c r="Q46" i="1"/>
  <c r="W45" i="1"/>
  <c r="V45" i="1"/>
  <c r="U45" i="1"/>
  <c r="T45" i="1"/>
  <c r="S45" i="1"/>
  <c r="R45" i="1"/>
  <c r="Q45" i="1"/>
  <c r="W44" i="1"/>
  <c r="V44" i="1"/>
  <c r="U44" i="1"/>
  <c r="T44" i="1"/>
  <c r="S44" i="1"/>
  <c r="R44" i="1"/>
  <c r="Q44" i="1"/>
  <c r="W43" i="1"/>
  <c r="V43" i="1"/>
  <c r="U43" i="1"/>
  <c r="T43" i="1"/>
  <c r="S43" i="1"/>
  <c r="R43" i="1"/>
  <c r="Q43" i="1"/>
  <c r="W42" i="1"/>
  <c r="V42" i="1"/>
  <c r="U42" i="1"/>
  <c r="T42" i="1"/>
  <c r="S42" i="1"/>
  <c r="R42" i="1"/>
  <c r="Q42" i="1"/>
  <c r="W41" i="1"/>
  <c r="V41" i="1"/>
  <c r="U41" i="1"/>
  <c r="T41" i="1"/>
  <c r="S41" i="1"/>
  <c r="R41" i="1"/>
  <c r="Q41" i="1"/>
  <c r="W40" i="1"/>
  <c r="V40" i="1"/>
  <c r="U40" i="1"/>
  <c r="T40" i="1"/>
  <c r="S40" i="1"/>
  <c r="R40" i="1"/>
  <c r="Q40" i="1"/>
  <c r="W39" i="1"/>
  <c r="V39" i="1"/>
  <c r="U39" i="1"/>
  <c r="T39" i="1"/>
  <c r="S39" i="1"/>
  <c r="R39" i="1"/>
  <c r="Q39" i="1"/>
  <c r="W38" i="1"/>
  <c r="V38" i="1"/>
  <c r="U38" i="1"/>
  <c r="T38" i="1"/>
  <c r="S38" i="1"/>
  <c r="R38" i="1"/>
  <c r="Q38" i="1"/>
  <c r="W37" i="1"/>
  <c r="V37" i="1"/>
  <c r="U37" i="1"/>
  <c r="T37" i="1"/>
  <c r="S37" i="1"/>
  <c r="R37" i="1"/>
  <c r="Q37" i="1"/>
  <c r="W36" i="1"/>
  <c r="V36" i="1"/>
  <c r="U36" i="1"/>
  <c r="T36" i="1"/>
  <c r="S36" i="1"/>
  <c r="R36" i="1"/>
  <c r="Q36" i="1"/>
  <c r="I33" i="1"/>
  <c r="H33" i="1"/>
  <c r="G33" i="1"/>
  <c r="F33" i="1"/>
  <c r="E33" i="1"/>
  <c r="D33" i="1"/>
  <c r="C33" i="1"/>
  <c r="W27" i="1"/>
  <c r="V27" i="1"/>
  <c r="U27" i="1"/>
  <c r="T27" i="1"/>
  <c r="S27" i="1"/>
  <c r="R27" i="1"/>
  <c r="Q27" i="1"/>
  <c r="W20" i="1"/>
  <c r="V20" i="1"/>
  <c r="U20" i="1"/>
  <c r="T20" i="1"/>
  <c r="S20" i="1"/>
  <c r="R20" i="1"/>
  <c r="Q20" i="1"/>
  <c r="I20" i="1"/>
  <c r="H20" i="1"/>
  <c r="G20" i="1"/>
  <c r="F20" i="1"/>
  <c r="E20" i="1"/>
  <c r="D20" i="1"/>
  <c r="J14" i="1"/>
  <c r="I11" i="1"/>
  <c r="H11" i="1"/>
  <c r="G11" i="1"/>
  <c r="F11" i="1"/>
  <c r="E11" i="1"/>
  <c r="D11" i="1"/>
  <c r="W10" i="1"/>
  <c r="V10" i="1"/>
  <c r="U10" i="1"/>
  <c r="T10" i="1"/>
  <c r="S10" i="1"/>
  <c r="R10" i="1"/>
  <c r="Q10" i="1"/>
  <c r="W9" i="1"/>
  <c r="V9" i="1"/>
  <c r="U9" i="1"/>
  <c r="T9" i="1"/>
  <c r="S9" i="1"/>
  <c r="R9" i="1"/>
  <c r="Q9" i="1"/>
  <c r="W8" i="1"/>
  <c r="V8" i="1"/>
  <c r="U8" i="1"/>
  <c r="T8" i="1"/>
  <c r="S8" i="1"/>
  <c r="R8" i="1"/>
  <c r="Q8" i="1"/>
  <c r="I4" i="1"/>
  <c r="H4" i="1"/>
  <c r="G4" i="1"/>
  <c r="F4" i="1"/>
  <c r="E4" i="1"/>
  <c r="D4" i="1"/>
  <c r="C4" i="1"/>
  <c r="Q4" i="1" s="1"/>
  <c r="Q59" i="1" l="1"/>
  <c r="R33" i="1"/>
  <c r="R4" i="1"/>
  <c r="W33" i="1"/>
  <c r="V33" i="1"/>
  <c r="T64" i="1"/>
  <c r="T11" i="1"/>
  <c r="U64" i="1"/>
  <c r="U4" i="1"/>
  <c r="U11" i="1"/>
  <c r="V4" i="1"/>
  <c r="V11" i="1"/>
  <c r="W4" i="1"/>
  <c r="W11" i="1"/>
  <c r="Q33" i="1"/>
  <c r="W64" i="1"/>
  <c r="S33" i="1"/>
  <c r="V64" i="1"/>
  <c r="S64" i="1"/>
  <c r="R64" i="1"/>
  <c r="S4" i="1"/>
  <c r="T4" i="1"/>
  <c r="Q11" i="1"/>
  <c r="R11" i="1"/>
  <c r="S11" i="1"/>
  <c r="T33" i="1"/>
  <c r="U33" i="1"/>
  <c r="Q64" i="1"/>
  <c r="R59" i="1" l="1"/>
  <c r="W59" i="1"/>
  <c r="U59" i="1"/>
  <c r="V59" i="1"/>
  <c r="T59" i="1"/>
  <c r="S59" i="1"/>
</calcChain>
</file>

<file path=xl/comments1.xml><?xml version="1.0" encoding="utf-8"?>
<comments xmlns="http://schemas.openxmlformats.org/spreadsheetml/2006/main">
  <authors>
    <author>Lionne Koens</author>
  </authors>
  <commentList>
    <comment ref="P3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Dit percentage wordt voor VWS niet gegeven.</t>
        </r>
      </text>
    </comment>
  </commentList>
</comments>
</file>

<file path=xl/sharedStrings.xml><?xml version="1.0" encoding="utf-8"?>
<sst xmlns="http://schemas.openxmlformats.org/spreadsheetml/2006/main" count="418" uniqueCount="165">
  <si>
    <t>Artikelnr.</t>
  </si>
  <si>
    <t>Begrotingsartikel</t>
  </si>
  <si>
    <t>realisatie</t>
  </si>
  <si>
    <t xml:space="preserve">stand begr. </t>
  </si>
  <si>
    <t>ontwerp</t>
  </si>
  <si>
    <t>meerjarencijfers</t>
  </si>
  <si>
    <t>% R&amp;D van (sub-)artikel</t>
  </si>
  <si>
    <t>Nabscode</t>
  </si>
  <si>
    <t>NABS</t>
  </si>
  <si>
    <t>Bestemming</t>
  </si>
  <si>
    <t>Type</t>
  </si>
  <si>
    <t>% innovatie-</t>
  </si>
  <si>
    <t>Absolute bedragen innovatierelevant</t>
  </si>
  <si>
    <t>relevant</t>
  </si>
  <si>
    <t>Proj.</t>
  </si>
  <si>
    <t>SO</t>
  </si>
  <si>
    <t>Inst.</t>
  </si>
  <si>
    <t>VII Binnenlandse Zaken en Koninkrijksrelaties</t>
  </si>
  <si>
    <t>H 7 - 3 en H 7 - 4</t>
  </si>
  <si>
    <t>Woningmarkt, Energietransitie, gebouwde omgeving en bouwkwaliteit</t>
  </si>
  <si>
    <t>1, 3</t>
  </si>
  <si>
    <t>Exploratie en exploitatie van het aards milieu &amp; van de ruimte</t>
  </si>
  <si>
    <t>R/SO</t>
  </si>
  <si>
    <t>Diversen</t>
  </si>
  <si>
    <t>TOTAAL BINNENLANDSE ZAKEN EN KONINKRIJKSRELATIES</t>
  </si>
  <si>
    <t>VIII Onderwijs, Cultuur en Wetenschap</t>
  </si>
  <si>
    <t>Universiteiten (incl. WUR)</t>
  </si>
  <si>
    <t>12 div.</t>
  </si>
  <si>
    <t>Onderzoek uit algemene universitaire fondsen</t>
  </si>
  <si>
    <t>Onderzoekscomponent hogescholen (HBO Bekostiging Deel ontwerp en ontwikkeling)(incl. groen)</t>
  </si>
  <si>
    <t>Exploratie en exploitatie van het aards milieu</t>
  </si>
  <si>
    <t>TOTAAL ONDERWIJS, CULTUUR EN WETENSCHAP</t>
  </si>
  <si>
    <t>O</t>
  </si>
  <si>
    <t>XI Infrastructuur en Waterstaat</t>
  </si>
  <si>
    <t>Transport, telecommunicatie en ov. infrastructuren</t>
  </si>
  <si>
    <t>98.02.18</t>
  </si>
  <si>
    <t>Apparaat Planbureau Leefomgeving (PBL)</t>
  </si>
  <si>
    <t>Milieubeheer en milieuzorg</t>
  </si>
  <si>
    <t>PBL</t>
  </si>
  <si>
    <t>23.01</t>
  </si>
  <si>
    <t>Meteorologie, seismologie en Aardobservatie</t>
  </si>
  <si>
    <t>KNMI</t>
  </si>
  <si>
    <t>1297U0101</t>
  </si>
  <si>
    <t>1220u01070001</t>
  </si>
  <si>
    <t>Beperken van verzuring en grootschalige luchtverontreiniging</t>
  </si>
  <si>
    <t>ECN</t>
  </si>
  <si>
    <t>DF 5.01</t>
  </si>
  <si>
    <t>RWS Corporate innovatie (HWS waterinnovatie)</t>
  </si>
  <si>
    <t>12.11u0</t>
  </si>
  <si>
    <t>Integraal waterbeleid</t>
  </si>
  <si>
    <t>Deltares.</t>
  </si>
  <si>
    <t>DF</t>
  </si>
  <si>
    <t>HWS - Studiekosten waterveiligheid en studiekosten zoetwatervoorziening</t>
  </si>
  <si>
    <t>DF 01</t>
  </si>
  <si>
    <t>HWS - Waterveiligheid (overige aanlegproj. &amp; studiekosten)</t>
  </si>
  <si>
    <t>Div.</t>
  </si>
  <si>
    <t>DF 02</t>
  </si>
  <si>
    <t>HWS - Zoetwatervoorziening (overige investeringen en studiekosten)</t>
  </si>
  <si>
    <t>DF 07</t>
  </si>
  <si>
    <t>HWS - Waterkwaliteit (studiekosten &amp; overleg aanleg projecten</t>
  </si>
  <si>
    <t>TOTAAL INFRASTRUCTUUR EN WATERSTAAT</t>
  </si>
  <si>
    <t>XIII Economische Zaken en Klimaat</t>
  </si>
  <si>
    <t>Industriële productie en technologie</t>
  </si>
  <si>
    <t>proj.</t>
  </si>
  <si>
    <t>TNO</t>
  </si>
  <si>
    <t>12.10.02</t>
  </si>
  <si>
    <t>Grote Technologische Instituten (MARIN)</t>
  </si>
  <si>
    <t>Grote Technologische Instituten (Deltares)</t>
  </si>
  <si>
    <t>12.10.03</t>
  </si>
  <si>
    <t>Grote Technologische Instituten (TIFN)</t>
  </si>
  <si>
    <t>1,2,4-10</t>
  </si>
  <si>
    <t xml:space="preserve">NL-Californië duurzaam E-mobility fund </t>
  </si>
  <si>
    <t>14.01</t>
  </si>
  <si>
    <t xml:space="preserve">Topsectoren energie: energie-innovatie tenderregeling </t>
  </si>
  <si>
    <t>Energie</t>
  </si>
  <si>
    <t>Topsectoren energie: SDE+projecten topsectoren energie</t>
  </si>
  <si>
    <t>14.01.</t>
  </si>
  <si>
    <t>Energie-Akkoord SER: RVO demonstratieregeling Energie innovatie DEI (E&amp;I)</t>
  </si>
  <si>
    <t>Energie-Akkoord SER: RVO subsidieregeling duurzame scheepsbouw (SDS)</t>
  </si>
  <si>
    <t>Energie-innovatie (IA) - O: meerjarenafspraken energie (MJA-E)</t>
  </si>
  <si>
    <t>Energie-innovatie (IA) - O: RVO smart grids</t>
  </si>
  <si>
    <t>Energie-innovatie (IA) - O: duurzame elektriciteitsvoorziening</t>
  </si>
  <si>
    <t>Energie-innovatie (IA) - O: innovatieagenda wind op zee</t>
  </si>
  <si>
    <t>Energie-innovatie (IA) - O: innovatieagenda nieuw gas</t>
  </si>
  <si>
    <t>Energie-innovatie (IA) - O: duurzaamheid energiebesparing UKR</t>
  </si>
  <si>
    <t>Overige subsidies: transitiemanagement</t>
  </si>
  <si>
    <t>Carbon Capture and Storage</t>
  </si>
  <si>
    <t>Hoge Flux Reactor</t>
  </si>
  <si>
    <t>HFR/NRG</t>
  </si>
  <si>
    <t>14.06</t>
  </si>
  <si>
    <t>Pallas</t>
  </si>
  <si>
    <t>14.10</t>
  </si>
  <si>
    <t>Bijdrage aan ECN</t>
  </si>
  <si>
    <t>Onderzoek &amp; opdrachten: onderzoeksprojecten ETM algemeen</t>
  </si>
  <si>
    <t>Onderzoek &amp; opdrachten: onderzoeksprojecten ETM (E&amp;I)</t>
  </si>
  <si>
    <t>14.08</t>
  </si>
  <si>
    <t>Bijdrage TNO bodembeheer</t>
  </si>
  <si>
    <t>Bijdrage ECN-TNO (E&amp;I)</t>
  </si>
  <si>
    <t>TOTAAL ECONOMISCHE ZAKEN EN KLIMAAT</t>
  </si>
  <si>
    <t>XIV Landbouw, Natuur en Voedselkwaliteit</t>
  </si>
  <si>
    <t>16.06</t>
  </si>
  <si>
    <t>Plantaardige productie: project energietransitie</t>
  </si>
  <si>
    <t>PM</t>
  </si>
  <si>
    <t xml:space="preserve">Landbouw </t>
  </si>
  <si>
    <t>Plantaardige productie: FES innovatieprogramma energie</t>
  </si>
  <si>
    <t>TOTAAL LANDBOUW, NATUUR en VOEDSELKWALITEIT</t>
  </si>
  <si>
    <t xml:space="preserve"> </t>
  </si>
  <si>
    <t>Aandeel innovatie in % van (sub-)artikel</t>
  </si>
  <si>
    <t>%</t>
  </si>
  <si>
    <t>Eventuele toelichting</t>
  </si>
  <si>
    <t xml:space="preserve">6501U </t>
  </si>
  <si>
    <t>Innovatie HWBP2</t>
  </si>
  <si>
    <t>6501U</t>
  </si>
  <si>
    <t>HWBP 3: Overige programmakosten  (innovatie)</t>
  </si>
  <si>
    <t>5515u</t>
  </si>
  <si>
    <t>Subsidies Zeehaveninnovatieproject (ZIP)</t>
  </si>
  <si>
    <t>1217U</t>
  </si>
  <si>
    <t>KLM</t>
  </si>
  <si>
    <t>1218U</t>
  </si>
  <si>
    <t>via STICHTING PROJECTEN BINNENVAART</t>
  </si>
  <si>
    <t>Projectfinanciering</t>
  </si>
  <si>
    <t>1214u</t>
  </si>
  <si>
    <t>Talking Traffic</t>
  </si>
  <si>
    <t>ontwikkeling software</t>
  </si>
  <si>
    <t>publiek projectfinanciering</t>
  </si>
  <si>
    <t>ITS uitgaven Beter Benutten</t>
  </si>
  <si>
    <t>Topsector water</t>
  </si>
  <si>
    <t>deels</t>
  </si>
  <si>
    <t>1219u</t>
  </si>
  <si>
    <t>Groen beleggen Mia/Vamil (uitvoering)</t>
  </si>
  <si>
    <t>1211u</t>
  </si>
  <si>
    <t>Nationaal programma kennis voor Water en Klimaat</t>
  </si>
  <si>
    <t>NWO en TKI</t>
  </si>
  <si>
    <t>6501u</t>
  </si>
  <si>
    <t>13.01.09</t>
  </si>
  <si>
    <t>Uitfinanciering subsidies: Innovatieregeling Scheepsbouw</t>
  </si>
  <si>
    <t>Regeling duurzame stallen (PAS)</t>
  </si>
  <si>
    <t>Projecten fijnstofmaatregelen</t>
  </si>
  <si>
    <t>16.01</t>
  </si>
  <si>
    <t>Plantaardige productie: Energie efficientie en hernieuwbare energie glastuinbouw (EHG)</t>
  </si>
  <si>
    <t>Plantaardige productie: MEI</t>
  </si>
  <si>
    <t>Duurzame veehouderij: projecten intensieve veehouderij (UDV)</t>
  </si>
  <si>
    <t>TOTAAL LANDBOUW, NATUUR EN VOEDSELKWALITEIT</t>
  </si>
  <si>
    <t>onbekend/overig</t>
  </si>
  <si>
    <t>bedrijven</t>
  </si>
  <si>
    <t>ho</t>
  </si>
  <si>
    <t>Klimaatgerichte overheidsuitgaven voor R&amp;D 2017-2023, op basis van begrotingscijfers 2019, per begrotingsartikel, per departement, in miljoenen euro</t>
  </si>
  <si>
    <t>Klimaatgerichte overige uitgaven voor innovatie, niet zijnde R&amp;D, in miljoenen euro</t>
  </si>
  <si>
    <t>Bron: TWIN-database Rathenau Instituut 2017-2023</t>
  </si>
  <si>
    <t>Bron: TWIN-database 2017-2023 Rathenau Instituut</t>
  </si>
  <si>
    <t>publieke kennis- en onderzoeksinstellingen</t>
  </si>
  <si>
    <t>Klimaat lectoraten (o.b.v. regel 15 en NARCIS database Lectoraten gericht op klimaat)</t>
  </si>
  <si>
    <t>Klimaat leerstoelen (o.b.v. regel 14 en NARCIS database Hoogleraren klimaatgericht)</t>
  </si>
  <si>
    <t>Matching EU en NWO projectfinanciering gericht op klimaat</t>
  </si>
  <si>
    <t>Berekening Rathenau Instituut</t>
  </si>
  <si>
    <t>NWO projectfinancering gericht op klimaat</t>
  </si>
  <si>
    <t>Totaal R&amp;D</t>
  </si>
  <si>
    <t>Totaal innovatie</t>
  </si>
  <si>
    <t>Co-financiering EFRO klimaatgericht</t>
  </si>
  <si>
    <t>Omvang klimaatgerichte fiscale instrumenten voor innovatie, in miljoenen euro</t>
  </si>
  <si>
    <t xml:space="preserve"> Ministerie van Infrastructuur en Waterstaat</t>
  </si>
  <si>
    <t>% innovatie van (sub)-artikel</t>
  </si>
  <si>
    <t>MIA</t>
  </si>
  <si>
    <t>VAMIL</t>
  </si>
  <si>
    <t xml:space="preserve">Totaal MIA / VAMIL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</si>
</sst>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#,##0.000"/>
    <numFmt numFmtId="166" formatCode="0.0"/>
    <numFmt numFmtId="167" formatCode="s\t\a\nd\a\a\rd"/>
    <numFmt numFmtId="168" formatCode="#,##0.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7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</cellStyleXfs>
  <cellXfs count="102">
    <xf numFmtId="0" fontId="0" fillId="0" borderId="0" xfId="0"/>
    <xf numFmtId="0" fontId="3" fillId="0" borderId="0" xfId="2" applyFont="1" applyFill="1" applyAlignment="1">
      <alignment horizontal="left"/>
    </xf>
    <xf numFmtId="0" fontId="2" fillId="0" borderId="0" xfId="2" applyFont="1" applyFill="1"/>
    <xf numFmtId="0" fontId="4" fillId="0" borderId="0" xfId="2" applyFont="1" applyFill="1"/>
    <xf numFmtId="0" fontId="4" fillId="0" borderId="0" xfId="0" applyFont="1" applyFill="1" applyAlignment="1">
      <alignment horizontal="right"/>
    </xf>
    <xf numFmtId="164" fontId="4" fillId="0" borderId="0" xfId="0" applyNumberFormat="1" applyFont="1" applyFill="1"/>
    <xf numFmtId="0" fontId="4" fillId="0" borderId="0" xfId="0" applyFont="1" applyFill="1"/>
    <xf numFmtId="0" fontId="5" fillId="0" borderId="0" xfId="2" applyFont="1" applyFill="1" applyAlignment="1">
      <alignment horizontal="left"/>
    </xf>
    <xf numFmtId="0" fontId="5" fillId="0" borderId="0" xfId="2" applyFont="1" applyFill="1"/>
    <xf numFmtId="0" fontId="5" fillId="0" borderId="0" xfId="0" applyFont="1" applyFill="1"/>
    <xf numFmtId="0" fontId="5" fillId="0" borderId="0" xfId="2" applyFont="1" applyFill="1" applyAlignment="1">
      <alignment horizontal="right"/>
    </xf>
    <xf numFmtId="0" fontId="5" fillId="0" borderId="0" xfId="0" applyFont="1" applyFill="1" applyAlignment="1">
      <alignment horizontal="right"/>
    </xf>
    <xf numFmtId="164" fontId="5" fillId="0" borderId="0" xfId="0" applyNumberFormat="1" applyFont="1" applyFill="1"/>
    <xf numFmtId="0" fontId="6" fillId="2" borderId="0" xfId="0" applyFont="1" applyFill="1"/>
    <xf numFmtId="0" fontId="5" fillId="2" borderId="0" xfId="0" applyFont="1" applyFill="1"/>
    <xf numFmtId="164" fontId="6" fillId="2" borderId="0" xfId="0" applyNumberFormat="1" applyFont="1" applyFill="1"/>
    <xf numFmtId="0" fontId="6" fillId="0" borderId="0" xfId="0" applyFont="1" applyFill="1"/>
    <xf numFmtId="165" fontId="6" fillId="0" borderId="0" xfId="0" applyNumberFormat="1" applyFont="1" applyFill="1"/>
    <xf numFmtId="164" fontId="6" fillId="0" borderId="0" xfId="0" applyNumberFormat="1" applyFont="1" applyFill="1"/>
    <xf numFmtId="165" fontId="5" fillId="0" borderId="0" xfId="0" applyNumberFormat="1" applyFont="1" applyFill="1"/>
    <xf numFmtId="165" fontId="6" fillId="2" borderId="0" xfId="0" applyNumberFormat="1" applyFont="1" applyFill="1"/>
    <xf numFmtId="165" fontId="4" fillId="0" borderId="0" xfId="0" applyNumberFormat="1" applyFont="1" applyFill="1"/>
    <xf numFmtId="0" fontId="6" fillId="0" borderId="0" xfId="0" applyFont="1" applyFill="1" applyAlignment="1">
      <alignment horizontal="right"/>
    </xf>
    <xf numFmtId="165" fontId="5" fillId="2" borderId="0" xfId="0" applyNumberFormat="1" applyFont="1" applyFill="1"/>
    <xf numFmtId="164" fontId="5" fillId="2" borderId="0" xfId="0" applyNumberFormat="1" applyFont="1" applyFill="1"/>
    <xf numFmtId="0" fontId="4" fillId="3" borderId="0" xfId="2" applyFont="1" applyFill="1"/>
    <xf numFmtId="164" fontId="4" fillId="3" borderId="0" xfId="2" applyNumberFormat="1" applyFont="1" applyFill="1"/>
    <xf numFmtId="0" fontId="4" fillId="3" borderId="0" xfId="2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7" fillId="3" borderId="0" xfId="0" applyFont="1" applyFill="1"/>
    <xf numFmtId="164" fontId="4" fillId="3" borderId="0" xfId="0" applyNumberFormat="1" applyFont="1" applyFill="1"/>
    <xf numFmtId="0" fontId="5" fillId="3" borderId="0" xfId="0" applyFont="1" applyFill="1"/>
    <xf numFmtId="0" fontId="7" fillId="0" borderId="0" xfId="0" applyFont="1" applyFill="1"/>
    <xf numFmtId="3" fontId="5" fillId="0" borderId="0" xfId="0" applyNumberFormat="1" applyFont="1" applyFill="1"/>
    <xf numFmtId="165" fontId="8" fillId="0" borderId="0" xfId="0" applyNumberFormat="1" applyFont="1" applyFill="1"/>
    <xf numFmtId="0" fontId="8" fillId="0" borderId="0" xfId="0" applyFont="1" applyFill="1"/>
    <xf numFmtId="0" fontId="9" fillId="3" borderId="0" xfId="2" applyFont="1" applyFill="1" applyAlignment="1">
      <alignment horizontal="left"/>
    </xf>
    <xf numFmtId="0" fontId="9" fillId="3" borderId="0" xfId="2" applyFont="1" applyFill="1"/>
    <xf numFmtId="165" fontId="9" fillId="3" borderId="0" xfId="2" applyNumberFormat="1" applyFont="1" applyFill="1"/>
    <xf numFmtId="0" fontId="9" fillId="3" borderId="0" xfId="2" applyFont="1" applyFill="1" applyAlignment="1">
      <alignment horizontal="right"/>
    </xf>
    <xf numFmtId="0" fontId="5" fillId="3" borderId="0" xfId="0" applyFont="1" applyFill="1" applyAlignment="1">
      <alignment horizontal="right"/>
    </xf>
    <xf numFmtId="164" fontId="5" fillId="3" borderId="0" xfId="0" applyNumberFormat="1" applyFont="1" applyFill="1"/>
    <xf numFmtId="0" fontId="6" fillId="2" borderId="0" xfId="2" applyFont="1" applyFill="1"/>
    <xf numFmtId="165" fontId="6" fillId="2" borderId="0" xfId="2" applyNumberFormat="1" applyFont="1" applyFill="1"/>
    <xf numFmtId="164" fontId="6" fillId="2" borderId="0" xfId="2" applyNumberFormat="1" applyFont="1" applyFill="1"/>
    <xf numFmtId="0" fontId="5" fillId="2" borderId="0" xfId="2" applyFont="1" applyFill="1" applyAlignment="1">
      <alignment horizontal="right"/>
    </xf>
    <xf numFmtId="0" fontId="7" fillId="0" borderId="0" xfId="0" applyFont="1" applyFill="1" applyAlignment="1">
      <alignment horizontal="right"/>
    </xf>
    <xf numFmtId="166" fontId="4" fillId="3" borderId="0" xfId="2" applyNumberFormat="1" applyFont="1" applyFill="1"/>
    <xf numFmtId="0" fontId="7" fillId="3" borderId="0" xfId="0" applyFont="1" applyFill="1" applyAlignment="1">
      <alignment horizontal="right"/>
    </xf>
    <xf numFmtId="164" fontId="6" fillId="3" borderId="0" xfId="0" applyNumberFormat="1" applyFont="1" applyFill="1"/>
    <xf numFmtId="0" fontId="6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7" fillId="2" borderId="0" xfId="0" applyFont="1" applyFill="1"/>
    <xf numFmtId="0" fontId="4" fillId="2" borderId="0" xfId="0" applyFont="1" applyFill="1"/>
    <xf numFmtId="164" fontId="7" fillId="2" borderId="0" xfId="0" applyNumberFormat="1" applyFont="1" applyFill="1"/>
    <xf numFmtId="0" fontId="4" fillId="0" borderId="0" xfId="0" applyFont="1" applyFill="1" applyAlignment="1">
      <alignment horizontal="left"/>
    </xf>
    <xf numFmtId="165" fontId="4" fillId="3" borderId="0" xfId="0" applyNumberFormat="1" applyFont="1" applyFill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165" fontId="4" fillId="3" borderId="0" xfId="0" applyNumberFormat="1" applyFont="1" applyFill="1" applyBorder="1"/>
    <xf numFmtId="165" fontId="4" fillId="3" borderId="0" xfId="0" applyNumberFormat="1" applyFont="1" applyFill="1" applyBorder="1" applyAlignment="1">
      <alignment horizontal="right"/>
    </xf>
    <xf numFmtId="1" fontId="4" fillId="3" borderId="0" xfId="0" applyNumberFormat="1" applyFont="1" applyFill="1" applyBorder="1" applyAlignment="1">
      <alignment horizontal="right"/>
    </xf>
    <xf numFmtId="164" fontId="5" fillId="0" borderId="0" xfId="5" applyNumberFormat="1" applyFont="1" applyFill="1"/>
    <xf numFmtId="0" fontId="7" fillId="0" borderId="0" xfId="0" applyFont="1" applyFill="1" applyAlignment="1">
      <alignment vertical="center"/>
    </xf>
    <xf numFmtId="165" fontId="7" fillId="0" borderId="0" xfId="0" applyNumberFormat="1" applyFont="1" applyFill="1"/>
    <xf numFmtId="168" fontId="7" fillId="0" borderId="0" xfId="0" applyNumberFormat="1" applyFont="1" applyFill="1"/>
    <xf numFmtId="9" fontId="7" fillId="0" borderId="0" xfId="1" applyFont="1" applyFill="1"/>
    <xf numFmtId="9" fontId="4" fillId="0" borderId="0" xfId="1" applyFont="1" applyFill="1"/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4" fillId="3" borderId="0" xfId="6" applyFont="1" applyFill="1" applyBorder="1" applyAlignment="1">
      <alignment horizontal="left"/>
    </xf>
    <xf numFmtId="0" fontId="4" fillId="3" borderId="0" xfId="6" applyFont="1" applyFill="1" applyBorder="1"/>
    <xf numFmtId="165" fontId="4" fillId="3" borderId="0" xfId="6" applyNumberFormat="1" applyFont="1" applyFill="1" applyBorder="1" applyAlignment="1">
      <alignment horizontal="right" wrapText="1"/>
    </xf>
    <xf numFmtId="166" fontId="4" fillId="3" borderId="0" xfId="0" applyNumberFormat="1" applyFont="1" applyFill="1"/>
    <xf numFmtId="0" fontId="4" fillId="3" borderId="0" xfId="0" applyFont="1" applyFill="1" applyBorder="1" applyAlignment="1">
      <alignment horizontal="left" vertical="center" wrapText="1"/>
    </xf>
    <xf numFmtId="0" fontId="13" fillId="3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164" fontId="4" fillId="3" borderId="0" xfId="0" applyNumberFormat="1" applyFont="1" applyFill="1" applyBorder="1"/>
    <xf numFmtId="164" fontId="4" fillId="3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165" fontId="4" fillId="3" borderId="0" xfId="0" applyNumberFormat="1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right"/>
    </xf>
    <xf numFmtId="166" fontId="9" fillId="3" borderId="0" xfId="2" applyNumberFormat="1" applyFont="1" applyFill="1"/>
    <xf numFmtId="0" fontId="6" fillId="2" borderId="0" xfId="0" applyFont="1" applyFill="1" applyAlignment="1">
      <alignment horizontal="left"/>
    </xf>
    <xf numFmtId="0" fontId="6" fillId="2" borderId="0" xfId="2" applyFont="1" applyFill="1" applyAlignment="1">
      <alignment horizontal="right"/>
    </xf>
    <xf numFmtId="0" fontId="4" fillId="2" borderId="0" xfId="0" applyFont="1" applyFill="1" applyAlignment="1">
      <alignment horizontal="left"/>
    </xf>
    <xf numFmtId="164" fontId="4" fillId="3" borderId="0" xfId="6" applyNumberFormat="1" applyFont="1" applyFill="1" applyBorder="1" applyAlignment="1">
      <alignment horizontal="right" wrapText="1"/>
    </xf>
    <xf numFmtId="164" fontId="4" fillId="2" borderId="0" xfId="0" applyNumberFormat="1" applyFont="1" applyFill="1"/>
    <xf numFmtId="0" fontId="15" fillId="3" borderId="0" xfId="2" applyFont="1" applyFill="1" applyAlignment="1">
      <alignment horizontal="left"/>
    </xf>
    <xf numFmtId="0" fontId="15" fillId="3" borderId="0" xfId="2" applyFont="1" applyFill="1"/>
    <xf numFmtId="165" fontId="15" fillId="3" borderId="0" xfId="2" applyNumberFormat="1" applyFont="1" applyFill="1"/>
    <xf numFmtId="0" fontId="15" fillId="3" borderId="0" xfId="2" applyFont="1" applyFill="1" applyAlignment="1">
      <alignment horizontal="right"/>
    </xf>
    <xf numFmtId="0" fontId="13" fillId="3" borderId="0" xfId="0" applyFont="1" applyFill="1" applyAlignment="1">
      <alignment horizontal="right"/>
    </xf>
    <xf numFmtId="164" fontId="13" fillId="3" borderId="0" xfId="0" applyNumberFormat="1" applyFont="1" applyFill="1"/>
    <xf numFmtId="0" fontId="16" fillId="0" borderId="0" xfId="0" applyFont="1" applyAlignment="1">
      <alignment horizontal="left"/>
    </xf>
    <xf numFmtId="0" fontId="17" fillId="0" borderId="0" xfId="0" applyFont="1"/>
    <xf numFmtId="0" fontId="0" fillId="3" borderId="0" xfId="0" applyFill="1"/>
    <xf numFmtId="0" fontId="0" fillId="2" borderId="0" xfId="0" applyFill="1"/>
    <xf numFmtId="0" fontId="18" fillId="3" borderId="0" xfId="0" applyFont="1" applyFill="1"/>
  </cellXfs>
  <cellStyles count="10">
    <cellStyle name="Normal" xfId="0" builtinId="0"/>
    <cellStyle name="Normal 11 9" xfId="8"/>
    <cellStyle name="Normal 2" xfId="2"/>
    <cellStyle name="Normal 2 19" xfId="9"/>
    <cellStyle name="Normal 2 2" xfId="4"/>
    <cellStyle name="Normal 3" xfId="6"/>
    <cellStyle name="Normal 3 2" xfId="3"/>
    <cellStyle name="Percent" xfId="1" builtinId="5"/>
    <cellStyle name="Standaard 2" xfId="5"/>
    <cellStyle name="Standaard 2 2" xfId="7"/>
  </cellStyles>
  <dxfs count="0"/>
  <tableStyles count="0" defaultTableStyle="TableStyleMedium2" defaultPivotStyle="PivotStyleLight16"/>
  <colors>
    <mruColors>
      <color rgb="FF72201E"/>
      <color rgb="FFF4AF80"/>
      <color rgb="FFFF9999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crodata/Factsheets%20en%20datapublicaties/Nog%20te%20ontwikkelen/Klimaat/TWIN/2017-2023_Totaaloverzicht%20TWIN%20_voor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iSa\Projects\15TwIn_TWIN%20begroting%202016\YYPrCd_Data\YYPrCd_DatOrig\Opgave%20IenM-TOF_begroting-2016%2008-10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"/>
      <sheetName val="Toelichting"/>
      <sheetName val="Totaal"/>
      <sheetName val="R&amp;D"/>
      <sheetName val="Innovatie"/>
      <sheetName val="R&amp;D + Innovatie"/>
      <sheetName val="Fiscaal"/>
      <sheetName val="Type"/>
      <sheetName val="NABS 2007"/>
    </sheetNames>
    <sheetDataSet>
      <sheetData sheetId="0"/>
      <sheetData sheetId="1"/>
      <sheetData sheetId="2">
        <row r="3">
          <cell r="C3">
            <v>2017</v>
          </cell>
          <cell r="D3">
            <v>2018</v>
          </cell>
          <cell r="E3">
            <v>2019</v>
          </cell>
          <cell r="F3">
            <v>2020</v>
          </cell>
          <cell r="G3">
            <v>2021</v>
          </cell>
          <cell r="H3">
            <v>2022</v>
          </cell>
          <cell r="I3">
            <v>2023</v>
          </cell>
        </row>
      </sheetData>
      <sheetData sheetId="3">
        <row r="3">
          <cell r="C3" t="str">
            <v>realisatie</v>
          </cell>
          <cell r="D3" t="str">
            <v xml:space="preserve">stand begr. </v>
          </cell>
          <cell r="E3" t="str">
            <v>ontwerp</v>
          </cell>
          <cell r="F3" t="str">
            <v>meerjarencijfers</v>
          </cell>
        </row>
        <row r="4">
          <cell r="C4">
            <v>2017</v>
          </cell>
          <cell r="D4">
            <v>2018</v>
          </cell>
          <cell r="E4">
            <v>2019</v>
          </cell>
          <cell r="F4">
            <v>2020</v>
          </cell>
          <cell r="G4">
            <v>2021</v>
          </cell>
          <cell r="H4">
            <v>2022</v>
          </cell>
          <cell r="I4">
            <v>2023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toelichting R&amp;D"/>
      <sheetName val="toelichting innovatie"/>
      <sheetName val="NABScodering"/>
    </sheetNames>
    <sheetDataSet>
      <sheetData sheetId="0">
        <row r="88">
          <cell r="B88" t="str">
            <v>RWS Corporate innovatie (HWN, HWVN)</v>
          </cell>
        </row>
        <row r="98">
          <cell r="B98" t="str">
            <v>KLM Corporate Biofuel Programme</v>
          </cell>
        </row>
        <row r="104">
          <cell r="B104" t="str">
            <v>subsidieregeling innovaties duurzame binnenvaart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8"/>
  <sheetViews>
    <sheetView tabSelected="1" workbookViewId="0"/>
  </sheetViews>
  <sheetFormatPr defaultRowHeight="12.75" x14ac:dyDescent="0.2"/>
  <cols>
    <col min="1" max="1" width="13.7109375" style="6" customWidth="1"/>
    <col min="2" max="2" width="55" style="6" customWidth="1"/>
    <col min="3" max="9" width="14.140625" style="6" customWidth="1"/>
    <col min="10" max="10" width="10.85546875" style="6" customWidth="1"/>
    <col min="11" max="11" width="9.140625" style="6"/>
    <col min="12" max="12" width="31.140625" style="6" customWidth="1"/>
    <col min="13" max="14" width="12" style="6" customWidth="1"/>
    <col min="15" max="15" width="6.28515625" style="6" customWidth="1"/>
    <col min="16" max="16" width="10.5703125" style="4" bestFit="1" customWidth="1"/>
    <col min="17" max="23" width="13.28515625" style="5" customWidth="1"/>
    <col min="24" max="16384" width="9.140625" style="6"/>
  </cols>
  <sheetData>
    <row r="1" spans="1:23" ht="18.75" x14ac:dyDescent="0.3">
      <c r="A1" s="1" t="s">
        <v>146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2"/>
      <c r="O1" s="2"/>
    </row>
    <row r="3" spans="1:23" x14ac:dyDescent="0.2">
      <c r="A3" s="7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8" t="s">
        <v>5</v>
      </c>
      <c r="G3" s="8"/>
      <c r="H3" s="8"/>
      <c r="I3" s="8"/>
      <c r="J3" s="8" t="s">
        <v>6</v>
      </c>
      <c r="K3" s="10" t="s">
        <v>7</v>
      </c>
      <c r="L3" s="8" t="s">
        <v>8</v>
      </c>
      <c r="M3" s="8" t="s">
        <v>9</v>
      </c>
      <c r="N3" s="8"/>
      <c r="O3" s="8" t="s">
        <v>10</v>
      </c>
      <c r="P3" s="11" t="s">
        <v>11</v>
      </c>
      <c r="Q3" s="5" t="s">
        <v>12</v>
      </c>
    </row>
    <row r="4" spans="1:23" x14ac:dyDescent="0.2">
      <c r="A4" s="7"/>
      <c r="B4" s="8"/>
      <c r="C4" s="9">
        <f>[1]Totaal!C3</f>
        <v>2017</v>
      </c>
      <c r="D4" s="9">
        <f>[1]Totaal!D3</f>
        <v>2018</v>
      </c>
      <c r="E4" s="9">
        <f>[1]Totaal!E3</f>
        <v>2019</v>
      </c>
      <c r="F4" s="9">
        <f>[1]Totaal!F3</f>
        <v>2020</v>
      </c>
      <c r="G4" s="9">
        <f>[1]Totaal!G3</f>
        <v>2021</v>
      </c>
      <c r="H4" s="9">
        <f>[1]Totaal!H3</f>
        <v>2022</v>
      </c>
      <c r="I4" s="9">
        <f>[1]Totaal!I3</f>
        <v>2023</v>
      </c>
      <c r="J4" s="8"/>
      <c r="K4" s="10"/>
      <c r="L4" s="8"/>
      <c r="M4" s="8"/>
      <c r="N4" s="8"/>
      <c r="O4" s="8"/>
      <c r="P4" s="11" t="s">
        <v>13</v>
      </c>
      <c r="Q4" s="9">
        <f t="shared" ref="Q4:W4" si="0">C4</f>
        <v>2017</v>
      </c>
      <c r="R4" s="9">
        <f t="shared" si="0"/>
        <v>2018</v>
      </c>
      <c r="S4" s="9">
        <f t="shared" si="0"/>
        <v>2019</v>
      </c>
      <c r="T4" s="9">
        <f t="shared" si="0"/>
        <v>2020</v>
      </c>
      <c r="U4" s="9">
        <f t="shared" si="0"/>
        <v>2021</v>
      </c>
      <c r="V4" s="9">
        <f t="shared" si="0"/>
        <v>2022</v>
      </c>
      <c r="W4" s="9">
        <f t="shared" si="0"/>
        <v>2023</v>
      </c>
    </row>
    <row r="5" spans="1:23" s="9" customFormat="1" x14ac:dyDescent="0.2">
      <c r="P5" s="11"/>
      <c r="Q5" s="12"/>
      <c r="R5" s="12"/>
      <c r="S5" s="12"/>
      <c r="T5" s="12"/>
      <c r="U5" s="12"/>
      <c r="V5" s="12"/>
      <c r="W5" s="12"/>
    </row>
    <row r="6" spans="1:23" s="16" customFormat="1" ht="15" x14ac:dyDescent="0.25">
      <c r="C6" s="17"/>
      <c r="D6" s="17"/>
      <c r="E6" s="17"/>
      <c r="F6" s="17"/>
      <c r="G6" s="17"/>
      <c r="H6" s="17"/>
      <c r="I6" s="17"/>
      <c r="L6" s="9"/>
      <c r="P6" s="22"/>
      <c r="Q6" s="18"/>
      <c r="R6" s="18"/>
      <c r="S6" s="18"/>
      <c r="T6" s="18"/>
      <c r="U6" s="18"/>
      <c r="V6" s="18"/>
      <c r="W6" s="18"/>
    </row>
    <row r="7" spans="1:23" s="13" customFormat="1" ht="15" x14ac:dyDescent="0.25">
      <c r="B7" s="13" t="s">
        <v>17</v>
      </c>
      <c r="C7" s="20"/>
      <c r="D7" s="20"/>
      <c r="E7" s="20"/>
      <c r="F7" s="20"/>
      <c r="G7" s="20"/>
      <c r="H7" s="20"/>
      <c r="I7" s="20"/>
      <c r="L7" s="14"/>
      <c r="Q7" s="15"/>
      <c r="R7" s="15"/>
      <c r="S7" s="15"/>
      <c r="T7" s="15"/>
      <c r="U7" s="15"/>
      <c r="V7" s="15"/>
      <c r="W7" s="15"/>
    </row>
    <row r="8" spans="1:23" s="31" customFormat="1" ht="15" x14ac:dyDescent="0.25">
      <c r="A8" s="25" t="s">
        <v>18</v>
      </c>
      <c r="B8" s="25" t="s">
        <v>19</v>
      </c>
      <c r="C8" s="26">
        <v>2.0590000000000002</v>
      </c>
      <c r="D8" s="26">
        <v>2.8839999999999999</v>
      </c>
      <c r="E8" s="26">
        <v>2.468</v>
      </c>
      <c r="F8" s="26">
        <v>2.528</v>
      </c>
      <c r="G8" s="26">
        <v>2.8580000000000001</v>
      </c>
      <c r="H8" s="26">
        <v>2.9710000000000001</v>
      </c>
      <c r="I8" s="26">
        <v>2.68</v>
      </c>
      <c r="J8" s="25">
        <v>80</v>
      </c>
      <c r="K8" s="27" t="s">
        <v>20</v>
      </c>
      <c r="L8" s="25" t="s">
        <v>21</v>
      </c>
      <c r="M8" s="28" t="s">
        <v>22</v>
      </c>
      <c r="N8" s="25" t="s">
        <v>150</v>
      </c>
      <c r="O8" s="25" t="s">
        <v>14</v>
      </c>
      <c r="P8" s="29">
        <v>10</v>
      </c>
      <c r="Q8" s="30">
        <f t="shared" ref="Q8:W8" si="1">+$P8/100*C8</f>
        <v>0.20590000000000003</v>
      </c>
      <c r="R8" s="30">
        <f t="shared" si="1"/>
        <v>0.28839999999999999</v>
      </c>
      <c r="S8" s="30">
        <f t="shared" si="1"/>
        <v>0.24680000000000002</v>
      </c>
      <c r="T8" s="30">
        <f t="shared" si="1"/>
        <v>0.25280000000000002</v>
      </c>
      <c r="U8" s="30">
        <f t="shared" si="1"/>
        <v>0.2858</v>
      </c>
      <c r="V8" s="30">
        <f t="shared" si="1"/>
        <v>0.29710000000000003</v>
      </c>
      <c r="W8" s="30">
        <f t="shared" si="1"/>
        <v>0.26800000000000002</v>
      </c>
    </row>
    <row r="9" spans="1:23" s="31" customFormat="1" ht="15" x14ac:dyDescent="0.25">
      <c r="A9" s="25" t="s">
        <v>18</v>
      </c>
      <c r="B9" s="25" t="s">
        <v>19</v>
      </c>
      <c r="C9" s="26">
        <v>0.14699999999999999</v>
      </c>
      <c r="D9" s="26">
        <v>0.20599999999999999</v>
      </c>
      <c r="E9" s="26">
        <v>0.17599999999999999</v>
      </c>
      <c r="F9" s="26">
        <v>0.18099999999999999</v>
      </c>
      <c r="G9" s="26">
        <v>0.20399999999999999</v>
      </c>
      <c r="H9" s="26">
        <v>0.21199999999999999</v>
      </c>
      <c r="I9" s="26">
        <v>0.192</v>
      </c>
      <c r="J9" s="25">
        <v>80</v>
      </c>
      <c r="K9" s="27" t="s">
        <v>20</v>
      </c>
      <c r="L9" s="25" t="s">
        <v>21</v>
      </c>
      <c r="M9" s="25" t="s">
        <v>23</v>
      </c>
      <c r="N9" s="25" t="s">
        <v>143</v>
      </c>
      <c r="O9" s="25" t="s">
        <v>14</v>
      </c>
      <c r="P9" s="29">
        <v>10</v>
      </c>
      <c r="Q9" s="30">
        <f t="shared" ref="Q9:W10" si="2">+$P9/100*C9</f>
        <v>1.47E-2</v>
      </c>
      <c r="R9" s="30">
        <f t="shared" si="2"/>
        <v>2.06E-2</v>
      </c>
      <c r="S9" s="30">
        <f t="shared" si="2"/>
        <v>1.7600000000000001E-2</v>
      </c>
      <c r="T9" s="30">
        <f t="shared" si="2"/>
        <v>1.8100000000000002E-2</v>
      </c>
      <c r="U9" s="30">
        <f t="shared" si="2"/>
        <v>2.0400000000000001E-2</v>
      </c>
      <c r="V9" s="30">
        <f t="shared" si="2"/>
        <v>2.12E-2</v>
      </c>
      <c r="W9" s="30">
        <f t="shared" si="2"/>
        <v>1.9200000000000002E-2</v>
      </c>
    </row>
    <row r="10" spans="1:23" s="31" customFormat="1" ht="15" x14ac:dyDescent="0.25">
      <c r="A10" s="25" t="s">
        <v>18</v>
      </c>
      <c r="B10" s="25" t="s">
        <v>19</v>
      </c>
      <c r="C10" s="26">
        <v>5.149</v>
      </c>
      <c r="D10" s="26">
        <v>7.2089999999999996</v>
      </c>
      <c r="E10" s="26">
        <v>6.1710000000000003</v>
      </c>
      <c r="F10" s="26">
        <v>6.32</v>
      </c>
      <c r="G10" s="26">
        <v>7.1440000000000001</v>
      </c>
      <c r="H10" s="26">
        <v>7.4269999999999996</v>
      </c>
      <c r="I10" s="26">
        <v>6.7</v>
      </c>
      <c r="J10" s="25">
        <v>80</v>
      </c>
      <c r="K10" s="27" t="s">
        <v>20</v>
      </c>
      <c r="L10" s="25" t="s">
        <v>21</v>
      </c>
      <c r="M10" s="28" t="s">
        <v>22</v>
      </c>
      <c r="N10" s="25" t="s">
        <v>150</v>
      </c>
      <c r="O10" s="25" t="s">
        <v>14</v>
      </c>
      <c r="P10" s="29">
        <v>10</v>
      </c>
      <c r="Q10" s="30">
        <f t="shared" si="2"/>
        <v>0.51490000000000002</v>
      </c>
      <c r="R10" s="30">
        <f t="shared" si="2"/>
        <v>0.72089999999999999</v>
      </c>
      <c r="S10" s="30">
        <f t="shared" si="2"/>
        <v>0.61710000000000009</v>
      </c>
      <c r="T10" s="30">
        <f t="shared" si="2"/>
        <v>0.63200000000000012</v>
      </c>
      <c r="U10" s="30">
        <f t="shared" si="2"/>
        <v>0.71440000000000003</v>
      </c>
      <c r="V10" s="30">
        <f t="shared" si="2"/>
        <v>0.74270000000000003</v>
      </c>
      <c r="W10" s="30">
        <f t="shared" si="2"/>
        <v>0.67</v>
      </c>
    </row>
    <row r="11" spans="1:23" s="16" customFormat="1" ht="15" x14ac:dyDescent="0.25">
      <c r="B11" s="16" t="s">
        <v>24</v>
      </c>
      <c r="C11" s="18">
        <f>SUM(C8,C9,C10)</f>
        <v>7.3550000000000004</v>
      </c>
      <c r="D11" s="18">
        <f t="shared" ref="D11:I11" si="3">SUM(D8:D10)</f>
        <v>10.298999999999999</v>
      </c>
      <c r="E11" s="18">
        <f t="shared" si="3"/>
        <v>8.8150000000000013</v>
      </c>
      <c r="F11" s="18">
        <f t="shared" si="3"/>
        <v>9.0289999999999999</v>
      </c>
      <c r="G11" s="18">
        <f t="shared" si="3"/>
        <v>10.206</v>
      </c>
      <c r="H11" s="18">
        <f t="shared" si="3"/>
        <v>10.61</v>
      </c>
      <c r="I11" s="18">
        <f t="shared" si="3"/>
        <v>9.572000000000001</v>
      </c>
      <c r="L11" s="9"/>
      <c r="P11" s="32"/>
      <c r="Q11" s="18">
        <f t="shared" ref="Q11:W11" si="4">SUM(Q8:Q10)</f>
        <v>0.73550000000000004</v>
      </c>
      <c r="R11" s="18">
        <f t="shared" si="4"/>
        <v>1.0299</v>
      </c>
      <c r="S11" s="18">
        <f t="shared" si="4"/>
        <v>0.88150000000000017</v>
      </c>
      <c r="T11" s="18">
        <f t="shared" si="4"/>
        <v>0.90290000000000015</v>
      </c>
      <c r="U11" s="18">
        <f t="shared" si="4"/>
        <v>1.0206</v>
      </c>
      <c r="V11" s="18">
        <f t="shared" si="4"/>
        <v>1.0609999999999999</v>
      </c>
      <c r="W11" s="18">
        <f t="shared" si="4"/>
        <v>0.95720000000000005</v>
      </c>
    </row>
    <row r="12" spans="1:23" s="9" customFormat="1" x14ac:dyDescent="0.2">
      <c r="C12" s="33"/>
      <c r="D12" s="33"/>
      <c r="E12" s="33"/>
      <c r="F12" s="33"/>
      <c r="G12" s="33"/>
      <c r="H12" s="33"/>
      <c r="I12" s="34"/>
      <c r="J12" s="19"/>
      <c r="P12" s="11"/>
      <c r="Q12" s="12"/>
      <c r="R12" s="12"/>
      <c r="S12" s="12"/>
      <c r="T12" s="12"/>
      <c r="U12" s="12"/>
      <c r="V12" s="12"/>
      <c r="W12" s="12"/>
    </row>
    <row r="13" spans="1:23" s="14" customFormat="1" ht="15" x14ac:dyDescent="0.25">
      <c r="B13" s="13" t="s">
        <v>25</v>
      </c>
      <c r="C13" s="23"/>
      <c r="D13" s="23"/>
      <c r="E13" s="23"/>
      <c r="F13" s="23"/>
      <c r="G13" s="23"/>
      <c r="H13" s="23"/>
      <c r="I13" s="23"/>
      <c r="Q13" s="24"/>
      <c r="R13" s="24"/>
      <c r="S13" s="24"/>
      <c r="T13" s="24"/>
      <c r="U13" s="24"/>
      <c r="V13" s="24"/>
      <c r="W13" s="24"/>
    </row>
    <row r="14" spans="1:23" s="31" customFormat="1" x14ac:dyDescent="0.2">
      <c r="A14" s="36">
        <v>7</v>
      </c>
      <c r="B14" s="37" t="s">
        <v>26</v>
      </c>
      <c r="C14" s="38">
        <v>2480.4852937960036</v>
      </c>
      <c r="D14" s="38">
        <v>2528.9882887620761</v>
      </c>
      <c r="E14" s="38">
        <v>2558.1559570849508</v>
      </c>
      <c r="F14" s="38">
        <v>2583.5016716172881</v>
      </c>
      <c r="G14" s="38">
        <v>2570.2169068544322</v>
      </c>
      <c r="H14" s="38">
        <v>2577.3556345788365</v>
      </c>
      <c r="I14" s="38">
        <v>2599.7374194230247</v>
      </c>
      <c r="J14" s="85">
        <f>0.589728589840193*100</f>
        <v>58.972858984019304</v>
      </c>
      <c r="K14" s="39" t="s">
        <v>27</v>
      </c>
      <c r="L14" s="37" t="s">
        <v>28</v>
      </c>
      <c r="M14" s="39"/>
      <c r="N14" s="39" t="s">
        <v>145</v>
      </c>
      <c r="O14" s="37" t="s">
        <v>16</v>
      </c>
      <c r="P14" s="40"/>
      <c r="Q14" s="41"/>
      <c r="R14" s="41"/>
      <c r="S14" s="41"/>
      <c r="T14" s="41"/>
      <c r="U14" s="41"/>
      <c r="V14" s="41"/>
      <c r="W14" s="41"/>
    </row>
    <row r="15" spans="1:23" s="31" customFormat="1" x14ac:dyDescent="0.2">
      <c r="A15" s="36">
        <v>6</v>
      </c>
      <c r="B15" s="37" t="s">
        <v>29</v>
      </c>
      <c r="C15" s="38">
        <v>73.960999999999999</v>
      </c>
      <c r="D15" s="38">
        <v>80.191000000000003</v>
      </c>
      <c r="E15" s="38">
        <v>81.751000000000005</v>
      </c>
      <c r="F15" s="38">
        <v>83.302999999999997</v>
      </c>
      <c r="G15" s="38">
        <v>83.346999999999994</v>
      </c>
      <c r="H15" s="38">
        <v>83.382999999999996</v>
      </c>
      <c r="I15" s="38">
        <v>83.382999999999996</v>
      </c>
      <c r="J15" s="37">
        <v>100</v>
      </c>
      <c r="K15" s="39" t="s">
        <v>27</v>
      </c>
      <c r="L15" s="37" t="s">
        <v>28</v>
      </c>
      <c r="M15" s="39"/>
      <c r="N15" s="39" t="s">
        <v>145</v>
      </c>
      <c r="O15" s="37" t="s">
        <v>16</v>
      </c>
      <c r="P15" s="40"/>
      <c r="Q15" s="41"/>
      <c r="R15" s="41"/>
      <c r="S15" s="41"/>
      <c r="T15" s="41"/>
      <c r="U15" s="41"/>
      <c r="V15" s="41"/>
      <c r="W15" s="41"/>
    </row>
    <row r="16" spans="1:23" s="77" customFormat="1" x14ac:dyDescent="0.2">
      <c r="A16" s="91" t="s">
        <v>154</v>
      </c>
      <c r="B16" s="92" t="s">
        <v>152</v>
      </c>
      <c r="C16" s="93">
        <f>0.0251*C14</f>
        <v>62.26018087427969</v>
      </c>
      <c r="D16" s="93"/>
      <c r="E16" s="93"/>
      <c r="F16" s="93"/>
      <c r="G16" s="93"/>
      <c r="H16" s="93"/>
      <c r="I16" s="93"/>
      <c r="J16" s="92"/>
      <c r="K16" s="94"/>
      <c r="L16" s="92"/>
      <c r="M16" s="94"/>
      <c r="N16" s="94" t="s">
        <v>145</v>
      </c>
      <c r="O16" s="92"/>
      <c r="P16" s="95"/>
      <c r="Q16" s="96"/>
      <c r="R16" s="96"/>
      <c r="S16" s="96"/>
      <c r="T16" s="96"/>
      <c r="U16" s="96"/>
      <c r="V16" s="96"/>
      <c r="W16" s="96"/>
    </row>
    <row r="17" spans="1:23" s="77" customFormat="1" x14ac:dyDescent="0.2">
      <c r="A17" s="91" t="s">
        <v>154</v>
      </c>
      <c r="B17" s="92" t="s">
        <v>151</v>
      </c>
      <c r="C17" s="93">
        <f>0.0496*C15</f>
        <v>3.6684655999999998</v>
      </c>
      <c r="D17" s="93"/>
      <c r="E17" s="93"/>
      <c r="F17" s="93"/>
      <c r="G17" s="93"/>
      <c r="H17" s="93"/>
      <c r="I17" s="93"/>
      <c r="J17" s="92"/>
      <c r="K17" s="94"/>
      <c r="L17" s="92"/>
      <c r="M17" s="94"/>
      <c r="N17" s="94" t="s">
        <v>145</v>
      </c>
      <c r="O17" s="92"/>
      <c r="P17" s="95"/>
      <c r="Q17" s="96"/>
      <c r="R17" s="96"/>
      <c r="S17" s="96"/>
      <c r="T17" s="96"/>
      <c r="U17" s="96"/>
      <c r="V17" s="96"/>
      <c r="W17" s="96"/>
    </row>
    <row r="18" spans="1:23" s="77" customFormat="1" x14ac:dyDescent="0.2">
      <c r="A18" s="91" t="s">
        <v>154</v>
      </c>
      <c r="B18" s="92" t="s">
        <v>155</v>
      </c>
      <c r="C18" s="93">
        <v>81.099999999999994</v>
      </c>
      <c r="D18" s="93"/>
      <c r="E18" s="93"/>
      <c r="F18" s="93"/>
      <c r="G18" s="93"/>
      <c r="H18" s="93"/>
      <c r="I18" s="93"/>
      <c r="J18" s="92"/>
      <c r="K18" s="94"/>
      <c r="L18" s="92"/>
      <c r="M18" s="94"/>
      <c r="N18" s="94" t="s">
        <v>145</v>
      </c>
      <c r="O18" s="92"/>
      <c r="P18" s="95"/>
      <c r="Q18" s="96"/>
      <c r="R18" s="96"/>
      <c r="S18" s="96"/>
      <c r="T18" s="96"/>
      <c r="U18" s="96"/>
      <c r="V18" s="96"/>
      <c r="W18" s="96"/>
    </row>
    <row r="19" spans="1:23" s="77" customFormat="1" x14ac:dyDescent="0.2">
      <c r="A19" s="91" t="s">
        <v>154</v>
      </c>
      <c r="B19" s="92" t="s">
        <v>153</v>
      </c>
      <c r="C19" s="93">
        <v>69.040000000000006</v>
      </c>
      <c r="D19" s="93"/>
      <c r="E19" s="93"/>
      <c r="F19" s="93"/>
      <c r="G19" s="93"/>
      <c r="H19" s="93"/>
      <c r="I19" s="93"/>
      <c r="J19" s="92"/>
      <c r="K19" s="94"/>
      <c r="L19" s="92"/>
      <c r="M19" s="94"/>
      <c r="N19" s="94" t="s">
        <v>145</v>
      </c>
      <c r="O19" s="92"/>
      <c r="P19" s="95"/>
      <c r="Q19" s="96"/>
      <c r="R19" s="96"/>
      <c r="S19" s="96"/>
      <c r="T19" s="96"/>
      <c r="U19" s="96"/>
      <c r="V19" s="96"/>
      <c r="W19" s="96"/>
    </row>
    <row r="20" spans="1:23" s="16" customFormat="1" ht="15" x14ac:dyDescent="0.25">
      <c r="B20" s="16" t="s">
        <v>31</v>
      </c>
      <c r="C20" s="17">
        <f>SUM(C16:C19)</f>
        <v>216.06864647427972</v>
      </c>
      <c r="D20" s="17">
        <f t="shared" ref="D20:I20" si="5">SUM(D14:D19)</f>
        <v>2609.1792887620759</v>
      </c>
      <c r="E20" s="17">
        <f t="shared" si="5"/>
        <v>2639.906957084951</v>
      </c>
      <c r="F20" s="17">
        <f t="shared" si="5"/>
        <v>2666.804671617288</v>
      </c>
      <c r="G20" s="17">
        <f t="shared" si="5"/>
        <v>2653.5639068544324</v>
      </c>
      <c r="H20" s="17">
        <f t="shared" si="5"/>
        <v>2660.7386345788364</v>
      </c>
      <c r="I20" s="17">
        <f t="shared" si="5"/>
        <v>2683.1204194230245</v>
      </c>
      <c r="L20" s="9"/>
      <c r="P20" s="22"/>
      <c r="Q20" s="18">
        <f t="shared" ref="Q20:W20" si="6">SUM(Q14:Q19)</f>
        <v>0</v>
      </c>
      <c r="R20" s="18">
        <f t="shared" si="6"/>
        <v>0</v>
      </c>
      <c r="S20" s="18">
        <f t="shared" si="6"/>
        <v>0</v>
      </c>
      <c r="T20" s="18">
        <f t="shared" si="6"/>
        <v>0</v>
      </c>
      <c r="U20" s="18">
        <f t="shared" si="6"/>
        <v>0</v>
      </c>
      <c r="V20" s="18">
        <f t="shared" si="6"/>
        <v>0</v>
      </c>
      <c r="W20" s="18">
        <f t="shared" si="6"/>
        <v>0</v>
      </c>
    </row>
    <row r="21" spans="1:23" s="16" customFormat="1" ht="15" x14ac:dyDescent="0.25">
      <c r="C21" s="17"/>
      <c r="D21" s="17"/>
      <c r="E21" s="17"/>
      <c r="F21" s="17"/>
      <c r="G21" s="17"/>
      <c r="H21" s="17"/>
      <c r="I21" s="17"/>
      <c r="L21" s="9"/>
      <c r="P21" s="22"/>
      <c r="Q21" s="18"/>
      <c r="R21" s="18"/>
      <c r="S21" s="18"/>
      <c r="T21" s="18"/>
      <c r="U21" s="18"/>
      <c r="V21" s="18"/>
      <c r="W21" s="18"/>
    </row>
    <row r="22" spans="1:23" s="13" customFormat="1" ht="15" x14ac:dyDescent="0.25">
      <c r="B22" s="42" t="s">
        <v>33</v>
      </c>
      <c r="C22" s="20"/>
      <c r="D22" s="43"/>
      <c r="E22" s="43"/>
      <c r="F22" s="43"/>
      <c r="G22" s="43"/>
      <c r="H22" s="43"/>
      <c r="I22" s="43"/>
      <c r="J22" s="44"/>
      <c r="K22" s="42"/>
      <c r="L22" s="45"/>
      <c r="M22" s="45"/>
      <c r="N22" s="45"/>
      <c r="O22" s="42"/>
      <c r="P22" s="42"/>
      <c r="Q22" s="15"/>
      <c r="R22" s="15"/>
      <c r="S22" s="15"/>
      <c r="T22" s="15"/>
      <c r="U22" s="15"/>
      <c r="V22" s="15"/>
      <c r="W22" s="15"/>
    </row>
    <row r="23" spans="1:23" s="50" customFormat="1" ht="15" x14ac:dyDescent="0.25">
      <c r="A23" s="25" t="s">
        <v>35</v>
      </c>
      <c r="B23" s="25" t="s">
        <v>36</v>
      </c>
      <c r="C23" s="26">
        <v>27.54</v>
      </c>
      <c r="D23" s="26">
        <v>27.905000000000001</v>
      </c>
      <c r="E23" s="26">
        <v>25.469000000000001</v>
      </c>
      <c r="F23" s="26">
        <v>25.466999999999999</v>
      </c>
      <c r="G23" s="26">
        <v>24.062000000000001</v>
      </c>
      <c r="H23" s="26">
        <v>24.062000000000001</v>
      </c>
      <c r="I23" s="26">
        <v>24.062000000000001</v>
      </c>
      <c r="J23" s="47">
        <v>11.4</v>
      </c>
      <c r="K23" s="25">
        <v>2</v>
      </c>
      <c r="L23" s="25" t="s">
        <v>37</v>
      </c>
      <c r="M23" s="25" t="s">
        <v>38</v>
      </c>
      <c r="N23" s="25" t="s">
        <v>150</v>
      </c>
      <c r="O23" s="25" t="s">
        <v>16</v>
      </c>
      <c r="P23" s="48">
        <v>0</v>
      </c>
      <c r="Q23" s="49"/>
      <c r="R23" s="49"/>
      <c r="S23" s="49"/>
      <c r="T23" s="49"/>
      <c r="U23" s="49"/>
      <c r="V23" s="49"/>
      <c r="W23" s="49"/>
    </row>
    <row r="24" spans="1:23" s="50" customFormat="1" ht="15" x14ac:dyDescent="0.25">
      <c r="A24" s="25" t="s">
        <v>39</v>
      </c>
      <c r="B24" s="25" t="s">
        <v>40</v>
      </c>
      <c r="C24" s="26">
        <v>7.8959999999999999</v>
      </c>
      <c r="D24" s="26">
        <v>5.93</v>
      </c>
      <c r="E24" s="26">
        <v>5.4459999999999997</v>
      </c>
      <c r="F24" s="26">
        <v>5.4459999999999997</v>
      </c>
      <c r="G24" s="26">
        <v>5.4459999999999997</v>
      </c>
      <c r="H24" s="26">
        <v>5.4459999999999997</v>
      </c>
      <c r="I24" s="26">
        <v>5.4459999999999997</v>
      </c>
      <c r="J24" s="47">
        <v>17.5</v>
      </c>
      <c r="K24" s="25">
        <v>1</v>
      </c>
      <c r="L24" s="25" t="s">
        <v>30</v>
      </c>
      <c r="M24" s="25" t="s">
        <v>41</v>
      </c>
      <c r="N24" s="25" t="s">
        <v>150</v>
      </c>
      <c r="O24" s="25" t="s">
        <v>16</v>
      </c>
      <c r="P24" s="48">
        <v>0</v>
      </c>
      <c r="Q24" s="49"/>
      <c r="R24" s="49"/>
      <c r="S24" s="49"/>
      <c r="T24" s="49"/>
      <c r="U24" s="49"/>
      <c r="V24" s="49"/>
      <c r="W24" s="49"/>
    </row>
    <row r="25" spans="1:23" s="50" customFormat="1" ht="15" x14ac:dyDescent="0.25">
      <c r="A25" s="25" t="s">
        <v>42</v>
      </c>
      <c r="B25" s="25" t="s">
        <v>36</v>
      </c>
      <c r="C25" s="26">
        <v>3.4489999999999998</v>
      </c>
      <c r="D25" s="26">
        <v>3.0249999999999999</v>
      </c>
      <c r="E25" s="26">
        <v>2.3450000000000002</v>
      </c>
      <c r="F25" s="26">
        <v>2.3580000000000001</v>
      </c>
      <c r="G25" s="26">
        <v>2.3719999999999999</v>
      </c>
      <c r="H25" s="26">
        <v>2.3740000000000001</v>
      </c>
      <c r="I25" s="26">
        <v>2.3740000000000001</v>
      </c>
      <c r="J25" s="47">
        <v>4.0999999999999996</v>
      </c>
      <c r="K25" s="25">
        <v>2</v>
      </c>
      <c r="L25" s="25" t="s">
        <v>37</v>
      </c>
      <c r="M25" s="25" t="s">
        <v>38</v>
      </c>
      <c r="N25" s="25" t="s">
        <v>150</v>
      </c>
      <c r="O25" s="25" t="s">
        <v>16</v>
      </c>
      <c r="P25" s="48">
        <v>0</v>
      </c>
      <c r="Q25" s="49"/>
      <c r="R25" s="49"/>
      <c r="S25" s="49"/>
      <c r="T25" s="49"/>
      <c r="U25" s="49"/>
      <c r="V25" s="49"/>
      <c r="W25" s="49"/>
    </row>
    <row r="26" spans="1:23" s="50" customFormat="1" ht="15" x14ac:dyDescent="0.25">
      <c r="A26" s="25" t="s">
        <v>43</v>
      </c>
      <c r="B26" s="25" t="s">
        <v>44</v>
      </c>
      <c r="C26" s="26">
        <v>1.121</v>
      </c>
      <c r="D26" s="26">
        <v>0.39</v>
      </c>
      <c r="E26" s="26">
        <v>0.41399999999999998</v>
      </c>
      <c r="F26" s="26">
        <v>0.29099999999999998</v>
      </c>
      <c r="G26" s="26">
        <v>0.45600000000000002</v>
      </c>
      <c r="H26" s="26">
        <v>0.45600000000000002</v>
      </c>
      <c r="I26" s="26">
        <v>0.45600000000000002</v>
      </c>
      <c r="J26" s="47">
        <v>1.5</v>
      </c>
      <c r="K26" s="25">
        <v>2</v>
      </c>
      <c r="L26" s="25" t="s">
        <v>37</v>
      </c>
      <c r="M26" s="25" t="s">
        <v>45</v>
      </c>
      <c r="N26" s="25" t="s">
        <v>150</v>
      </c>
      <c r="O26" s="25" t="s">
        <v>16</v>
      </c>
      <c r="P26" s="48">
        <v>0</v>
      </c>
      <c r="Q26" s="49"/>
      <c r="R26" s="49"/>
      <c r="S26" s="49"/>
      <c r="T26" s="49"/>
      <c r="U26" s="49"/>
      <c r="V26" s="49"/>
      <c r="W26" s="49"/>
    </row>
    <row r="27" spans="1:23" s="50" customFormat="1" ht="15" x14ac:dyDescent="0.25">
      <c r="A27" s="25" t="s">
        <v>46</v>
      </c>
      <c r="B27" s="25" t="s">
        <v>47</v>
      </c>
      <c r="C27" s="26">
        <v>2.9319999999999999</v>
      </c>
      <c r="D27" s="26">
        <v>2.851</v>
      </c>
      <c r="E27" s="26">
        <v>2.91</v>
      </c>
      <c r="F27" s="26">
        <v>2.91</v>
      </c>
      <c r="G27" s="26">
        <v>2.91</v>
      </c>
      <c r="H27" s="26">
        <v>2.91</v>
      </c>
      <c r="I27" s="26">
        <v>2.91</v>
      </c>
      <c r="J27" s="47">
        <v>1.2</v>
      </c>
      <c r="K27" s="25">
        <v>4</v>
      </c>
      <c r="L27" s="25" t="s">
        <v>34</v>
      </c>
      <c r="M27" s="25" t="s">
        <v>15</v>
      </c>
      <c r="N27" s="25" t="s">
        <v>150</v>
      </c>
      <c r="O27" s="25" t="s">
        <v>14</v>
      </c>
      <c r="P27" s="48">
        <v>100</v>
      </c>
      <c r="Q27" s="30">
        <f t="shared" ref="Q27:W27" si="7">+$P27/100*C27</f>
        <v>2.9319999999999999</v>
      </c>
      <c r="R27" s="30">
        <f t="shared" si="7"/>
        <v>2.851</v>
      </c>
      <c r="S27" s="30">
        <f t="shared" si="7"/>
        <v>2.91</v>
      </c>
      <c r="T27" s="30">
        <f t="shared" si="7"/>
        <v>2.91</v>
      </c>
      <c r="U27" s="30">
        <f t="shared" si="7"/>
        <v>2.91</v>
      </c>
      <c r="V27" s="30">
        <f t="shared" si="7"/>
        <v>2.91</v>
      </c>
      <c r="W27" s="30">
        <f t="shared" si="7"/>
        <v>2.91</v>
      </c>
    </row>
    <row r="28" spans="1:23" s="50" customFormat="1" ht="15" x14ac:dyDescent="0.25">
      <c r="A28" s="25" t="s">
        <v>48</v>
      </c>
      <c r="B28" s="25" t="s">
        <v>49</v>
      </c>
      <c r="C28" s="26">
        <v>2.4</v>
      </c>
      <c r="D28" s="26">
        <v>3.5579999999999998</v>
      </c>
      <c r="E28" s="26">
        <v>3.5579999999999998</v>
      </c>
      <c r="F28" s="26">
        <v>3.5579999999999998</v>
      </c>
      <c r="G28" s="26">
        <v>3.5579999999999998</v>
      </c>
      <c r="H28" s="26">
        <v>3.5579999999999998</v>
      </c>
      <c r="I28" s="26">
        <v>3.5579999999999998</v>
      </c>
      <c r="J28" s="47">
        <v>7.8</v>
      </c>
      <c r="K28" s="25">
        <v>4</v>
      </c>
      <c r="L28" s="25" t="s">
        <v>34</v>
      </c>
      <c r="M28" s="25" t="s">
        <v>50</v>
      </c>
      <c r="N28" s="25" t="s">
        <v>150</v>
      </c>
      <c r="O28" s="25" t="s">
        <v>14</v>
      </c>
      <c r="P28" s="48">
        <v>0</v>
      </c>
      <c r="Q28" s="49"/>
      <c r="R28" s="49"/>
      <c r="S28" s="49"/>
      <c r="T28" s="49"/>
      <c r="U28" s="49"/>
      <c r="V28" s="49"/>
      <c r="W28" s="49"/>
    </row>
    <row r="29" spans="1:23" s="50" customFormat="1" ht="15" x14ac:dyDescent="0.25">
      <c r="A29" s="25" t="s">
        <v>51</v>
      </c>
      <c r="B29" s="25" t="s">
        <v>52</v>
      </c>
      <c r="C29" s="26">
        <v>1.31</v>
      </c>
      <c r="D29" s="26">
        <v>2.7210000000000001</v>
      </c>
      <c r="E29" s="26">
        <v>1.839</v>
      </c>
      <c r="F29" s="26">
        <v>1.839</v>
      </c>
      <c r="G29" s="26">
        <v>1.5549999999999999</v>
      </c>
      <c r="H29" s="26">
        <v>1.155</v>
      </c>
      <c r="I29" s="26">
        <v>1.155</v>
      </c>
      <c r="J29" s="47">
        <v>0.5</v>
      </c>
      <c r="K29" s="25">
        <v>4</v>
      </c>
      <c r="L29" s="25" t="s">
        <v>34</v>
      </c>
      <c r="M29" s="25" t="s">
        <v>50</v>
      </c>
      <c r="N29" s="25" t="s">
        <v>150</v>
      </c>
      <c r="O29" s="25" t="s">
        <v>14</v>
      </c>
      <c r="P29" s="48">
        <v>0</v>
      </c>
      <c r="Q29" s="49"/>
      <c r="R29" s="49"/>
      <c r="S29" s="49"/>
      <c r="T29" s="49"/>
      <c r="U29" s="49"/>
      <c r="V29" s="49"/>
      <c r="W29" s="49"/>
    </row>
    <row r="30" spans="1:23" s="50" customFormat="1" ht="15" x14ac:dyDescent="0.25">
      <c r="A30" s="25" t="s">
        <v>53</v>
      </c>
      <c r="B30" s="25" t="s">
        <v>54</v>
      </c>
      <c r="C30" s="26">
        <v>12.151999999999999</v>
      </c>
      <c r="D30" s="26">
        <v>13.856999999999999</v>
      </c>
      <c r="E30" s="26">
        <v>6.4390000000000001</v>
      </c>
      <c r="F30" s="26">
        <v>4.2489999999999997</v>
      </c>
      <c r="G30" s="26">
        <v>3.306</v>
      </c>
      <c r="H30" s="26">
        <v>2.29</v>
      </c>
      <c r="I30" s="26">
        <v>1.6020000000000001</v>
      </c>
      <c r="J30" s="47">
        <v>1.6</v>
      </c>
      <c r="K30" s="25">
        <v>4</v>
      </c>
      <c r="L30" s="25" t="s">
        <v>34</v>
      </c>
      <c r="M30" s="25" t="s">
        <v>55</v>
      </c>
      <c r="N30" s="25" t="s">
        <v>143</v>
      </c>
      <c r="O30" s="25" t="s">
        <v>14</v>
      </c>
      <c r="P30" s="48">
        <v>0</v>
      </c>
      <c r="Q30" s="49"/>
      <c r="R30" s="49"/>
      <c r="S30" s="49"/>
      <c r="T30" s="49"/>
      <c r="U30" s="49"/>
      <c r="V30" s="49"/>
      <c r="W30" s="49"/>
    </row>
    <row r="31" spans="1:23" s="51" customFormat="1" x14ac:dyDescent="0.2">
      <c r="A31" s="51" t="s">
        <v>56</v>
      </c>
      <c r="B31" s="51" t="s">
        <v>57</v>
      </c>
      <c r="C31" s="30">
        <v>2.0699999999999998</v>
      </c>
      <c r="D31" s="51">
        <v>2.512</v>
      </c>
      <c r="E31" s="51">
        <v>2.2949999999999999</v>
      </c>
      <c r="F31" s="30">
        <v>2.9049999999999998</v>
      </c>
      <c r="G31" s="30">
        <v>2.5329999999999999</v>
      </c>
      <c r="H31" s="30">
        <v>0.498</v>
      </c>
      <c r="I31" s="51">
        <v>2.2109999999999999</v>
      </c>
      <c r="J31" s="47">
        <v>0.6</v>
      </c>
      <c r="K31" s="51">
        <v>4</v>
      </c>
      <c r="L31" s="25" t="s">
        <v>34</v>
      </c>
      <c r="M31" s="25" t="s">
        <v>55</v>
      </c>
      <c r="N31" s="25" t="s">
        <v>143</v>
      </c>
      <c r="O31" s="25" t="s">
        <v>14</v>
      </c>
      <c r="P31" s="52">
        <v>0</v>
      </c>
      <c r="Q31" s="30"/>
      <c r="R31" s="30"/>
      <c r="S31" s="30"/>
      <c r="T31" s="30"/>
      <c r="U31" s="30"/>
      <c r="V31" s="30"/>
      <c r="W31" s="30"/>
    </row>
    <row r="32" spans="1:23" s="51" customFormat="1" x14ac:dyDescent="0.2">
      <c r="A32" s="51" t="s">
        <v>58</v>
      </c>
      <c r="B32" s="51" t="s">
        <v>59</v>
      </c>
      <c r="C32" s="30">
        <v>0.85699999999999998</v>
      </c>
      <c r="D32" s="51">
        <v>3.9420000000000002</v>
      </c>
      <c r="E32" s="51">
        <v>4.3490000000000002</v>
      </c>
      <c r="F32" s="51">
        <v>2.4849999999999999</v>
      </c>
      <c r="G32" s="30">
        <v>0.28999999999999998</v>
      </c>
      <c r="H32" s="30">
        <v>0</v>
      </c>
      <c r="I32" s="30">
        <v>0</v>
      </c>
      <c r="J32" s="47">
        <v>1.1000000000000001</v>
      </c>
      <c r="K32" s="51">
        <v>4</v>
      </c>
      <c r="L32" s="25" t="s">
        <v>34</v>
      </c>
      <c r="M32" s="25" t="s">
        <v>55</v>
      </c>
      <c r="N32" s="25" t="s">
        <v>143</v>
      </c>
      <c r="O32" s="25" t="s">
        <v>14</v>
      </c>
      <c r="P32" s="52">
        <v>0</v>
      </c>
      <c r="Q32" s="30"/>
      <c r="R32" s="30"/>
      <c r="S32" s="30"/>
      <c r="T32" s="30"/>
      <c r="U32" s="30"/>
      <c r="V32" s="30"/>
      <c r="W32" s="30"/>
    </row>
    <row r="33" spans="1:23" s="16" customFormat="1" ht="15" x14ac:dyDescent="0.25">
      <c r="B33" s="16" t="s">
        <v>60</v>
      </c>
      <c r="C33" s="17">
        <f t="shared" ref="C33:I33" si="8">SUM(C23:C32)</f>
        <v>61.727000000000004</v>
      </c>
      <c r="D33" s="17">
        <f t="shared" si="8"/>
        <v>66.691000000000003</v>
      </c>
      <c r="E33" s="17">
        <f t="shared" si="8"/>
        <v>55.064000000000007</v>
      </c>
      <c r="F33" s="17">
        <f t="shared" si="8"/>
        <v>51.507999999999996</v>
      </c>
      <c r="G33" s="17">
        <f t="shared" si="8"/>
        <v>46.488000000000007</v>
      </c>
      <c r="H33" s="17">
        <f t="shared" si="8"/>
        <v>42.749000000000002</v>
      </c>
      <c r="I33" s="17">
        <f t="shared" si="8"/>
        <v>43.774000000000001</v>
      </c>
      <c r="L33" s="9"/>
      <c r="P33" s="22"/>
      <c r="Q33" s="18">
        <f t="shared" ref="Q33:W33" si="9">+SUM(Q23:Q32)</f>
        <v>2.9319999999999999</v>
      </c>
      <c r="R33" s="18">
        <f t="shared" si="9"/>
        <v>2.851</v>
      </c>
      <c r="S33" s="18">
        <f t="shared" si="9"/>
        <v>2.91</v>
      </c>
      <c r="T33" s="18">
        <f t="shared" si="9"/>
        <v>2.91</v>
      </c>
      <c r="U33" s="18">
        <f t="shared" si="9"/>
        <v>2.91</v>
      </c>
      <c r="V33" s="18">
        <f t="shared" si="9"/>
        <v>2.91</v>
      </c>
      <c r="W33" s="18">
        <f t="shared" si="9"/>
        <v>2.91</v>
      </c>
    </row>
    <row r="34" spans="1:23" s="9" customFormat="1" x14ac:dyDescent="0.2">
      <c r="C34" s="19"/>
      <c r="D34" s="19"/>
      <c r="E34" s="19"/>
      <c r="F34" s="19"/>
      <c r="G34" s="19"/>
      <c r="H34" s="19"/>
      <c r="I34" s="19"/>
      <c r="P34" s="11"/>
      <c r="Q34" s="12"/>
      <c r="R34" s="12"/>
      <c r="S34" s="12"/>
      <c r="T34" s="12"/>
      <c r="U34" s="12"/>
      <c r="V34" s="12"/>
      <c r="W34" s="12"/>
    </row>
    <row r="35" spans="1:23" s="53" customFormat="1" ht="15" x14ac:dyDescent="0.25">
      <c r="B35" s="13" t="s">
        <v>61</v>
      </c>
      <c r="L35" s="54"/>
      <c r="Q35" s="55"/>
      <c r="R35" s="55"/>
      <c r="S35" s="55"/>
      <c r="T35" s="55"/>
      <c r="U35" s="55"/>
      <c r="V35" s="55"/>
      <c r="W35" s="55"/>
    </row>
    <row r="36" spans="1:23" s="51" customFormat="1" x14ac:dyDescent="0.2">
      <c r="A36" s="51" t="s">
        <v>65</v>
      </c>
      <c r="B36" s="51" t="s">
        <v>66</v>
      </c>
      <c r="C36" s="57">
        <v>3.3319999999999999</v>
      </c>
      <c r="D36" s="57">
        <v>6.1509999999999998</v>
      </c>
      <c r="E36" s="57">
        <v>6.5179999999999998</v>
      </c>
      <c r="F36" s="57">
        <v>6.6879999999999997</v>
      </c>
      <c r="G36" s="57">
        <v>6.6879999999999997</v>
      </c>
      <c r="H36" s="57">
        <v>6.6879999999999997</v>
      </c>
      <c r="I36" s="57">
        <v>6.6879999999999997</v>
      </c>
      <c r="J36" s="51">
        <v>100</v>
      </c>
      <c r="K36" s="51">
        <v>4</v>
      </c>
      <c r="L36" s="25" t="s">
        <v>34</v>
      </c>
      <c r="M36" s="51" t="s">
        <v>15</v>
      </c>
      <c r="N36" s="25" t="s">
        <v>150</v>
      </c>
      <c r="O36" s="51" t="s">
        <v>16</v>
      </c>
      <c r="P36" s="51">
        <v>100</v>
      </c>
      <c r="Q36" s="30">
        <f t="shared" ref="Q36:Q58" si="10">+$P36/$J36*C36</f>
        <v>3.3319999999999999</v>
      </c>
      <c r="R36" s="30">
        <f t="shared" ref="R36:R58" si="11">+$P36/$J36*D36</f>
        <v>6.1509999999999998</v>
      </c>
      <c r="S36" s="30">
        <f t="shared" ref="S36:S58" si="12">+$P36/$J36*E36</f>
        <v>6.5179999999999998</v>
      </c>
      <c r="T36" s="30">
        <f t="shared" ref="T36:T58" si="13">+$P36/$J36*F36</f>
        <v>6.6879999999999997</v>
      </c>
      <c r="U36" s="30">
        <f t="shared" ref="U36:U58" si="14">+$P36/$J36*G36</f>
        <v>6.6879999999999997</v>
      </c>
      <c r="V36" s="30">
        <f t="shared" ref="V36:V58" si="15">+$P36/$J36*H36</f>
        <v>6.6879999999999997</v>
      </c>
      <c r="W36" s="30">
        <f t="shared" ref="W36:W58" si="16">+$P36/$J36*I36</f>
        <v>6.6879999999999997</v>
      </c>
    </row>
    <row r="37" spans="1:23" s="51" customFormat="1" x14ac:dyDescent="0.2">
      <c r="A37" s="51" t="s">
        <v>65</v>
      </c>
      <c r="B37" s="51" t="s">
        <v>67</v>
      </c>
      <c r="C37" s="57">
        <v>9.57</v>
      </c>
      <c r="D37" s="57">
        <v>14.035</v>
      </c>
      <c r="E37" s="57">
        <v>16.305</v>
      </c>
      <c r="F37" s="57">
        <v>16.696000000000002</v>
      </c>
      <c r="G37" s="57">
        <v>16.696000000000002</v>
      </c>
      <c r="H37" s="57">
        <v>16.696000000000002</v>
      </c>
      <c r="I37" s="57">
        <v>16.696000000000002</v>
      </c>
      <c r="J37" s="51">
        <v>100</v>
      </c>
      <c r="K37" s="51">
        <v>4</v>
      </c>
      <c r="L37" s="25" t="s">
        <v>34</v>
      </c>
      <c r="M37" s="51" t="s">
        <v>15</v>
      </c>
      <c r="N37" s="25" t="s">
        <v>150</v>
      </c>
      <c r="O37" s="51" t="s">
        <v>16</v>
      </c>
      <c r="P37" s="51">
        <v>100</v>
      </c>
      <c r="Q37" s="30">
        <f t="shared" si="10"/>
        <v>9.57</v>
      </c>
      <c r="R37" s="30">
        <f t="shared" si="11"/>
        <v>14.035</v>
      </c>
      <c r="S37" s="30">
        <f t="shared" si="12"/>
        <v>16.305</v>
      </c>
      <c r="T37" s="30">
        <f t="shared" si="13"/>
        <v>16.696000000000002</v>
      </c>
      <c r="U37" s="30">
        <f t="shared" si="14"/>
        <v>16.696000000000002</v>
      </c>
      <c r="V37" s="30">
        <f t="shared" si="15"/>
        <v>16.696000000000002</v>
      </c>
      <c r="W37" s="30">
        <f t="shared" si="16"/>
        <v>16.696000000000002</v>
      </c>
    </row>
    <row r="38" spans="1:23" s="51" customFormat="1" x14ac:dyDescent="0.2">
      <c r="A38" s="51" t="s">
        <v>68</v>
      </c>
      <c r="B38" s="51" t="s">
        <v>69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1">
        <v>100</v>
      </c>
      <c r="K38" s="51">
        <v>6</v>
      </c>
      <c r="L38" s="58" t="s">
        <v>62</v>
      </c>
      <c r="M38" s="51" t="s">
        <v>15</v>
      </c>
      <c r="N38" s="25" t="s">
        <v>150</v>
      </c>
      <c r="O38" s="58" t="s">
        <v>16</v>
      </c>
      <c r="P38" s="51">
        <v>100</v>
      </c>
      <c r="Q38" s="30">
        <f t="shared" si="10"/>
        <v>0</v>
      </c>
      <c r="R38" s="30">
        <f t="shared" si="11"/>
        <v>0</v>
      </c>
      <c r="S38" s="30">
        <f t="shared" si="12"/>
        <v>0</v>
      </c>
      <c r="T38" s="30">
        <f t="shared" si="13"/>
        <v>0</v>
      </c>
      <c r="U38" s="30">
        <f t="shared" si="14"/>
        <v>0</v>
      </c>
      <c r="V38" s="30">
        <f t="shared" si="15"/>
        <v>0</v>
      </c>
      <c r="W38" s="30">
        <f t="shared" si="16"/>
        <v>0</v>
      </c>
    </row>
    <row r="39" spans="1:23" s="51" customFormat="1" x14ac:dyDescent="0.2">
      <c r="A39" s="59"/>
      <c r="B39" s="76" t="s">
        <v>71</v>
      </c>
      <c r="C39" s="83">
        <v>0</v>
      </c>
      <c r="D39" s="83">
        <v>6.2E-2</v>
      </c>
      <c r="E39" s="83">
        <v>0.152</v>
      </c>
      <c r="F39" s="83">
        <v>0.152</v>
      </c>
      <c r="G39" s="83">
        <v>0.122</v>
      </c>
      <c r="H39" s="83">
        <v>0.12</v>
      </c>
      <c r="I39" s="83">
        <v>0</v>
      </c>
      <c r="J39" s="84">
        <v>6</v>
      </c>
      <c r="K39" s="62" t="s">
        <v>70</v>
      </c>
      <c r="M39" s="59" t="s">
        <v>32</v>
      </c>
      <c r="N39" s="59" t="s">
        <v>144</v>
      </c>
      <c r="O39" s="51" t="s">
        <v>63</v>
      </c>
      <c r="P39" s="62">
        <v>6</v>
      </c>
      <c r="Q39" s="30">
        <f t="shared" si="10"/>
        <v>0</v>
      </c>
      <c r="R39" s="30">
        <f t="shared" si="11"/>
        <v>6.2E-2</v>
      </c>
      <c r="S39" s="30">
        <f t="shared" si="12"/>
        <v>0.152</v>
      </c>
      <c r="T39" s="30">
        <f t="shared" si="13"/>
        <v>0.152</v>
      </c>
      <c r="U39" s="30">
        <f t="shared" si="14"/>
        <v>0.122</v>
      </c>
      <c r="V39" s="30">
        <f t="shared" si="15"/>
        <v>0.12</v>
      </c>
      <c r="W39" s="30">
        <f t="shared" si="16"/>
        <v>0</v>
      </c>
    </row>
    <row r="40" spans="1:23" s="51" customFormat="1" x14ac:dyDescent="0.2">
      <c r="A40" s="28" t="s">
        <v>72</v>
      </c>
      <c r="B40" s="51" t="s">
        <v>73</v>
      </c>
      <c r="C40" s="57">
        <v>9.6950000000000003</v>
      </c>
      <c r="D40" s="57">
        <v>18.344999999999999</v>
      </c>
      <c r="E40" s="57">
        <v>17.873000000000001</v>
      </c>
      <c r="F40" s="57">
        <v>9.1229999999999993</v>
      </c>
      <c r="G40" s="57">
        <v>9.1229999999999993</v>
      </c>
      <c r="H40" s="57">
        <v>9.1229999999999993</v>
      </c>
      <c r="I40" s="57">
        <v>9.1229999999999993</v>
      </c>
      <c r="J40" s="51">
        <v>25</v>
      </c>
      <c r="K40" s="51">
        <v>5</v>
      </c>
      <c r="L40" s="51" t="s">
        <v>74</v>
      </c>
      <c r="M40" s="51" t="s">
        <v>32</v>
      </c>
      <c r="N40" s="51" t="s">
        <v>144</v>
      </c>
      <c r="O40" s="58" t="s">
        <v>14</v>
      </c>
      <c r="P40" s="52">
        <v>25</v>
      </c>
      <c r="Q40" s="30">
        <f t="shared" si="10"/>
        <v>9.6950000000000003</v>
      </c>
      <c r="R40" s="30">
        <f t="shared" si="11"/>
        <v>18.344999999999999</v>
      </c>
      <c r="S40" s="30">
        <f t="shared" si="12"/>
        <v>17.873000000000001</v>
      </c>
      <c r="T40" s="30">
        <f t="shared" si="13"/>
        <v>9.1229999999999993</v>
      </c>
      <c r="U40" s="30">
        <f t="shared" si="14"/>
        <v>9.1229999999999993</v>
      </c>
      <c r="V40" s="30">
        <f t="shared" si="15"/>
        <v>9.1229999999999993</v>
      </c>
      <c r="W40" s="30">
        <f t="shared" si="16"/>
        <v>9.1229999999999993</v>
      </c>
    </row>
    <row r="41" spans="1:23" s="51" customFormat="1" x14ac:dyDescent="0.2">
      <c r="A41" s="28" t="s">
        <v>72</v>
      </c>
      <c r="B41" s="51" t="s">
        <v>75</v>
      </c>
      <c r="C41" s="57">
        <v>7.734</v>
      </c>
      <c r="D41" s="57">
        <v>6.9009999999999998</v>
      </c>
      <c r="E41" s="57">
        <v>12.5</v>
      </c>
      <c r="F41" s="57">
        <v>12.5</v>
      </c>
      <c r="G41" s="57">
        <v>4.375</v>
      </c>
      <c r="H41" s="57">
        <v>1.25</v>
      </c>
      <c r="I41" s="57">
        <v>0.625</v>
      </c>
      <c r="J41" s="51">
        <v>25</v>
      </c>
      <c r="K41" s="51">
        <v>5</v>
      </c>
      <c r="L41" s="51" t="s">
        <v>74</v>
      </c>
      <c r="M41" s="51" t="s">
        <v>32</v>
      </c>
      <c r="N41" s="51" t="s">
        <v>144</v>
      </c>
      <c r="O41" s="58" t="s">
        <v>14</v>
      </c>
      <c r="P41" s="52">
        <v>25</v>
      </c>
      <c r="Q41" s="30">
        <f t="shared" si="10"/>
        <v>7.734</v>
      </c>
      <c r="R41" s="30">
        <f t="shared" si="11"/>
        <v>6.9009999999999998</v>
      </c>
      <c r="S41" s="30">
        <f t="shared" si="12"/>
        <v>12.5</v>
      </c>
      <c r="T41" s="30">
        <f t="shared" si="13"/>
        <v>12.5</v>
      </c>
      <c r="U41" s="30">
        <f t="shared" si="14"/>
        <v>4.375</v>
      </c>
      <c r="V41" s="30">
        <f t="shared" si="15"/>
        <v>1.25</v>
      </c>
      <c r="W41" s="30">
        <f t="shared" si="16"/>
        <v>0.625</v>
      </c>
    </row>
    <row r="42" spans="1:23" s="51" customFormat="1" x14ac:dyDescent="0.2">
      <c r="A42" s="28" t="s">
        <v>76</v>
      </c>
      <c r="B42" s="51" t="s">
        <v>77</v>
      </c>
      <c r="C42" s="57">
        <v>6.5789999999999997</v>
      </c>
      <c r="D42" s="57">
        <v>7.29</v>
      </c>
      <c r="E42" s="57">
        <v>12.36</v>
      </c>
      <c r="F42" s="57">
        <v>11.88</v>
      </c>
      <c r="G42" s="57">
        <v>10.35</v>
      </c>
      <c r="H42" s="57">
        <v>10.89</v>
      </c>
      <c r="I42" s="57">
        <v>11.19</v>
      </c>
      <c r="J42" s="51">
        <v>30</v>
      </c>
      <c r="K42" s="51">
        <v>5</v>
      </c>
      <c r="L42" s="51" t="s">
        <v>74</v>
      </c>
      <c r="M42" s="51" t="s">
        <v>32</v>
      </c>
      <c r="N42" s="51" t="s">
        <v>144</v>
      </c>
      <c r="O42" s="58" t="s">
        <v>14</v>
      </c>
      <c r="P42" s="52">
        <v>30</v>
      </c>
      <c r="Q42" s="30">
        <f t="shared" si="10"/>
        <v>6.5789999999999997</v>
      </c>
      <c r="R42" s="30">
        <f t="shared" si="11"/>
        <v>7.29</v>
      </c>
      <c r="S42" s="30">
        <f t="shared" si="12"/>
        <v>12.36</v>
      </c>
      <c r="T42" s="30">
        <f t="shared" si="13"/>
        <v>11.88</v>
      </c>
      <c r="U42" s="30">
        <f t="shared" si="14"/>
        <v>10.35</v>
      </c>
      <c r="V42" s="30">
        <f t="shared" si="15"/>
        <v>10.89</v>
      </c>
      <c r="W42" s="30">
        <f t="shared" si="16"/>
        <v>11.19</v>
      </c>
    </row>
    <row r="43" spans="1:23" s="51" customFormat="1" x14ac:dyDescent="0.2">
      <c r="A43" s="28" t="s">
        <v>72</v>
      </c>
      <c r="B43" s="51" t="s">
        <v>78</v>
      </c>
      <c r="C43" s="57">
        <v>0</v>
      </c>
      <c r="D43" s="57">
        <v>0.15</v>
      </c>
      <c r="E43" s="57">
        <v>0.87</v>
      </c>
      <c r="F43" s="57">
        <v>0.6</v>
      </c>
      <c r="G43" s="57">
        <v>0.56999999999999995</v>
      </c>
      <c r="H43" s="57">
        <v>0.51</v>
      </c>
      <c r="I43" s="57">
        <v>0.18</v>
      </c>
      <c r="J43" s="51">
        <v>30</v>
      </c>
      <c r="K43" s="51">
        <v>5</v>
      </c>
      <c r="L43" s="51" t="s">
        <v>74</v>
      </c>
      <c r="M43" s="51" t="s">
        <v>32</v>
      </c>
      <c r="N43" s="51" t="s">
        <v>144</v>
      </c>
      <c r="O43" s="58" t="s">
        <v>14</v>
      </c>
      <c r="P43" s="52">
        <v>30</v>
      </c>
      <c r="Q43" s="30">
        <f t="shared" si="10"/>
        <v>0</v>
      </c>
      <c r="R43" s="30">
        <f t="shared" si="11"/>
        <v>0.15</v>
      </c>
      <c r="S43" s="30">
        <f t="shared" si="12"/>
        <v>0.87</v>
      </c>
      <c r="T43" s="30">
        <f t="shared" si="13"/>
        <v>0.6</v>
      </c>
      <c r="U43" s="30">
        <f t="shared" si="14"/>
        <v>0.56999999999999995</v>
      </c>
      <c r="V43" s="30">
        <f t="shared" si="15"/>
        <v>0.51</v>
      </c>
      <c r="W43" s="30">
        <f t="shared" si="16"/>
        <v>0.18</v>
      </c>
    </row>
    <row r="44" spans="1:23" s="51" customFormat="1" x14ac:dyDescent="0.2">
      <c r="A44" s="28" t="s">
        <v>72</v>
      </c>
      <c r="B44" s="51" t="s">
        <v>79</v>
      </c>
      <c r="C44" s="57">
        <v>0.76300000000000001</v>
      </c>
      <c r="D44" s="57">
        <v>0.57699999999999996</v>
      </c>
      <c r="E44" s="57">
        <v>0.59199999999999997</v>
      </c>
      <c r="F44" s="57">
        <v>0.59199999999999997</v>
      </c>
      <c r="G44" s="57">
        <v>0.59199999999999997</v>
      </c>
      <c r="H44" s="57">
        <v>0.59199999999999997</v>
      </c>
      <c r="I44" s="57">
        <v>0.59199999999999997</v>
      </c>
      <c r="J44" s="51">
        <v>25</v>
      </c>
      <c r="K44" s="51">
        <v>5</v>
      </c>
      <c r="L44" s="51" t="s">
        <v>74</v>
      </c>
      <c r="M44" s="51" t="s">
        <v>32</v>
      </c>
      <c r="N44" s="51" t="s">
        <v>144</v>
      </c>
      <c r="O44" s="58" t="s">
        <v>14</v>
      </c>
      <c r="P44" s="52">
        <v>25</v>
      </c>
      <c r="Q44" s="30">
        <f t="shared" si="10"/>
        <v>0.76300000000000001</v>
      </c>
      <c r="R44" s="30">
        <f t="shared" si="11"/>
        <v>0.57699999999999996</v>
      </c>
      <c r="S44" s="30">
        <f t="shared" si="12"/>
        <v>0.59199999999999997</v>
      </c>
      <c r="T44" s="30">
        <f t="shared" si="13"/>
        <v>0.59199999999999997</v>
      </c>
      <c r="U44" s="30">
        <f t="shared" si="14"/>
        <v>0.59199999999999997</v>
      </c>
      <c r="V44" s="30">
        <f t="shared" si="15"/>
        <v>0.59199999999999997</v>
      </c>
      <c r="W44" s="30">
        <f t="shared" si="16"/>
        <v>0.59199999999999997</v>
      </c>
    </row>
    <row r="45" spans="1:23" s="51" customFormat="1" x14ac:dyDescent="0.2">
      <c r="A45" s="28" t="s">
        <v>72</v>
      </c>
      <c r="B45" s="51" t="s">
        <v>80</v>
      </c>
      <c r="C45" s="57">
        <v>4.2999999999999997E-2</v>
      </c>
      <c r="D45" s="57">
        <v>3.5999999999999997E-2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1">
        <v>25</v>
      </c>
      <c r="K45" s="51">
        <v>5</v>
      </c>
      <c r="L45" s="51" t="s">
        <v>74</v>
      </c>
      <c r="M45" s="51" t="s">
        <v>32</v>
      </c>
      <c r="N45" s="51" t="s">
        <v>144</v>
      </c>
      <c r="O45" s="58" t="s">
        <v>14</v>
      </c>
      <c r="P45" s="52">
        <v>25</v>
      </c>
      <c r="Q45" s="30">
        <f t="shared" si="10"/>
        <v>4.2999999999999997E-2</v>
      </c>
      <c r="R45" s="30">
        <f t="shared" si="11"/>
        <v>3.5999999999999997E-2</v>
      </c>
      <c r="S45" s="30">
        <f t="shared" si="12"/>
        <v>0</v>
      </c>
      <c r="T45" s="30">
        <f t="shared" si="13"/>
        <v>0</v>
      </c>
      <c r="U45" s="30">
        <f t="shared" si="14"/>
        <v>0</v>
      </c>
      <c r="V45" s="30">
        <f t="shared" si="15"/>
        <v>0</v>
      </c>
      <c r="W45" s="30">
        <f t="shared" si="16"/>
        <v>0</v>
      </c>
    </row>
    <row r="46" spans="1:23" s="51" customFormat="1" x14ac:dyDescent="0.2">
      <c r="A46" s="28" t="s">
        <v>72</v>
      </c>
      <c r="B46" s="51" t="s">
        <v>81</v>
      </c>
      <c r="C46" s="57">
        <v>8.9999999999999993E-3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1">
        <v>25</v>
      </c>
      <c r="K46" s="51">
        <v>5</v>
      </c>
      <c r="L46" s="51" t="s">
        <v>74</v>
      </c>
      <c r="M46" s="51" t="s">
        <v>32</v>
      </c>
      <c r="N46" s="51" t="s">
        <v>144</v>
      </c>
      <c r="O46" s="58" t="s">
        <v>14</v>
      </c>
      <c r="P46" s="52">
        <v>25</v>
      </c>
      <c r="Q46" s="30">
        <f t="shared" si="10"/>
        <v>8.9999999999999993E-3</v>
      </c>
      <c r="R46" s="30">
        <f t="shared" si="11"/>
        <v>0</v>
      </c>
      <c r="S46" s="30">
        <f t="shared" si="12"/>
        <v>0</v>
      </c>
      <c r="T46" s="30">
        <f t="shared" si="13"/>
        <v>0</v>
      </c>
      <c r="U46" s="30">
        <f t="shared" si="14"/>
        <v>0</v>
      </c>
      <c r="V46" s="30">
        <f t="shared" si="15"/>
        <v>0</v>
      </c>
      <c r="W46" s="30">
        <f t="shared" si="16"/>
        <v>0</v>
      </c>
    </row>
    <row r="47" spans="1:23" s="51" customFormat="1" x14ac:dyDescent="0.2">
      <c r="A47" s="28" t="s">
        <v>72</v>
      </c>
      <c r="B47" s="51" t="s">
        <v>82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1">
        <v>25</v>
      </c>
      <c r="K47" s="51">
        <v>5</v>
      </c>
      <c r="L47" s="51" t="s">
        <v>74</v>
      </c>
      <c r="M47" s="51" t="s">
        <v>32</v>
      </c>
      <c r="N47" s="51" t="s">
        <v>144</v>
      </c>
      <c r="O47" s="58" t="s">
        <v>14</v>
      </c>
      <c r="P47" s="52">
        <v>25</v>
      </c>
      <c r="Q47" s="30">
        <f t="shared" si="10"/>
        <v>0</v>
      </c>
      <c r="R47" s="30">
        <f t="shared" si="11"/>
        <v>0</v>
      </c>
      <c r="S47" s="30">
        <f t="shared" si="12"/>
        <v>0</v>
      </c>
      <c r="T47" s="30">
        <f t="shared" si="13"/>
        <v>0</v>
      </c>
      <c r="U47" s="30">
        <f t="shared" si="14"/>
        <v>0</v>
      </c>
      <c r="V47" s="30">
        <f t="shared" si="15"/>
        <v>0</v>
      </c>
      <c r="W47" s="30">
        <f t="shared" si="16"/>
        <v>0</v>
      </c>
    </row>
    <row r="48" spans="1:23" s="51" customFormat="1" x14ac:dyDescent="0.2">
      <c r="A48" s="28" t="s">
        <v>72</v>
      </c>
      <c r="B48" s="51" t="s">
        <v>83</v>
      </c>
      <c r="C48" s="57">
        <v>0</v>
      </c>
      <c r="D48" s="57">
        <v>0.115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1">
        <v>25</v>
      </c>
      <c r="K48" s="51">
        <v>5</v>
      </c>
      <c r="L48" s="51" t="s">
        <v>74</v>
      </c>
      <c r="M48" s="51" t="s">
        <v>32</v>
      </c>
      <c r="N48" s="51" t="s">
        <v>144</v>
      </c>
      <c r="O48" s="58" t="s">
        <v>14</v>
      </c>
      <c r="P48" s="52">
        <v>25</v>
      </c>
      <c r="Q48" s="30">
        <f t="shared" si="10"/>
        <v>0</v>
      </c>
      <c r="R48" s="30">
        <f t="shared" si="11"/>
        <v>0.115</v>
      </c>
      <c r="S48" s="30">
        <f t="shared" si="12"/>
        <v>0</v>
      </c>
      <c r="T48" s="30">
        <f t="shared" si="13"/>
        <v>0</v>
      </c>
      <c r="U48" s="30">
        <f t="shared" si="14"/>
        <v>0</v>
      </c>
      <c r="V48" s="30">
        <f t="shared" si="15"/>
        <v>0</v>
      </c>
      <c r="W48" s="30">
        <f t="shared" si="16"/>
        <v>0</v>
      </c>
    </row>
    <row r="49" spans="1:23" s="51" customFormat="1" x14ac:dyDescent="0.2">
      <c r="A49" s="28" t="s">
        <v>72</v>
      </c>
      <c r="B49" s="51" t="s">
        <v>84</v>
      </c>
      <c r="C49" s="57">
        <v>0.95899999999999996</v>
      </c>
      <c r="D49" s="57">
        <v>0.5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1">
        <v>25</v>
      </c>
      <c r="K49" s="51">
        <v>5</v>
      </c>
      <c r="L49" s="51" t="s">
        <v>74</v>
      </c>
      <c r="M49" s="51" t="s">
        <v>32</v>
      </c>
      <c r="N49" s="51" t="s">
        <v>144</v>
      </c>
      <c r="O49" s="58" t="s">
        <v>14</v>
      </c>
      <c r="P49" s="52">
        <v>25</v>
      </c>
      <c r="Q49" s="30">
        <f t="shared" si="10"/>
        <v>0.95899999999999996</v>
      </c>
      <c r="R49" s="30">
        <f t="shared" si="11"/>
        <v>0.5</v>
      </c>
      <c r="S49" s="30">
        <f t="shared" si="12"/>
        <v>0</v>
      </c>
      <c r="T49" s="30">
        <f t="shared" si="13"/>
        <v>0</v>
      </c>
      <c r="U49" s="30">
        <f t="shared" si="14"/>
        <v>0</v>
      </c>
      <c r="V49" s="30">
        <f t="shared" si="15"/>
        <v>0</v>
      </c>
      <c r="W49" s="30">
        <f t="shared" si="16"/>
        <v>0</v>
      </c>
    </row>
    <row r="50" spans="1:23" s="51" customFormat="1" x14ac:dyDescent="0.2">
      <c r="A50" s="28" t="s">
        <v>72</v>
      </c>
      <c r="B50" s="51" t="s">
        <v>85</v>
      </c>
      <c r="C50" s="57">
        <v>0.629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1">
        <v>25</v>
      </c>
      <c r="K50" s="51">
        <v>5</v>
      </c>
      <c r="L50" s="51" t="s">
        <v>74</v>
      </c>
      <c r="M50" s="51" t="s">
        <v>32</v>
      </c>
      <c r="N50" s="51" t="s">
        <v>144</v>
      </c>
      <c r="O50" s="58" t="s">
        <v>14</v>
      </c>
      <c r="P50" s="52">
        <v>25</v>
      </c>
      <c r="Q50" s="30">
        <f t="shared" si="10"/>
        <v>0.629</v>
      </c>
      <c r="R50" s="30">
        <f t="shared" si="11"/>
        <v>0</v>
      </c>
      <c r="S50" s="30">
        <f t="shared" si="12"/>
        <v>0</v>
      </c>
      <c r="T50" s="30">
        <f t="shared" si="13"/>
        <v>0</v>
      </c>
      <c r="U50" s="30">
        <f t="shared" si="14"/>
        <v>0</v>
      </c>
      <c r="V50" s="30">
        <f t="shared" si="15"/>
        <v>0</v>
      </c>
      <c r="W50" s="30">
        <f t="shared" si="16"/>
        <v>0</v>
      </c>
    </row>
    <row r="51" spans="1:23" s="51" customFormat="1" x14ac:dyDescent="0.2">
      <c r="A51" s="28" t="s">
        <v>72</v>
      </c>
      <c r="B51" s="51" t="s">
        <v>86</v>
      </c>
      <c r="C51" s="57">
        <v>0.85899999999999999</v>
      </c>
      <c r="D51" s="57">
        <v>1.53</v>
      </c>
      <c r="E51" s="57">
        <v>3.08</v>
      </c>
      <c r="F51" s="57">
        <v>4.08</v>
      </c>
      <c r="G51" s="57">
        <v>3.38</v>
      </c>
      <c r="H51" s="57">
        <v>2.48</v>
      </c>
      <c r="I51" s="57">
        <v>3.48</v>
      </c>
      <c r="J51" s="51">
        <v>100</v>
      </c>
      <c r="K51" s="51">
        <v>5</v>
      </c>
      <c r="L51" s="51" t="s">
        <v>74</v>
      </c>
      <c r="M51" s="51" t="s">
        <v>32</v>
      </c>
      <c r="N51" s="51" t="s">
        <v>144</v>
      </c>
      <c r="O51" s="58" t="s">
        <v>14</v>
      </c>
      <c r="P51" s="52">
        <v>50</v>
      </c>
      <c r="Q51" s="30">
        <f t="shared" si="10"/>
        <v>0.42949999999999999</v>
      </c>
      <c r="R51" s="30">
        <f t="shared" si="11"/>
        <v>0.76500000000000001</v>
      </c>
      <c r="S51" s="30">
        <f t="shared" si="12"/>
        <v>1.54</v>
      </c>
      <c r="T51" s="30">
        <f t="shared" si="13"/>
        <v>2.04</v>
      </c>
      <c r="U51" s="30">
        <f t="shared" si="14"/>
        <v>1.69</v>
      </c>
      <c r="V51" s="30">
        <f t="shared" si="15"/>
        <v>1.24</v>
      </c>
      <c r="W51" s="30">
        <f t="shared" si="16"/>
        <v>1.74</v>
      </c>
    </row>
    <row r="52" spans="1:23" s="51" customFormat="1" x14ac:dyDescent="0.2">
      <c r="A52" s="28" t="s">
        <v>72</v>
      </c>
      <c r="B52" s="51" t="s">
        <v>87</v>
      </c>
      <c r="C52" s="57">
        <v>14.5</v>
      </c>
      <c r="D52" s="57">
        <v>7.25</v>
      </c>
      <c r="E52" s="57">
        <v>7.6509999999999998</v>
      </c>
      <c r="F52" s="57">
        <v>7.6509999999999998</v>
      </c>
      <c r="G52" s="57">
        <v>5.4009999999999998</v>
      </c>
      <c r="H52" s="57">
        <v>5.4009999999999998</v>
      </c>
      <c r="I52" s="57">
        <v>5.4009999999999998</v>
      </c>
      <c r="J52" s="51">
        <v>100</v>
      </c>
      <c r="K52" s="51">
        <v>5</v>
      </c>
      <c r="L52" s="51" t="s">
        <v>74</v>
      </c>
      <c r="M52" s="51" t="s">
        <v>88</v>
      </c>
      <c r="N52" s="25" t="s">
        <v>150</v>
      </c>
      <c r="O52" s="51" t="s">
        <v>16</v>
      </c>
      <c r="P52" s="52">
        <v>25</v>
      </c>
      <c r="Q52" s="30">
        <f t="shared" si="10"/>
        <v>3.625</v>
      </c>
      <c r="R52" s="30">
        <f t="shared" si="11"/>
        <v>1.8125</v>
      </c>
      <c r="S52" s="30">
        <f t="shared" si="12"/>
        <v>1.91275</v>
      </c>
      <c r="T52" s="30">
        <f t="shared" si="13"/>
        <v>1.91275</v>
      </c>
      <c r="U52" s="30">
        <f t="shared" si="14"/>
        <v>1.35025</v>
      </c>
      <c r="V52" s="30">
        <f t="shared" si="15"/>
        <v>1.35025</v>
      </c>
      <c r="W52" s="30">
        <f t="shared" si="16"/>
        <v>1.35025</v>
      </c>
    </row>
    <row r="53" spans="1:23" s="51" customFormat="1" x14ac:dyDescent="0.2">
      <c r="A53" s="28" t="s">
        <v>89</v>
      </c>
      <c r="B53" s="51" t="s">
        <v>90</v>
      </c>
      <c r="C53" s="57">
        <v>5.4</v>
      </c>
      <c r="D53" s="57">
        <v>11.88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1">
        <v>60</v>
      </c>
      <c r="K53" s="51">
        <v>5</v>
      </c>
      <c r="L53" s="51" t="s">
        <v>74</v>
      </c>
      <c r="M53" s="58" t="s">
        <v>14</v>
      </c>
      <c r="N53" s="58" t="s">
        <v>143</v>
      </c>
      <c r="O53" s="58" t="s">
        <v>14</v>
      </c>
      <c r="P53" s="52">
        <v>50</v>
      </c>
      <c r="Q53" s="30">
        <f t="shared" si="10"/>
        <v>4.5000000000000009</v>
      </c>
      <c r="R53" s="30">
        <f t="shared" si="11"/>
        <v>9.9</v>
      </c>
      <c r="S53" s="30">
        <f t="shared" si="12"/>
        <v>0</v>
      </c>
      <c r="T53" s="30">
        <f t="shared" si="13"/>
        <v>0</v>
      </c>
      <c r="U53" s="30">
        <f t="shared" si="14"/>
        <v>0</v>
      </c>
      <c r="V53" s="30">
        <f t="shared" si="15"/>
        <v>0</v>
      </c>
      <c r="W53" s="30">
        <f t="shared" si="16"/>
        <v>0</v>
      </c>
    </row>
    <row r="54" spans="1:23" s="51" customFormat="1" x14ac:dyDescent="0.2">
      <c r="A54" s="28" t="s">
        <v>91</v>
      </c>
      <c r="B54" s="51" t="s">
        <v>92</v>
      </c>
      <c r="C54" s="57">
        <v>23.518999999999998</v>
      </c>
      <c r="D54" s="57">
        <v>134.86199999999999</v>
      </c>
      <c r="E54" s="57">
        <v>12.505000000000001</v>
      </c>
      <c r="F54" s="57">
        <v>1.1879999999999999</v>
      </c>
      <c r="G54" s="57">
        <v>9.3230000000000004</v>
      </c>
      <c r="H54" s="57">
        <v>9.3179999999999996</v>
      </c>
      <c r="I54" s="57">
        <v>9.3179999999999996</v>
      </c>
      <c r="J54" s="51">
        <v>100</v>
      </c>
      <c r="K54" s="51">
        <v>5</v>
      </c>
      <c r="L54" s="51" t="s">
        <v>74</v>
      </c>
      <c r="M54" s="51" t="s">
        <v>45</v>
      </c>
      <c r="N54" s="25" t="s">
        <v>150</v>
      </c>
      <c r="O54" s="51" t="s">
        <v>16</v>
      </c>
      <c r="P54" s="52">
        <v>100</v>
      </c>
      <c r="Q54" s="30">
        <f t="shared" si="10"/>
        <v>23.518999999999998</v>
      </c>
      <c r="R54" s="30">
        <f t="shared" si="11"/>
        <v>134.86199999999999</v>
      </c>
      <c r="S54" s="30">
        <f t="shared" si="12"/>
        <v>12.505000000000001</v>
      </c>
      <c r="T54" s="30">
        <f t="shared" si="13"/>
        <v>1.1879999999999999</v>
      </c>
      <c r="U54" s="30">
        <f t="shared" si="14"/>
        <v>9.3230000000000004</v>
      </c>
      <c r="V54" s="30">
        <f t="shared" si="15"/>
        <v>9.3179999999999996</v>
      </c>
      <c r="W54" s="30">
        <f t="shared" si="16"/>
        <v>9.3179999999999996</v>
      </c>
    </row>
    <row r="55" spans="1:23" s="51" customFormat="1" x14ac:dyDescent="0.2">
      <c r="A55" s="28" t="s">
        <v>89</v>
      </c>
      <c r="B55" s="51" t="s">
        <v>93</v>
      </c>
      <c r="C55" s="57">
        <v>0.104</v>
      </c>
      <c r="D55" s="57">
        <v>0.03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1">
        <v>100</v>
      </c>
      <c r="K55" s="51">
        <v>5</v>
      </c>
      <c r="L55" s="51" t="s">
        <v>74</v>
      </c>
      <c r="M55" s="58" t="s">
        <v>14</v>
      </c>
      <c r="N55" s="58" t="s">
        <v>143</v>
      </c>
      <c r="O55" s="51" t="s">
        <v>14</v>
      </c>
      <c r="P55" s="52">
        <v>0</v>
      </c>
      <c r="Q55" s="30">
        <f t="shared" si="10"/>
        <v>0</v>
      </c>
      <c r="R55" s="30">
        <f t="shared" si="11"/>
        <v>0</v>
      </c>
      <c r="S55" s="30">
        <f t="shared" si="12"/>
        <v>0</v>
      </c>
      <c r="T55" s="30">
        <f t="shared" si="13"/>
        <v>0</v>
      </c>
      <c r="U55" s="30">
        <f t="shared" si="14"/>
        <v>0</v>
      </c>
      <c r="V55" s="30">
        <f t="shared" si="15"/>
        <v>0</v>
      </c>
      <c r="W55" s="30">
        <f t="shared" si="16"/>
        <v>0</v>
      </c>
    </row>
    <row r="56" spans="1:23" s="51" customFormat="1" x14ac:dyDescent="0.2">
      <c r="A56" s="28" t="s">
        <v>89</v>
      </c>
      <c r="B56" s="51" t="s">
        <v>94</v>
      </c>
      <c r="C56" s="57">
        <v>1.454</v>
      </c>
      <c r="D56" s="57">
        <v>1.7230000000000001</v>
      </c>
      <c r="E56" s="57">
        <v>2.0150000000000001</v>
      </c>
      <c r="F56" s="57">
        <v>2.0219999999999998</v>
      </c>
      <c r="G56" s="57">
        <v>2.0219999999999998</v>
      </c>
      <c r="H56" s="57">
        <v>2.0219999999999998</v>
      </c>
      <c r="I56" s="57">
        <v>2.0219999999999998</v>
      </c>
      <c r="J56" s="51">
        <v>100</v>
      </c>
      <c r="K56" s="51">
        <v>5</v>
      </c>
      <c r="L56" s="51" t="s">
        <v>74</v>
      </c>
      <c r="M56" s="58" t="s">
        <v>14</v>
      </c>
      <c r="N56" s="58" t="s">
        <v>143</v>
      </c>
      <c r="O56" s="51" t="s">
        <v>14</v>
      </c>
      <c r="P56" s="52">
        <v>0</v>
      </c>
      <c r="Q56" s="30">
        <f t="shared" si="10"/>
        <v>0</v>
      </c>
      <c r="R56" s="30">
        <f t="shared" si="11"/>
        <v>0</v>
      </c>
      <c r="S56" s="30">
        <f t="shared" si="12"/>
        <v>0</v>
      </c>
      <c r="T56" s="30">
        <f t="shared" si="13"/>
        <v>0</v>
      </c>
      <c r="U56" s="30">
        <f t="shared" si="14"/>
        <v>0</v>
      </c>
      <c r="V56" s="30">
        <f t="shared" si="15"/>
        <v>0</v>
      </c>
      <c r="W56" s="30">
        <f t="shared" si="16"/>
        <v>0</v>
      </c>
    </row>
    <row r="57" spans="1:23" s="51" customFormat="1" x14ac:dyDescent="0.2">
      <c r="A57" s="28" t="s">
        <v>95</v>
      </c>
      <c r="B57" s="51" t="s">
        <v>96</v>
      </c>
      <c r="C57" s="57">
        <v>4.9989999999999997</v>
      </c>
      <c r="D57" s="57">
        <v>4.05</v>
      </c>
      <c r="E57" s="57">
        <v>3.29</v>
      </c>
      <c r="F57" s="57">
        <v>3.29</v>
      </c>
      <c r="G57" s="57">
        <v>3.29</v>
      </c>
      <c r="H57" s="57">
        <v>3.29</v>
      </c>
      <c r="I57" s="57">
        <v>3.29</v>
      </c>
      <c r="J57" s="51">
        <v>100</v>
      </c>
      <c r="K57" s="51">
        <v>5</v>
      </c>
      <c r="L57" s="51" t="s">
        <v>74</v>
      </c>
      <c r="M57" s="51" t="s">
        <v>64</v>
      </c>
      <c r="N57" s="25" t="s">
        <v>150</v>
      </c>
      <c r="O57" s="51" t="s">
        <v>16</v>
      </c>
      <c r="P57" s="52">
        <v>50</v>
      </c>
      <c r="Q57" s="30">
        <f t="shared" si="10"/>
        <v>2.4994999999999998</v>
      </c>
      <c r="R57" s="30">
        <f t="shared" si="11"/>
        <v>2.0249999999999999</v>
      </c>
      <c r="S57" s="30">
        <f t="shared" si="12"/>
        <v>1.645</v>
      </c>
      <c r="T57" s="30">
        <f t="shared" si="13"/>
        <v>1.645</v>
      </c>
      <c r="U57" s="30">
        <f t="shared" si="14"/>
        <v>1.645</v>
      </c>
      <c r="V57" s="30">
        <f t="shared" si="15"/>
        <v>1.645</v>
      </c>
      <c r="W57" s="30">
        <f t="shared" si="16"/>
        <v>1.645</v>
      </c>
    </row>
    <row r="58" spans="1:23" s="51" customFormat="1" x14ac:dyDescent="0.2">
      <c r="A58" s="28" t="s">
        <v>95</v>
      </c>
      <c r="B58" s="51" t="s">
        <v>97</v>
      </c>
      <c r="C58" s="57">
        <v>0</v>
      </c>
      <c r="D58" s="57">
        <v>31.884</v>
      </c>
      <c r="E58" s="57">
        <v>13.978999999999999</v>
      </c>
      <c r="F58" s="57">
        <v>24.933</v>
      </c>
      <c r="G58" s="57">
        <v>17.632999999999999</v>
      </c>
      <c r="H58" s="57">
        <v>17.638000000000002</v>
      </c>
      <c r="I58" s="57">
        <v>17.638000000000002</v>
      </c>
      <c r="J58" s="51">
        <v>100</v>
      </c>
      <c r="K58" s="51">
        <v>5</v>
      </c>
      <c r="L58" s="51" t="s">
        <v>74</v>
      </c>
      <c r="M58" s="51" t="s">
        <v>64</v>
      </c>
      <c r="N58" s="25" t="s">
        <v>150</v>
      </c>
      <c r="O58" s="51" t="s">
        <v>16</v>
      </c>
      <c r="P58" s="52">
        <v>50</v>
      </c>
      <c r="Q58" s="30">
        <f t="shared" si="10"/>
        <v>0</v>
      </c>
      <c r="R58" s="30">
        <f t="shared" si="11"/>
        <v>15.942</v>
      </c>
      <c r="S58" s="30">
        <f t="shared" si="12"/>
        <v>6.9894999999999996</v>
      </c>
      <c r="T58" s="30">
        <f t="shared" si="13"/>
        <v>12.4665</v>
      </c>
      <c r="U58" s="30">
        <f t="shared" si="14"/>
        <v>8.8164999999999996</v>
      </c>
      <c r="V58" s="30">
        <f t="shared" si="15"/>
        <v>8.8190000000000008</v>
      </c>
      <c r="W58" s="30">
        <f t="shared" si="16"/>
        <v>8.8190000000000008</v>
      </c>
    </row>
    <row r="59" spans="1:23" ht="15" x14ac:dyDescent="0.25">
      <c r="B59" s="16" t="s">
        <v>98</v>
      </c>
      <c r="C59" s="16">
        <f t="shared" ref="C59:I59" si="17">SUM(C36:C58)</f>
        <v>90.147999999999996</v>
      </c>
      <c r="D59" s="16">
        <f t="shared" si="17"/>
        <v>247.37100000000004</v>
      </c>
      <c r="E59" s="16">
        <f t="shared" si="17"/>
        <v>109.69</v>
      </c>
      <c r="F59" s="16">
        <f t="shared" si="17"/>
        <v>101.39500000000001</v>
      </c>
      <c r="G59" s="16">
        <f t="shared" si="17"/>
        <v>89.565000000000012</v>
      </c>
      <c r="H59" s="16">
        <f t="shared" si="17"/>
        <v>86.018000000000015</v>
      </c>
      <c r="I59" s="16">
        <f t="shared" si="17"/>
        <v>86.243000000000009</v>
      </c>
      <c r="Q59" s="12">
        <f>SUM(Q36:Q58)</f>
        <v>73.885999999999996</v>
      </c>
      <c r="R59" s="12" t="e">
        <f>SUM(#REF!,#REF!,#REF!,#REF!)</f>
        <v>#REF!</v>
      </c>
      <c r="S59" s="12" t="e">
        <f>SUM(#REF!,#REF!,#REF!,#REF!)</f>
        <v>#REF!</v>
      </c>
      <c r="T59" s="12" t="e">
        <f>SUM(#REF!,#REF!,#REF!,#REF!)</f>
        <v>#REF!</v>
      </c>
      <c r="U59" s="12" t="e">
        <f>SUM(#REF!,#REF!,#REF!,#REF!)</f>
        <v>#REF!</v>
      </c>
      <c r="V59" s="12" t="e">
        <f>SUM(#REF!,#REF!,#REF!,#REF!)</f>
        <v>#REF!</v>
      </c>
      <c r="W59" s="12" t="e">
        <f>SUM(#REF!,#REF!,#REF!,#REF!)</f>
        <v>#REF!</v>
      </c>
    </row>
    <row r="60" spans="1:23" x14ac:dyDescent="0.2">
      <c r="C60" s="21"/>
      <c r="D60" s="21"/>
      <c r="E60" s="21"/>
      <c r="F60" s="21"/>
      <c r="G60" s="21"/>
      <c r="H60" s="21"/>
      <c r="I60" s="21"/>
    </row>
    <row r="61" spans="1:23" s="53" customFormat="1" ht="15" x14ac:dyDescent="0.25">
      <c r="B61" s="13" t="s">
        <v>99</v>
      </c>
      <c r="L61" s="54"/>
      <c r="Q61" s="55"/>
      <c r="R61" s="55"/>
      <c r="S61" s="55"/>
      <c r="T61" s="55"/>
      <c r="U61" s="55"/>
      <c r="V61" s="55"/>
      <c r="W61" s="55"/>
    </row>
    <row r="62" spans="1:23" s="51" customFormat="1" x14ac:dyDescent="0.2">
      <c r="A62" s="59" t="s">
        <v>100</v>
      </c>
      <c r="B62" s="58" t="s">
        <v>101</v>
      </c>
      <c r="C62" s="60">
        <v>0</v>
      </c>
      <c r="D62" s="60">
        <v>0</v>
      </c>
      <c r="E62" s="60">
        <v>0</v>
      </c>
      <c r="F62" s="60">
        <v>0</v>
      </c>
      <c r="G62" s="60">
        <v>0.25800000000000001</v>
      </c>
      <c r="H62" s="60">
        <v>0.25800000000000001</v>
      </c>
      <c r="I62" s="61" t="s">
        <v>102</v>
      </c>
      <c r="J62" s="58">
        <v>100</v>
      </c>
      <c r="K62" s="62">
        <v>8</v>
      </c>
      <c r="L62" s="58" t="s">
        <v>103</v>
      </c>
      <c r="M62" s="58" t="s">
        <v>15</v>
      </c>
      <c r="N62" s="25" t="s">
        <v>150</v>
      </c>
      <c r="O62" s="58" t="s">
        <v>14</v>
      </c>
      <c r="P62" s="52">
        <v>100</v>
      </c>
      <c r="Q62" s="30">
        <f t="shared" ref="Q62:V63" si="18">+$P62/100*C62</f>
        <v>0</v>
      </c>
      <c r="R62" s="30">
        <f t="shared" si="18"/>
        <v>0</v>
      </c>
      <c r="S62" s="30">
        <f t="shared" si="18"/>
        <v>0</v>
      </c>
      <c r="T62" s="30">
        <f t="shared" si="18"/>
        <v>0</v>
      </c>
      <c r="U62" s="30">
        <f t="shared" si="18"/>
        <v>0.25800000000000001</v>
      </c>
      <c r="V62" s="30">
        <f t="shared" si="18"/>
        <v>0.25800000000000001</v>
      </c>
      <c r="W62" s="30"/>
    </row>
    <row r="63" spans="1:23" s="51" customFormat="1" x14ac:dyDescent="0.2">
      <c r="A63" s="59" t="s">
        <v>100</v>
      </c>
      <c r="B63" s="58" t="s">
        <v>104</v>
      </c>
      <c r="C63" s="60">
        <v>1.1020000000000001</v>
      </c>
      <c r="D63" s="60">
        <v>3.1970000000000001</v>
      </c>
      <c r="E63" s="60">
        <v>2.609</v>
      </c>
      <c r="F63" s="60">
        <v>2.0840000000000001</v>
      </c>
      <c r="G63" s="60">
        <v>2.3340000000000001</v>
      </c>
      <c r="H63" s="60">
        <v>2.4079999999999999</v>
      </c>
      <c r="I63" s="61" t="s">
        <v>102</v>
      </c>
      <c r="J63" s="58">
        <v>100</v>
      </c>
      <c r="K63" s="62">
        <v>6</v>
      </c>
      <c r="L63" s="58" t="s">
        <v>62</v>
      </c>
      <c r="M63" s="58" t="s">
        <v>15</v>
      </c>
      <c r="N63" s="25" t="s">
        <v>150</v>
      </c>
      <c r="O63" s="58" t="s">
        <v>14</v>
      </c>
      <c r="P63" s="52">
        <v>100</v>
      </c>
      <c r="Q63" s="30">
        <f t="shared" si="18"/>
        <v>1.1020000000000001</v>
      </c>
      <c r="R63" s="30">
        <f t="shared" si="18"/>
        <v>3.1970000000000001</v>
      </c>
      <c r="S63" s="30">
        <f t="shared" si="18"/>
        <v>2.609</v>
      </c>
      <c r="T63" s="30">
        <f t="shared" si="18"/>
        <v>2.0840000000000001</v>
      </c>
      <c r="U63" s="30">
        <f t="shared" si="18"/>
        <v>2.3340000000000001</v>
      </c>
      <c r="V63" s="30">
        <f t="shared" si="18"/>
        <v>2.4079999999999999</v>
      </c>
      <c r="W63" s="30"/>
    </row>
    <row r="64" spans="1:23" s="16" customFormat="1" ht="15" x14ac:dyDescent="0.25">
      <c r="B64" s="16" t="s">
        <v>105</v>
      </c>
      <c r="C64" s="17">
        <f t="shared" ref="C64:I64" si="19">SUM(C62:C63)</f>
        <v>1.1020000000000001</v>
      </c>
      <c r="D64" s="17">
        <f t="shared" si="19"/>
        <v>3.1970000000000001</v>
      </c>
      <c r="E64" s="17">
        <f t="shared" si="19"/>
        <v>2.609</v>
      </c>
      <c r="F64" s="17">
        <f t="shared" si="19"/>
        <v>2.0840000000000001</v>
      </c>
      <c r="G64" s="17">
        <f t="shared" si="19"/>
        <v>2.5920000000000001</v>
      </c>
      <c r="H64" s="17">
        <f t="shared" si="19"/>
        <v>2.6659999999999999</v>
      </c>
      <c r="I64" s="17">
        <f t="shared" si="19"/>
        <v>0</v>
      </c>
      <c r="L64" s="9"/>
      <c r="P64" s="22"/>
      <c r="Q64" s="63">
        <f t="shared" ref="Q64:W64" si="20">+SUM(Q62:Q63)</f>
        <v>1.1020000000000001</v>
      </c>
      <c r="R64" s="63">
        <f t="shared" si="20"/>
        <v>3.1970000000000001</v>
      </c>
      <c r="S64" s="63">
        <f t="shared" si="20"/>
        <v>2.609</v>
      </c>
      <c r="T64" s="63">
        <f t="shared" si="20"/>
        <v>2.0840000000000001</v>
      </c>
      <c r="U64" s="63">
        <f t="shared" si="20"/>
        <v>2.5920000000000001</v>
      </c>
      <c r="V64" s="63">
        <f t="shared" si="20"/>
        <v>2.6659999999999999</v>
      </c>
      <c r="W64" s="63">
        <f t="shared" si="20"/>
        <v>0</v>
      </c>
    </row>
    <row r="65" spans="1:23" x14ac:dyDescent="0.2">
      <c r="C65" s="21"/>
      <c r="D65" s="21"/>
      <c r="E65" s="21"/>
      <c r="F65" s="21"/>
      <c r="G65" s="21"/>
      <c r="H65" s="21"/>
      <c r="I65" s="21"/>
    </row>
    <row r="66" spans="1:23" x14ac:dyDescent="0.2">
      <c r="E66" s="21"/>
    </row>
    <row r="67" spans="1:23" x14ac:dyDescent="0.2">
      <c r="B67" s="6" t="s">
        <v>156</v>
      </c>
      <c r="C67" s="21">
        <f>C64+C59+C33+C20+C11</f>
        <v>376.40064647427971</v>
      </c>
      <c r="D67" s="21"/>
      <c r="O67" s="4"/>
      <c r="P67" s="5"/>
      <c r="W67" s="6"/>
    </row>
    <row r="68" spans="1:23" x14ac:dyDescent="0.2">
      <c r="E68" s="21"/>
    </row>
    <row r="69" spans="1:23" s="32" customFormat="1" ht="15" x14ac:dyDescent="0.25">
      <c r="A69" s="64" t="s">
        <v>148</v>
      </c>
      <c r="C69" s="65"/>
      <c r="E69" s="65"/>
      <c r="K69" s="66"/>
      <c r="L69" s="6"/>
      <c r="P69" s="46"/>
      <c r="Q69" s="67"/>
      <c r="R69" s="67"/>
      <c r="S69" s="67"/>
      <c r="T69" s="67"/>
      <c r="U69" s="67"/>
      <c r="V69" s="67"/>
      <c r="W69" s="67"/>
    </row>
    <row r="70" spans="1:23" x14ac:dyDescent="0.2">
      <c r="E70" s="21"/>
      <c r="Q70" s="68"/>
      <c r="R70" s="68"/>
      <c r="S70" s="68"/>
      <c r="T70" s="68"/>
      <c r="U70" s="68"/>
      <c r="V70" s="68"/>
      <c r="W70" s="68"/>
    </row>
    <row r="71" spans="1:23" x14ac:dyDescent="0.2">
      <c r="B71" s="35"/>
      <c r="C71" s="21"/>
      <c r="D71" s="21"/>
      <c r="E71" s="21"/>
      <c r="F71" s="21"/>
      <c r="G71" s="21"/>
      <c r="H71" s="21"/>
      <c r="I71" s="21"/>
    </row>
    <row r="72" spans="1:23" x14ac:dyDescent="0.2">
      <c r="B72" s="35"/>
      <c r="C72" s="21"/>
      <c r="D72" s="21"/>
      <c r="E72" s="21"/>
      <c r="F72" s="21"/>
      <c r="G72" s="21"/>
      <c r="H72" s="21"/>
      <c r="I72" s="21"/>
    </row>
    <row r="73" spans="1:23" x14ac:dyDescent="0.2">
      <c r="B73" s="35"/>
      <c r="C73" s="21"/>
      <c r="D73" s="21"/>
      <c r="E73" s="21"/>
      <c r="F73" s="21"/>
      <c r="G73" s="21"/>
      <c r="H73" s="21"/>
      <c r="I73" s="21"/>
    </row>
    <row r="74" spans="1:23" x14ac:dyDescent="0.2">
      <c r="B74" s="35"/>
      <c r="C74" s="21"/>
      <c r="D74" s="21"/>
      <c r="E74" s="21"/>
      <c r="F74" s="21"/>
      <c r="G74" s="21"/>
      <c r="H74" s="21"/>
      <c r="I74" s="21"/>
    </row>
    <row r="75" spans="1:23" x14ac:dyDescent="0.2">
      <c r="B75" s="35"/>
      <c r="C75" s="21"/>
      <c r="D75" s="21"/>
      <c r="E75" s="21"/>
      <c r="F75" s="21"/>
      <c r="G75" s="21"/>
      <c r="H75" s="21"/>
      <c r="I75" s="21"/>
    </row>
    <row r="76" spans="1:23" x14ac:dyDescent="0.2">
      <c r="B76" s="35"/>
      <c r="C76" s="21"/>
      <c r="D76" s="21"/>
      <c r="E76" s="21"/>
      <c r="F76" s="21"/>
      <c r="G76" s="21"/>
      <c r="H76" s="21"/>
      <c r="I76" s="21"/>
    </row>
    <row r="77" spans="1:23" x14ac:dyDescent="0.2">
      <c r="B77" s="35"/>
      <c r="C77" s="21"/>
      <c r="D77" s="21"/>
      <c r="E77" s="21"/>
      <c r="F77" s="21"/>
      <c r="G77" s="21"/>
      <c r="H77" s="21"/>
      <c r="I77" s="21"/>
    </row>
    <row r="78" spans="1:23" x14ac:dyDescent="0.2">
      <c r="B78" s="35"/>
      <c r="C78" s="21"/>
      <c r="D78" s="21"/>
      <c r="E78" s="21"/>
      <c r="F78" s="21"/>
      <c r="G78" s="21"/>
      <c r="H78" s="21"/>
      <c r="I78" s="21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/>
  </sheetViews>
  <sheetFormatPr defaultRowHeight="12.75" x14ac:dyDescent="0.2"/>
  <cols>
    <col min="1" max="1" width="15.28515625" style="56" customWidth="1"/>
    <col min="2" max="2" width="58" style="6" bestFit="1" customWidth="1"/>
    <col min="3" max="9" width="12" style="6" customWidth="1"/>
    <col min="10" max="10" width="12.28515625" style="6" customWidth="1"/>
    <col min="11" max="11" width="15" style="6" bestFit="1" customWidth="1"/>
    <col min="12" max="12" width="15" style="6" customWidth="1"/>
    <col min="13" max="13" width="41.28515625" style="6" customWidth="1"/>
    <col min="14" max="16384" width="9.140625" style="6"/>
  </cols>
  <sheetData>
    <row r="1" spans="1:15" ht="18.75" x14ac:dyDescent="0.3">
      <c r="A1" s="69" t="s">
        <v>147</v>
      </c>
    </row>
    <row r="2" spans="1:15" ht="18.75" x14ac:dyDescent="0.3">
      <c r="A2" s="69"/>
      <c r="C2" s="9" t="str">
        <f>'[1]R&amp;D'!C3</f>
        <v>realisatie</v>
      </c>
      <c r="D2" s="9" t="str">
        <f>'[1]R&amp;D'!D3</f>
        <v xml:space="preserve">stand begr. </v>
      </c>
      <c r="E2" s="9" t="str">
        <f>'[1]R&amp;D'!E3</f>
        <v>ontwerp</v>
      </c>
      <c r="F2" s="9" t="str">
        <f>'[1]R&amp;D'!F3</f>
        <v>meerjarencijfers</v>
      </c>
      <c r="G2" s="9"/>
      <c r="H2" s="9"/>
      <c r="I2" s="9"/>
      <c r="J2" s="9" t="s">
        <v>107</v>
      </c>
    </row>
    <row r="3" spans="1:15" s="16" customFormat="1" ht="15" x14ac:dyDescent="0.25">
      <c r="A3" s="70"/>
      <c r="C3" s="9">
        <f>'[1]R&amp;D'!C4</f>
        <v>2017</v>
      </c>
      <c r="D3" s="9">
        <f>'[1]R&amp;D'!D4</f>
        <v>2018</v>
      </c>
      <c r="E3" s="9">
        <f>'[1]R&amp;D'!E4</f>
        <v>2019</v>
      </c>
      <c r="F3" s="9">
        <f>'[1]R&amp;D'!F4</f>
        <v>2020</v>
      </c>
      <c r="G3" s="9">
        <f>'[1]R&amp;D'!G4</f>
        <v>2021</v>
      </c>
      <c r="H3" s="9">
        <f>'[1]R&amp;D'!H4</f>
        <v>2022</v>
      </c>
      <c r="I3" s="9">
        <f>'[1]R&amp;D'!I4</f>
        <v>2023</v>
      </c>
      <c r="J3" s="71" t="s">
        <v>108</v>
      </c>
      <c r="K3" s="6"/>
      <c r="L3" s="6"/>
      <c r="M3" s="6" t="s">
        <v>109</v>
      </c>
    </row>
    <row r="4" spans="1:15" x14ac:dyDescent="0.2">
      <c r="C4" s="21"/>
    </row>
    <row r="5" spans="1:15" s="54" customFormat="1" ht="15" x14ac:dyDescent="0.25">
      <c r="A5" s="86"/>
      <c r="B5" s="42" t="s">
        <v>33</v>
      </c>
      <c r="C5" s="13"/>
      <c r="D5" s="44"/>
      <c r="E5" s="44"/>
      <c r="F5" s="44"/>
      <c r="G5" s="44"/>
      <c r="H5" s="44"/>
      <c r="I5" s="44"/>
      <c r="J5" s="44"/>
      <c r="K5" s="42"/>
      <c r="L5" s="42"/>
      <c r="M5" s="87"/>
      <c r="N5" s="42"/>
      <c r="O5" s="42"/>
    </row>
    <row r="6" spans="1:15" s="51" customFormat="1" x14ac:dyDescent="0.2">
      <c r="A6" s="72" t="s">
        <v>110</v>
      </c>
      <c r="B6" s="73" t="s">
        <v>111</v>
      </c>
      <c r="C6" s="89">
        <v>0.51600000000000001</v>
      </c>
      <c r="D6" s="74">
        <v>0.55100000000000005</v>
      </c>
      <c r="E6" s="74">
        <v>0.26200000000000001</v>
      </c>
      <c r="F6" s="74">
        <v>0</v>
      </c>
      <c r="G6" s="74">
        <v>0</v>
      </c>
      <c r="H6" s="74">
        <v>0</v>
      </c>
      <c r="I6" s="74">
        <v>0</v>
      </c>
      <c r="J6" s="75">
        <v>0.1</v>
      </c>
      <c r="L6" s="51" t="s">
        <v>143</v>
      </c>
    </row>
    <row r="7" spans="1:15" s="51" customFormat="1" x14ac:dyDescent="0.2">
      <c r="A7" s="72" t="s">
        <v>112</v>
      </c>
      <c r="B7" s="73" t="s">
        <v>113</v>
      </c>
      <c r="C7" s="89">
        <v>29.940999999999999</v>
      </c>
      <c r="D7" s="74">
        <v>25.725999999999999</v>
      </c>
      <c r="E7" s="74">
        <v>1.1950000000000001</v>
      </c>
      <c r="F7" s="74">
        <v>5.8120000000000003</v>
      </c>
      <c r="G7" s="74">
        <v>3.4009999999999998</v>
      </c>
      <c r="H7" s="74">
        <v>6.2160000000000002</v>
      </c>
      <c r="I7" s="74">
        <v>3.5779999999999998</v>
      </c>
      <c r="J7" s="75">
        <v>0.7</v>
      </c>
      <c r="L7" s="51" t="s">
        <v>143</v>
      </c>
    </row>
    <row r="8" spans="1:15" s="51" customFormat="1" x14ac:dyDescent="0.2">
      <c r="A8" s="72" t="s">
        <v>114</v>
      </c>
      <c r="B8" s="73" t="s">
        <v>115</v>
      </c>
      <c r="C8" s="89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5">
        <v>0</v>
      </c>
      <c r="L8" s="51" t="s">
        <v>143</v>
      </c>
    </row>
    <row r="9" spans="1:15" s="51" customFormat="1" x14ac:dyDescent="0.2">
      <c r="A9" s="72" t="s">
        <v>116</v>
      </c>
      <c r="B9" s="73" t="str">
        <f>[2]format!$B$98</f>
        <v>KLM Corporate Biofuel Programme</v>
      </c>
      <c r="C9" s="89">
        <v>0.2</v>
      </c>
      <c r="D9" s="74">
        <v>0.2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5">
        <v>0</v>
      </c>
      <c r="K9" s="51" t="s">
        <v>117</v>
      </c>
      <c r="L9" s="51" t="s">
        <v>144</v>
      </c>
    </row>
    <row r="10" spans="1:15" s="51" customFormat="1" x14ac:dyDescent="0.2">
      <c r="A10" s="72" t="s">
        <v>118</v>
      </c>
      <c r="B10" s="73" t="str">
        <f>[2]format!$B$104</f>
        <v>subsidieregeling innovaties duurzame binnenvaart</v>
      </c>
      <c r="C10" s="89">
        <v>0.498</v>
      </c>
      <c r="D10" s="74">
        <v>1.4379999999999999</v>
      </c>
      <c r="E10" s="74">
        <v>0.30199999999999999</v>
      </c>
      <c r="F10" s="74">
        <v>0.30199999999999999</v>
      </c>
      <c r="G10" s="74">
        <v>0.30199999999999999</v>
      </c>
      <c r="H10" s="74">
        <v>0.30199999999999999</v>
      </c>
      <c r="I10" s="74">
        <v>0.30199999999999999</v>
      </c>
      <c r="J10" s="75">
        <v>0.8</v>
      </c>
      <c r="K10" s="51" t="s">
        <v>119</v>
      </c>
      <c r="L10" s="51" t="s">
        <v>143</v>
      </c>
      <c r="M10" s="51" t="s">
        <v>120</v>
      </c>
    </row>
    <row r="11" spans="1:15" s="51" customFormat="1" x14ac:dyDescent="0.2">
      <c r="A11" s="72" t="s">
        <v>121</v>
      </c>
      <c r="B11" s="73" t="s">
        <v>122</v>
      </c>
      <c r="C11" s="89">
        <v>14.917999999999999</v>
      </c>
      <c r="D11" s="74">
        <v>5.8460000000000001</v>
      </c>
      <c r="E11" s="74">
        <v>4.8369999999999997</v>
      </c>
      <c r="F11" s="74">
        <v>4.5350000000000001</v>
      </c>
      <c r="G11" s="74">
        <v>8.5000000000000006E-2</v>
      </c>
      <c r="H11" s="74">
        <v>0</v>
      </c>
      <c r="I11" s="74">
        <v>0</v>
      </c>
      <c r="J11" s="75">
        <v>14.5</v>
      </c>
      <c r="K11" s="51" t="s">
        <v>123</v>
      </c>
      <c r="L11" s="51" t="s">
        <v>143</v>
      </c>
      <c r="M11" s="51" t="s">
        <v>124</v>
      </c>
    </row>
    <row r="12" spans="1:15" s="51" customFormat="1" x14ac:dyDescent="0.2">
      <c r="A12" s="72" t="s">
        <v>121</v>
      </c>
      <c r="B12" s="73" t="s">
        <v>125</v>
      </c>
      <c r="C12" s="89">
        <v>1.5</v>
      </c>
      <c r="D12" s="74">
        <v>1.5</v>
      </c>
      <c r="E12" s="74">
        <v>1.5</v>
      </c>
      <c r="F12" s="74">
        <v>1.5</v>
      </c>
      <c r="G12" s="74">
        <v>0</v>
      </c>
      <c r="H12" s="74">
        <v>0</v>
      </c>
      <c r="I12" s="74">
        <v>0</v>
      </c>
      <c r="J12" s="75">
        <v>4.5</v>
      </c>
      <c r="L12" s="51" t="s">
        <v>143</v>
      </c>
      <c r="M12" s="51" t="s">
        <v>124</v>
      </c>
    </row>
    <row r="13" spans="1:15" s="51" customFormat="1" x14ac:dyDescent="0.2">
      <c r="A13" s="72"/>
      <c r="B13" s="73" t="s">
        <v>126</v>
      </c>
      <c r="C13" s="89">
        <v>0</v>
      </c>
      <c r="D13" s="74">
        <v>0.64200000000000002</v>
      </c>
      <c r="E13" s="74">
        <v>0.61499999999999999</v>
      </c>
      <c r="F13" s="74">
        <v>0.51</v>
      </c>
      <c r="G13" s="74">
        <v>0.51</v>
      </c>
      <c r="H13" s="74">
        <v>0.51</v>
      </c>
      <c r="I13" s="74">
        <v>0.51</v>
      </c>
      <c r="J13" s="75">
        <v>1.8</v>
      </c>
      <c r="L13" s="51" t="s">
        <v>143</v>
      </c>
      <c r="M13" s="51" t="s">
        <v>127</v>
      </c>
    </row>
    <row r="14" spans="1:15" s="51" customFormat="1" x14ac:dyDescent="0.2">
      <c r="A14" s="72" t="s">
        <v>128</v>
      </c>
      <c r="B14" s="73" t="s">
        <v>129</v>
      </c>
      <c r="C14" s="89">
        <v>3.387</v>
      </c>
      <c r="D14" s="74">
        <v>2.9119999999999999</v>
      </c>
      <c r="E14" s="74">
        <v>2.6469999999999998</v>
      </c>
      <c r="F14" s="74">
        <v>2.5</v>
      </c>
      <c r="G14" s="74">
        <v>2.5</v>
      </c>
      <c r="H14" s="74">
        <v>2.5</v>
      </c>
      <c r="I14" s="74">
        <v>2.5</v>
      </c>
      <c r="J14" s="75">
        <v>100</v>
      </c>
      <c r="L14" s="51" t="s">
        <v>143</v>
      </c>
    </row>
    <row r="15" spans="1:15" s="51" customFormat="1" x14ac:dyDescent="0.2">
      <c r="A15" s="72" t="s">
        <v>130</v>
      </c>
      <c r="B15" s="73" t="s">
        <v>131</v>
      </c>
      <c r="C15" s="89">
        <v>0</v>
      </c>
      <c r="D15" s="74">
        <v>0.14399999999999999</v>
      </c>
      <c r="E15" s="74">
        <v>0.17499999999999999</v>
      </c>
      <c r="F15" s="74">
        <v>0.17499999999999999</v>
      </c>
      <c r="G15" s="74">
        <v>0.17499999999999999</v>
      </c>
      <c r="H15" s="74">
        <v>0.17499999999999999</v>
      </c>
      <c r="I15" s="74">
        <v>0.17499999999999999</v>
      </c>
      <c r="J15" s="75">
        <v>0.5</v>
      </c>
      <c r="K15" s="51" t="s">
        <v>132</v>
      </c>
      <c r="L15" s="25" t="s">
        <v>150</v>
      </c>
      <c r="M15" s="51" t="s">
        <v>120</v>
      </c>
    </row>
    <row r="16" spans="1:15" s="51" customFormat="1" x14ac:dyDescent="0.2">
      <c r="A16" s="72" t="s">
        <v>133</v>
      </c>
      <c r="B16" s="73" t="s">
        <v>131</v>
      </c>
      <c r="C16" s="89">
        <v>0</v>
      </c>
      <c r="D16" s="74">
        <v>0.47499999999999998</v>
      </c>
      <c r="E16" s="74">
        <v>0.4</v>
      </c>
      <c r="F16" s="74">
        <v>0.5</v>
      </c>
      <c r="G16" s="74">
        <v>0.5</v>
      </c>
      <c r="H16" s="74">
        <v>0.2</v>
      </c>
      <c r="I16" s="74">
        <v>0</v>
      </c>
      <c r="J16" s="75">
        <v>6.4</v>
      </c>
      <c r="K16" s="51" t="s">
        <v>119</v>
      </c>
      <c r="L16" s="51" t="s">
        <v>143</v>
      </c>
      <c r="M16" s="51" t="s">
        <v>120</v>
      </c>
    </row>
    <row r="17" spans="1:15" s="16" customFormat="1" ht="15" x14ac:dyDescent="0.25">
      <c r="A17" s="70"/>
      <c r="B17" s="16" t="s">
        <v>60</v>
      </c>
      <c r="C17" s="18">
        <f t="shared" ref="C17:I17" si="0">SUM(C6:C16)</f>
        <v>50.96</v>
      </c>
      <c r="D17" s="17">
        <f t="shared" si="0"/>
        <v>39.433999999999997</v>
      </c>
      <c r="E17" s="17">
        <f t="shared" si="0"/>
        <v>11.933000000000002</v>
      </c>
      <c r="F17" s="17">
        <f t="shared" si="0"/>
        <v>15.834000000000001</v>
      </c>
      <c r="G17" s="17">
        <f t="shared" si="0"/>
        <v>7.4729999999999999</v>
      </c>
      <c r="H17" s="17">
        <f t="shared" si="0"/>
        <v>9.9029999999999987</v>
      </c>
      <c r="I17" s="17">
        <f t="shared" si="0"/>
        <v>7.0649999999999995</v>
      </c>
    </row>
    <row r="18" spans="1:15" x14ac:dyDescent="0.2">
      <c r="C18" s="12"/>
      <c r="D18" s="9"/>
      <c r="E18" s="9"/>
      <c r="F18" s="9"/>
      <c r="G18" s="9"/>
      <c r="H18" s="9"/>
      <c r="I18" s="9"/>
    </row>
    <row r="19" spans="1:15" s="54" customFormat="1" ht="15" x14ac:dyDescent="0.25">
      <c r="A19" s="88"/>
      <c r="B19" s="13" t="s">
        <v>61</v>
      </c>
      <c r="C19" s="90"/>
    </row>
    <row r="20" spans="1:15" s="51" customFormat="1" x14ac:dyDescent="0.2">
      <c r="A20" s="73" t="s">
        <v>134</v>
      </c>
      <c r="B20" s="73" t="s">
        <v>135</v>
      </c>
      <c r="C20" s="30">
        <v>1.9950000000000001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51">
        <v>100</v>
      </c>
      <c r="K20" s="51" t="s">
        <v>32</v>
      </c>
      <c r="L20" s="51" t="s">
        <v>144</v>
      </c>
      <c r="M20" s="51" t="s">
        <v>106</v>
      </c>
    </row>
    <row r="21" spans="1:15" s="51" customFormat="1" x14ac:dyDescent="0.2">
      <c r="A21" s="73"/>
      <c r="B21" s="76" t="s">
        <v>71</v>
      </c>
      <c r="C21" s="30">
        <v>0</v>
      </c>
      <c r="D21" s="30">
        <v>0.35299999999999998</v>
      </c>
      <c r="E21" s="30">
        <v>0.86299999999999999</v>
      </c>
      <c r="F21" s="30">
        <v>0.86099999999999999</v>
      </c>
      <c r="G21" s="30">
        <v>0.69099999999999995</v>
      </c>
      <c r="H21" s="30">
        <v>0.68</v>
      </c>
      <c r="I21" s="30">
        <v>0</v>
      </c>
      <c r="J21" s="51">
        <v>34</v>
      </c>
      <c r="K21" s="51" t="s">
        <v>32</v>
      </c>
      <c r="L21" s="51" t="s">
        <v>144</v>
      </c>
    </row>
    <row r="22" spans="1:15" s="51" customFormat="1" x14ac:dyDescent="0.2">
      <c r="A22" s="28" t="s">
        <v>72</v>
      </c>
      <c r="B22" s="51" t="s">
        <v>73</v>
      </c>
      <c r="C22" s="30">
        <v>29.085000000000001</v>
      </c>
      <c r="D22" s="30">
        <v>55.034999999999997</v>
      </c>
      <c r="E22" s="30">
        <v>53.618000000000002</v>
      </c>
      <c r="F22" s="30">
        <v>27.367999999999999</v>
      </c>
      <c r="G22" s="30">
        <v>27.367999999999999</v>
      </c>
      <c r="H22" s="30">
        <v>27.367999999999999</v>
      </c>
      <c r="I22" s="30">
        <v>27.367999999999999</v>
      </c>
      <c r="J22" s="51">
        <v>75</v>
      </c>
      <c r="K22" s="51" t="s">
        <v>32</v>
      </c>
      <c r="L22" s="51" t="s">
        <v>144</v>
      </c>
      <c r="N22" s="28"/>
    </row>
    <row r="23" spans="1:15" s="51" customFormat="1" x14ac:dyDescent="0.2">
      <c r="A23" s="28" t="s">
        <v>72</v>
      </c>
      <c r="B23" s="51" t="s">
        <v>75</v>
      </c>
      <c r="C23" s="30">
        <v>23.201000000000001</v>
      </c>
      <c r="D23" s="30">
        <v>20.704000000000001</v>
      </c>
      <c r="E23" s="30">
        <v>37.5</v>
      </c>
      <c r="F23" s="30">
        <v>37.5</v>
      </c>
      <c r="G23" s="30">
        <v>13.125</v>
      </c>
      <c r="H23" s="30">
        <v>3.75</v>
      </c>
      <c r="I23" s="30">
        <v>1.875</v>
      </c>
      <c r="J23" s="51">
        <v>75</v>
      </c>
      <c r="K23" s="51" t="s">
        <v>32</v>
      </c>
      <c r="L23" s="51" t="s">
        <v>144</v>
      </c>
      <c r="N23" s="28"/>
    </row>
    <row r="24" spans="1:15" s="51" customFormat="1" x14ac:dyDescent="0.2">
      <c r="A24" s="28" t="s">
        <v>72</v>
      </c>
      <c r="B24" s="51" t="s">
        <v>77</v>
      </c>
      <c r="C24" s="30">
        <v>15.352</v>
      </c>
      <c r="D24" s="30">
        <v>17.010000000000002</v>
      </c>
      <c r="E24" s="30">
        <v>28.84</v>
      </c>
      <c r="F24" s="30">
        <v>27.72</v>
      </c>
      <c r="G24" s="30">
        <v>24.15</v>
      </c>
      <c r="H24" s="30">
        <v>25.41</v>
      </c>
      <c r="I24" s="30">
        <v>26.11</v>
      </c>
      <c r="J24" s="51">
        <v>70</v>
      </c>
      <c r="K24" s="51" t="s">
        <v>32</v>
      </c>
      <c r="L24" s="51" t="s">
        <v>144</v>
      </c>
      <c r="N24" s="28"/>
    </row>
    <row r="25" spans="1:15" s="51" customFormat="1" x14ac:dyDescent="0.2">
      <c r="A25" s="28" t="s">
        <v>72</v>
      </c>
      <c r="B25" s="51" t="s">
        <v>78</v>
      </c>
      <c r="C25" s="30">
        <v>0</v>
      </c>
      <c r="D25" s="30">
        <v>0.35</v>
      </c>
      <c r="E25" s="30">
        <v>2.0299999999999998</v>
      </c>
      <c r="F25" s="30">
        <v>1.4</v>
      </c>
      <c r="G25" s="30">
        <v>1.33</v>
      </c>
      <c r="H25" s="30">
        <v>1.19</v>
      </c>
      <c r="I25" s="30">
        <v>0.42</v>
      </c>
      <c r="J25" s="51">
        <v>70</v>
      </c>
      <c r="K25" s="51" t="s">
        <v>32</v>
      </c>
      <c r="L25" s="51" t="s">
        <v>144</v>
      </c>
      <c r="N25" s="28"/>
    </row>
    <row r="26" spans="1:15" s="51" customFormat="1" x14ac:dyDescent="0.2">
      <c r="A26" s="28" t="s">
        <v>72</v>
      </c>
      <c r="B26" s="51" t="s">
        <v>79</v>
      </c>
      <c r="C26" s="30">
        <v>2.29</v>
      </c>
      <c r="D26" s="30">
        <v>1.7310000000000001</v>
      </c>
      <c r="E26" s="30">
        <v>1.776</v>
      </c>
      <c r="F26" s="30">
        <v>1.776</v>
      </c>
      <c r="G26" s="30">
        <v>1.776</v>
      </c>
      <c r="H26" s="30">
        <v>1.776</v>
      </c>
      <c r="I26" s="30">
        <v>1.776</v>
      </c>
      <c r="J26" s="51">
        <v>75</v>
      </c>
      <c r="K26" s="51" t="s">
        <v>32</v>
      </c>
      <c r="L26" s="51" t="s">
        <v>144</v>
      </c>
      <c r="N26" s="28"/>
    </row>
    <row r="27" spans="1:15" s="77" customFormat="1" x14ac:dyDescent="0.2">
      <c r="A27" s="28" t="s">
        <v>72</v>
      </c>
      <c r="B27" s="51" t="s">
        <v>80</v>
      </c>
      <c r="C27" s="30">
        <v>0.13</v>
      </c>
      <c r="D27" s="30">
        <v>0.108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51">
        <v>75</v>
      </c>
      <c r="K27" s="51" t="s">
        <v>32</v>
      </c>
      <c r="L27" s="51" t="s">
        <v>144</v>
      </c>
      <c r="M27" s="51"/>
      <c r="N27" s="28"/>
      <c r="O27" s="51"/>
    </row>
    <row r="28" spans="1:15" s="77" customFormat="1" x14ac:dyDescent="0.2">
      <c r="A28" s="28" t="s">
        <v>72</v>
      </c>
      <c r="B28" s="51" t="s">
        <v>81</v>
      </c>
      <c r="C28" s="30">
        <v>2.5999999999999999E-2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51">
        <v>75</v>
      </c>
      <c r="K28" s="51" t="s">
        <v>32</v>
      </c>
      <c r="L28" s="51" t="s">
        <v>144</v>
      </c>
      <c r="M28" s="51"/>
    </row>
    <row r="29" spans="1:15" s="51" customFormat="1" x14ac:dyDescent="0.2">
      <c r="A29" s="28" t="s">
        <v>72</v>
      </c>
      <c r="B29" s="51" t="s">
        <v>82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51">
        <v>75</v>
      </c>
      <c r="K29" s="51" t="s">
        <v>32</v>
      </c>
      <c r="L29" s="51" t="s">
        <v>144</v>
      </c>
    </row>
    <row r="30" spans="1:15" s="51" customFormat="1" x14ac:dyDescent="0.2">
      <c r="A30" s="28" t="s">
        <v>72</v>
      </c>
      <c r="B30" s="51" t="s">
        <v>83</v>
      </c>
      <c r="C30" s="30">
        <v>0</v>
      </c>
      <c r="D30" s="30">
        <v>0.34499999999999997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51">
        <v>75</v>
      </c>
      <c r="K30" s="51" t="s">
        <v>32</v>
      </c>
      <c r="L30" s="51" t="s">
        <v>144</v>
      </c>
    </row>
    <row r="31" spans="1:15" s="77" customFormat="1" x14ac:dyDescent="0.2">
      <c r="A31" s="28" t="s">
        <v>72</v>
      </c>
      <c r="B31" s="51" t="s">
        <v>84</v>
      </c>
      <c r="C31" s="30">
        <v>2.8780000000000001</v>
      </c>
      <c r="D31" s="30">
        <v>1.5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51">
        <v>75</v>
      </c>
      <c r="K31" s="51" t="s">
        <v>32</v>
      </c>
      <c r="L31" s="51" t="s">
        <v>144</v>
      </c>
    </row>
    <row r="32" spans="1:15" s="51" customFormat="1" x14ac:dyDescent="0.2">
      <c r="A32" s="28" t="s">
        <v>72</v>
      </c>
      <c r="B32" s="51" t="s">
        <v>85</v>
      </c>
      <c r="C32" s="30">
        <v>1.8879999999999999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51">
        <v>75</v>
      </c>
      <c r="K32" s="51" t="s">
        <v>32</v>
      </c>
      <c r="L32" s="51" t="s">
        <v>144</v>
      </c>
    </row>
    <row r="33" spans="1:13" s="51" customFormat="1" x14ac:dyDescent="0.2">
      <c r="A33" s="91" t="s">
        <v>154</v>
      </c>
      <c r="B33" s="51" t="s">
        <v>158</v>
      </c>
      <c r="C33" s="30">
        <v>0.68</v>
      </c>
      <c r="D33" s="30"/>
      <c r="E33" s="30"/>
      <c r="F33" s="30"/>
      <c r="G33" s="30"/>
      <c r="H33" s="30"/>
      <c r="I33" s="30"/>
      <c r="L33" s="51" t="s">
        <v>143</v>
      </c>
    </row>
    <row r="34" spans="1:13" ht="15" x14ac:dyDescent="0.25">
      <c r="A34" s="78"/>
      <c r="B34" s="16" t="s">
        <v>98</v>
      </c>
      <c r="C34" s="18">
        <f>SUM(C20:C33)</f>
        <v>77.52500000000002</v>
      </c>
      <c r="D34" s="16">
        <f t="shared" ref="D34:I34" si="1">SUM(D20:D32)</f>
        <v>97.135999999999996</v>
      </c>
      <c r="E34" s="16">
        <f t="shared" si="1"/>
        <v>124.627</v>
      </c>
      <c r="F34" s="16">
        <f t="shared" si="1"/>
        <v>96.625</v>
      </c>
      <c r="G34" s="16">
        <f t="shared" si="1"/>
        <v>68.44</v>
      </c>
      <c r="H34" s="16">
        <f t="shared" si="1"/>
        <v>60.173999999999999</v>
      </c>
      <c r="I34" s="16">
        <f t="shared" si="1"/>
        <v>57.548999999999999</v>
      </c>
      <c r="J34" s="79"/>
      <c r="K34" s="79"/>
      <c r="L34" s="79"/>
      <c r="M34" s="79"/>
    </row>
    <row r="35" spans="1:13" ht="15" x14ac:dyDescent="0.25">
      <c r="A35" s="78"/>
      <c r="B35" s="16"/>
      <c r="C35" s="18"/>
      <c r="D35" s="16"/>
      <c r="E35" s="16"/>
      <c r="F35" s="16"/>
      <c r="G35" s="16"/>
      <c r="H35" s="16"/>
      <c r="I35" s="16"/>
      <c r="J35" s="79"/>
      <c r="K35" s="79"/>
      <c r="L35" s="79"/>
      <c r="M35" s="79"/>
    </row>
    <row r="36" spans="1:13" s="54" customFormat="1" ht="15" x14ac:dyDescent="0.25">
      <c r="A36" s="88"/>
      <c r="B36" s="13" t="s">
        <v>99</v>
      </c>
      <c r="C36" s="90"/>
    </row>
    <row r="37" spans="1:13" s="29" customFormat="1" ht="15" x14ac:dyDescent="0.25">
      <c r="A37" s="59">
        <v>16</v>
      </c>
      <c r="B37" s="59" t="s">
        <v>136</v>
      </c>
      <c r="C37" s="80">
        <v>0.76200000000000001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51">
        <v>100</v>
      </c>
      <c r="K37" s="51" t="s">
        <v>32</v>
      </c>
      <c r="L37" s="51" t="s">
        <v>144</v>
      </c>
      <c r="M37" s="51"/>
    </row>
    <row r="38" spans="1:13" s="29" customFormat="1" ht="15" x14ac:dyDescent="0.25">
      <c r="A38" s="59">
        <v>16</v>
      </c>
      <c r="B38" s="59" t="s">
        <v>137</v>
      </c>
      <c r="C38" s="80">
        <v>1.246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51">
        <v>100</v>
      </c>
      <c r="K38" s="51" t="s">
        <v>32</v>
      </c>
      <c r="L38" s="51" t="s">
        <v>144</v>
      </c>
      <c r="M38" s="51"/>
    </row>
    <row r="39" spans="1:13" s="29" customFormat="1" ht="15" x14ac:dyDescent="0.25">
      <c r="A39" s="59" t="s">
        <v>138</v>
      </c>
      <c r="B39" s="59" t="s">
        <v>139</v>
      </c>
      <c r="C39" s="80">
        <v>3.984</v>
      </c>
      <c r="D39" s="80">
        <v>5.4</v>
      </c>
      <c r="E39" s="80">
        <v>1.4</v>
      </c>
      <c r="F39" s="80">
        <v>5.4</v>
      </c>
      <c r="G39" s="80">
        <v>5.4</v>
      </c>
      <c r="H39" s="80">
        <v>5.4</v>
      </c>
      <c r="I39" s="81" t="s">
        <v>102</v>
      </c>
      <c r="J39" s="51">
        <v>100</v>
      </c>
      <c r="K39" s="51" t="s">
        <v>32</v>
      </c>
      <c r="L39" s="51" t="s">
        <v>144</v>
      </c>
      <c r="M39" s="51"/>
    </row>
    <row r="40" spans="1:13" s="29" customFormat="1" ht="15" x14ac:dyDescent="0.25">
      <c r="A40" s="59" t="s">
        <v>138</v>
      </c>
      <c r="B40" s="59" t="s">
        <v>140</v>
      </c>
      <c r="C40" s="80">
        <v>3.29</v>
      </c>
      <c r="D40" s="80">
        <v>4.835</v>
      </c>
      <c r="E40" s="80">
        <v>5.5389999999999997</v>
      </c>
      <c r="F40" s="80">
        <v>5.5389999999999997</v>
      </c>
      <c r="G40" s="80">
        <v>5.5389999999999997</v>
      </c>
      <c r="H40" s="80">
        <v>5.5389999999999997</v>
      </c>
      <c r="I40" s="81" t="s">
        <v>102</v>
      </c>
      <c r="J40" s="51">
        <v>100</v>
      </c>
      <c r="K40" s="51" t="s">
        <v>32</v>
      </c>
      <c r="L40" s="51" t="s">
        <v>144</v>
      </c>
      <c r="M40" s="51"/>
    </row>
    <row r="41" spans="1:13" s="29" customFormat="1" ht="15" x14ac:dyDescent="0.25">
      <c r="A41" s="59" t="s">
        <v>100</v>
      </c>
      <c r="B41" s="59" t="s">
        <v>141</v>
      </c>
      <c r="C41" s="80">
        <v>1.544</v>
      </c>
      <c r="D41" s="80">
        <v>1.2849999999999999</v>
      </c>
      <c r="E41" s="80">
        <v>2.6419999999999999</v>
      </c>
      <c r="F41" s="80">
        <v>1.776</v>
      </c>
      <c r="G41" s="80">
        <v>1.8260000000000001</v>
      </c>
      <c r="H41" s="80">
        <v>1.8859999999999999</v>
      </c>
      <c r="I41" s="81" t="s">
        <v>102</v>
      </c>
      <c r="J41" s="51">
        <v>100</v>
      </c>
      <c r="K41" s="51" t="s">
        <v>32</v>
      </c>
      <c r="L41" s="51" t="s">
        <v>144</v>
      </c>
      <c r="M41" s="51"/>
    </row>
    <row r="42" spans="1:13" ht="15" x14ac:dyDescent="0.25">
      <c r="A42" s="82"/>
      <c r="B42" s="16" t="s">
        <v>142</v>
      </c>
      <c r="C42" s="18">
        <f>SUM(C37:C41)</f>
        <v>10.826000000000001</v>
      </c>
      <c r="D42" s="18">
        <f t="shared" ref="D42:I42" si="2">SUM(D37:D41)</f>
        <v>11.52</v>
      </c>
      <c r="E42" s="16">
        <f t="shared" si="2"/>
        <v>9.5809999999999995</v>
      </c>
      <c r="F42" s="16">
        <f t="shared" si="2"/>
        <v>12.715</v>
      </c>
      <c r="G42" s="16">
        <f t="shared" si="2"/>
        <v>12.765000000000001</v>
      </c>
      <c r="H42" s="16">
        <f t="shared" si="2"/>
        <v>12.824999999999999</v>
      </c>
      <c r="I42" s="16">
        <f t="shared" si="2"/>
        <v>0</v>
      </c>
      <c r="J42" s="79"/>
      <c r="K42" s="79"/>
      <c r="L42" s="79"/>
      <c r="M42" s="79"/>
    </row>
    <row r="44" spans="1:13" x14ac:dyDescent="0.2">
      <c r="B44" s="6" t="s">
        <v>157</v>
      </c>
      <c r="C44" s="5">
        <f>C42+C34+C17</f>
        <v>139.31100000000004</v>
      </c>
    </row>
    <row r="46" spans="1:13" ht="15" x14ac:dyDescent="0.2">
      <c r="A46" s="64" t="s">
        <v>149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RowHeight="12.75" x14ac:dyDescent="0.2"/>
  <sheetData>
    <row r="1" spans="1:9" ht="18.75" x14ac:dyDescent="0.3">
      <c r="A1" s="97" t="s">
        <v>159</v>
      </c>
      <c r="B1" s="98"/>
      <c r="C1" s="98"/>
      <c r="D1" s="98"/>
    </row>
    <row r="3" spans="1:9" x14ac:dyDescent="0.2">
      <c r="B3">
        <v>2017</v>
      </c>
      <c r="C3">
        <v>2018</v>
      </c>
      <c r="D3">
        <v>2019</v>
      </c>
      <c r="E3">
        <v>2020</v>
      </c>
      <c r="F3">
        <v>2021</v>
      </c>
      <c r="G3">
        <v>2022</v>
      </c>
      <c r="H3">
        <v>2023</v>
      </c>
      <c r="I3" t="s">
        <v>161</v>
      </c>
    </row>
    <row r="4" spans="1:9" s="100" customFormat="1" x14ac:dyDescent="0.2">
      <c r="A4" s="100" t="s">
        <v>160</v>
      </c>
    </row>
    <row r="5" spans="1:9" s="99" customFormat="1" x14ac:dyDescent="0.2">
      <c r="A5" s="99" t="s">
        <v>162</v>
      </c>
      <c r="B5" s="99">
        <v>114</v>
      </c>
      <c r="C5" s="99">
        <v>99</v>
      </c>
      <c r="D5" s="99">
        <v>107</v>
      </c>
      <c r="E5" s="99">
        <v>107</v>
      </c>
      <c r="F5" s="99">
        <v>107</v>
      </c>
      <c r="G5" s="99">
        <v>107</v>
      </c>
      <c r="H5" s="99">
        <v>107</v>
      </c>
      <c r="I5" s="99">
        <v>100</v>
      </c>
    </row>
    <row r="6" spans="1:9" s="99" customFormat="1" x14ac:dyDescent="0.2">
      <c r="A6" s="99" t="s">
        <v>163</v>
      </c>
      <c r="B6" s="99">
        <v>27</v>
      </c>
      <c r="C6" s="99">
        <v>40</v>
      </c>
      <c r="D6" s="99">
        <v>32</v>
      </c>
      <c r="E6" s="99">
        <v>32</v>
      </c>
      <c r="F6" s="99">
        <v>32</v>
      </c>
      <c r="G6" s="99">
        <v>32</v>
      </c>
      <c r="H6" s="99">
        <v>32</v>
      </c>
      <c r="I6" s="99">
        <v>100</v>
      </c>
    </row>
    <row r="7" spans="1:9" s="101" customFormat="1" x14ac:dyDescent="0.2">
      <c r="A7" s="101" t="s">
        <v>164</v>
      </c>
      <c r="B7" s="101">
        <v>141</v>
      </c>
      <c r="C7" s="101">
        <v>139</v>
      </c>
      <c r="D7" s="101">
        <v>139</v>
      </c>
      <c r="E7" s="101">
        <v>139</v>
      </c>
      <c r="F7" s="101">
        <v>139</v>
      </c>
      <c r="G7" s="101">
        <v>139</v>
      </c>
      <c r="H7" s="101">
        <v>139</v>
      </c>
      <c r="I7" s="101">
        <v>100</v>
      </c>
    </row>
    <row r="8" spans="1:9" x14ac:dyDescent="0.2">
      <c r="A8" t="s">
        <v>106</v>
      </c>
    </row>
    <row r="11" spans="1:9" ht="15" x14ac:dyDescent="0.2">
      <c r="A11" s="64" t="s">
        <v>149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R&amp;D</vt:lpstr>
      <vt:lpstr>Innovatie</vt:lpstr>
      <vt:lpstr>MIA Vamil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Margot Schel</dc:creator>
  <cp:lastModifiedBy>Alexandra Vennekens</cp:lastModifiedBy>
  <dcterms:created xsi:type="dcterms:W3CDTF">2019-06-03T10:15:39Z</dcterms:created>
  <dcterms:modified xsi:type="dcterms:W3CDTF">2019-07-15T11:12:33Z</dcterms:modified>
</cp:coreProperties>
</file>