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Microdata\F&amp;C publicaties\TWIN 2018-2024 Begroting 2020\20TwIn_Data\Overzichten\"/>
    </mc:Choice>
  </mc:AlternateContent>
  <bookViews>
    <workbookView xWindow="0" yWindow="0" windowWidth="24000" windowHeight="9135"/>
  </bookViews>
  <sheets>
    <sheet name="Inhoud" sheetId="5" r:id="rId1"/>
    <sheet name="Toelichting" sheetId="9" r:id="rId2"/>
    <sheet name="Totaal" sheetId="4" r:id="rId3"/>
    <sheet name="R&amp;D" sheetId="1" r:id="rId4"/>
    <sheet name="Innovatie" sheetId="2" r:id="rId5"/>
    <sheet name="R&amp;D + Innovatie" sheetId="8" r:id="rId6"/>
    <sheet name="Fiscaal" sheetId="3" r:id="rId7"/>
    <sheet name="Type" sheetId="10" r:id="rId8"/>
    <sheet name="NABS 2007" sheetId="7" r:id="rId9"/>
  </sheets>
  <externalReferences>
    <externalReference r:id="rId10"/>
  </externalReferences>
  <definedNames>
    <definedName name="_xlnm._FilterDatabase" localSheetId="3" hidden="1">'R&amp;D'!$A$3:$W$3</definedName>
    <definedName name="_xlnm.Print_Area" localSheetId="6">Fiscaal!$A$1:$I$39</definedName>
    <definedName name="_xlnm.Print_Area" localSheetId="0">Inhoud!$B$1:$B$11</definedName>
    <definedName name="_xlnm.Print_Area" localSheetId="4">Innovatie!$A$1:$L$111</definedName>
    <definedName name="_xlnm.Print_Area" localSheetId="3">'R&amp;D'!$A$1:$V$244</definedName>
    <definedName name="_xlnm.Print_Area" localSheetId="1">Toelichting!$A$1:$A$53</definedName>
    <definedName name="_xlnm.Print_Titles" localSheetId="4">Innovatie!$A:$B,Innovatie!$2:$3</definedName>
    <definedName name="_xlnm.Print_Titles" localSheetId="3">'R&amp;D'!$A:$B,'R&amp;D'!$3:$4</definedName>
    <definedName name="_xlnm.Print_Titles" localSheetId="7">Type!$A:$B,Type!$3:$4</definedName>
  </definedNames>
  <calcPr calcId="162913"/>
</workbook>
</file>

<file path=xl/calcChain.xml><?xml version="1.0" encoding="utf-8"?>
<calcChain xmlns="http://schemas.openxmlformats.org/spreadsheetml/2006/main">
  <c r="E235" i="1" l="1"/>
  <c r="A37" i="8" l="1"/>
  <c r="A52" i="8" s="1"/>
  <c r="A35" i="8"/>
  <c r="A50" i="8" s="1"/>
  <c r="A30" i="8"/>
  <c r="A45" i="8" s="1"/>
  <c r="A60" i="8" s="1"/>
  <c r="A29" i="8"/>
  <c r="A44" i="8" s="1"/>
  <c r="A59" i="8" s="1"/>
  <c r="A27" i="8"/>
  <c r="A43" i="8" s="1"/>
  <c r="A58" i="8" s="1"/>
  <c r="A26" i="8"/>
  <c r="A41" i="8" s="1"/>
  <c r="A56" i="8" s="1"/>
  <c r="A25" i="8"/>
  <c r="A40" i="8" s="1"/>
  <c r="A55" i="8" s="1"/>
  <c r="A24" i="8"/>
  <c r="A39" i="8" s="1"/>
  <c r="A54" i="8" s="1"/>
  <c r="A23" i="8"/>
  <c r="A38" i="8" s="1"/>
  <c r="A53" i="8" s="1"/>
  <c r="A22" i="8"/>
  <c r="A21" i="8"/>
  <c r="A36" i="8" s="1"/>
  <c r="A51" i="8" s="1"/>
  <c r="A20" i="8"/>
  <c r="F88" i="2" l="1"/>
  <c r="G88" i="2"/>
  <c r="H88" i="2"/>
  <c r="I88" i="2"/>
  <c r="D88" i="2"/>
  <c r="E88" i="2"/>
  <c r="C88" i="2"/>
  <c r="Q118" i="1" l="1"/>
  <c r="R118" i="1"/>
  <c r="S118" i="1"/>
  <c r="T118" i="1"/>
  <c r="U118" i="1"/>
  <c r="V118" i="1"/>
  <c r="P118" i="1"/>
  <c r="D16" i="10" l="1"/>
  <c r="E16" i="10"/>
  <c r="F16" i="10"/>
  <c r="G16" i="10"/>
  <c r="H16" i="10"/>
  <c r="I16" i="10"/>
  <c r="C16" i="10"/>
  <c r="I18" i="7" l="1"/>
  <c r="H18" i="7"/>
  <c r="C18" i="7"/>
  <c r="D18" i="7"/>
  <c r="E18" i="7"/>
  <c r="F18" i="7"/>
  <c r="G18" i="7"/>
  <c r="J32" i="1" l="1"/>
  <c r="P147" i="1" l="1"/>
  <c r="Q147" i="1"/>
  <c r="R147" i="1"/>
  <c r="S147" i="1"/>
  <c r="T147" i="1"/>
  <c r="U147" i="1"/>
  <c r="V147" i="1"/>
  <c r="Q128" i="1" l="1"/>
  <c r="R128" i="1"/>
  <c r="S128" i="1"/>
  <c r="T128" i="1"/>
  <c r="U128" i="1"/>
  <c r="V128" i="1"/>
  <c r="P123" i="1"/>
  <c r="Q123" i="1"/>
  <c r="R123" i="1"/>
  <c r="S123" i="1"/>
  <c r="T123" i="1"/>
  <c r="U123" i="1"/>
  <c r="V123" i="1"/>
  <c r="P116" i="1"/>
  <c r="Q116" i="1"/>
  <c r="R116" i="1"/>
  <c r="S116" i="1"/>
  <c r="T116" i="1"/>
  <c r="P117" i="1"/>
  <c r="Q117" i="1"/>
  <c r="R117" i="1"/>
  <c r="S117" i="1"/>
  <c r="T117" i="1"/>
  <c r="D64" i="2" l="1"/>
  <c r="E64" i="2"/>
  <c r="F64" i="2"/>
  <c r="G64" i="2"/>
  <c r="H64" i="2"/>
  <c r="I64" i="2"/>
  <c r="C64" i="2"/>
  <c r="P173" i="1" l="1"/>
  <c r="P172" i="1"/>
  <c r="P171" i="1"/>
  <c r="Q67" i="1" l="1"/>
  <c r="R67" i="1"/>
  <c r="S67" i="1"/>
  <c r="T67" i="1"/>
  <c r="U67" i="1"/>
  <c r="V67" i="1"/>
  <c r="P67" i="1"/>
  <c r="C29" i="1" l="1"/>
  <c r="D29" i="1"/>
  <c r="E29" i="1"/>
  <c r="F29" i="1"/>
  <c r="G29" i="1"/>
  <c r="H29" i="1"/>
  <c r="I29" i="1"/>
  <c r="D30" i="7" l="1"/>
  <c r="D23" i="7" l="1"/>
  <c r="D28" i="7"/>
  <c r="D26" i="7"/>
  <c r="D24" i="7"/>
  <c r="D35" i="7"/>
  <c r="D31" i="7"/>
  <c r="D29" i="7"/>
  <c r="D33" i="7"/>
  <c r="D27" i="7"/>
  <c r="D25" i="7"/>
  <c r="D36" i="7"/>
  <c r="D34" i="7"/>
  <c r="D32" i="7"/>
  <c r="I30" i="7" l="1"/>
  <c r="I34" i="7"/>
  <c r="I25" i="7"/>
  <c r="I29" i="7"/>
  <c r="I31" i="7"/>
  <c r="I35" i="7"/>
  <c r="I26" i="7"/>
  <c r="I32" i="7"/>
  <c r="I36" i="7"/>
  <c r="I27" i="7"/>
  <c r="I33" i="7"/>
  <c r="I24" i="7"/>
  <c r="I28" i="7"/>
  <c r="I23" i="7"/>
  <c r="H30" i="7"/>
  <c r="H32" i="7"/>
  <c r="H34" i="7"/>
  <c r="H36" i="7"/>
  <c r="H25" i="7"/>
  <c r="H27" i="7"/>
  <c r="H29" i="7"/>
  <c r="H31" i="7"/>
  <c r="H33" i="7"/>
  <c r="H35" i="7"/>
  <c r="H24" i="7"/>
  <c r="H26" i="7"/>
  <c r="H23" i="7"/>
  <c r="H28" i="7"/>
  <c r="G30" i="7"/>
  <c r="G34" i="7"/>
  <c r="G25" i="7"/>
  <c r="G29" i="7"/>
  <c r="G33" i="7"/>
  <c r="G28" i="7"/>
  <c r="G32" i="7"/>
  <c r="G36" i="7"/>
  <c r="G27" i="7"/>
  <c r="G31" i="7"/>
  <c r="G35" i="7"/>
  <c r="G26" i="7"/>
  <c r="G23" i="7"/>
  <c r="G24" i="7"/>
  <c r="F30" i="7"/>
  <c r="F31" i="7"/>
  <c r="F32" i="7"/>
  <c r="F33" i="7"/>
  <c r="F34" i="7"/>
  <c r="F35" i="7"/>
  <c r="F36" i="7"/>
  <c r="F24" i="7"/>
  <c r="F25" i="7"/>
  <c r="F26" i="7"/>
  <c r="F27" i="7"/>
  <c r="F28" i="7"/>
  <c r="F29" i="7"/>
  <c r="F23" i="7"/>
  <c r="E30" i="7"/>
  <c r="E34" i="7"/>
  <c r="E25" i="7"/>
  <c r="E29" i="7"/>
  <c r="E31" i="7"/>
  <c r="E35" i="7"/>
  <c r="E26" i="7"/>
  <c r="E23" i="7"/>
  <c r="E32" i="7"/>
  <c r="E36" i="7"/>
  <c r="E33" i="7"/>
  <c r="E24" i="7"/>
  <c r="E28" i="7"/>
  <c r="E27" i="7"/>
  <c r="C24" i="7"/>
  <c r="C28" i="7"/>
  <c r="C32" i="7"/>
  <c r="C36" i="7"/>
  <c r="C29" i="7"/>
  <c r="C31" i="7"/>
  <c r="C35" i="7"/>
  <c r="C30" i="7"/>
  <c r="C34" i="7"/>
  <c r="C33" i="7"/>
  <c r="C25" i="7"/>
  <c r="C26" i="7"/>
  <c r="C27" i="7"/>
  <c r="E62" i="1" l="1"/>
  <c r="D191" i="1" l="1"/>
  <c r="D236" i="1" s="1"/>
  <c r="E191" i="1"/>
  <c r="E236" i="1" s="1"/>
  <c r="F191" i="1"/>
  <c r="F236" i="1" s="1"/>
  <c r="G191" i="1"/>
  <c r="G236" i="1" s="1"/>
  <c r="H191" i="1"/>
  <c r="H236" i="1" s="1"/>
  <c r="I191" i="1"/>
  <c r="I236" i="1" s="1"/>
  <c r="C191" i="1"/>
  <c r="C236" i="1" s="1"/>
  <c r="G235" i="1" l="1"/>
  <c r="C235" i="1"/>
  <c r="F235" i="1"/>
  <c r="I235" i="1"/>
  <c r="D235" i="1"/>
  <c r="H235" i="1"/>
  <c r="L236" i="1"/>
  <c r="K236" i="1"/>
  <c r="H10" i="3" l="1"/>
  <c r="G10" i="3"/>
  <c r="F10" i="3"/>
  <c r="E10" i="3"/>
  <c r="C10" i="3" l="1"/>
  <c r="D10" i="3"/>
  <c r="B10" i="3"/>
  <c r="P181" i="1" l="1"/>
  <c r="Q181" i="1"/>
  <c r="R181" i="1"/>
  <c r="S181" i="1"/>
  <c r="T181" i="1"/>
  <c r="U181" i="1"/>
  <c r="V181" i="1"/>
  <c r="B12" i="3"/>
  <c r="H12" i="3" l="1"/>
  <c r="G12" i="3"/>
  <c r="F12" i="3"/>
  <c r="E12" i="3"/>
  <c r="D12" i="3"/>
  <c r="C12" i="3"/>
  <c r="P134" i="1" l="1"/>
  <c r="Q134" i="1"/>
  <c r="R134" i="1"/>
  <c r="S134" i="1"/>
  <c r="T134" i="1"/>
  <c r="U134" i="1"/>
  <c r="V134" i="1"/>
  <c r="V211" i="1" l="1"/>
  <c r="D40" i="2" l="1"/>
  <c r="E40" i="2"/>
  <c r="F40" i="2"/>
  <c r="G40" i="2"/>
  <c r="H40" i="2"/>
  <c r="I40" i="2"/>
  <c r="C40" i="2"/>
  <c r="C3" i="7" l="1"/>
  <c r="E3" i="7"/>
  <c r="I3" i="7"/>
  <c r="F3" i="7"/>
  <c r="G3" i="7"/>
  <c r="D3" i="7"/>
  <c r="H3" i="7"/>
  <c r="O39" i="1"/>
  <c r="O38" i="1"/>
  <c r="V144" i="1" l="1"/>
  <c r="U144" i="1"/>
  <c r="T144" i="1"/>
  <c r="S144" i="1"/>
  <c r="R144" i="1"/>
  <c r="Q144" i="1"/>
  <c r="P144" i="1"/>
  <c r="V188" i="1" l="1"/>
  <c r="U188" i="1"/>
  <c r="T188" i="1"/>
  <c r="S188" i="1"/>
  <c r="R188" i="1"/>
  <c r="Q188" i="1"/>
  <c r="V187" i="1"/>
  <c r="U187" i="1"/>
  <c r="T187" i="1"/>
  <c r="S187" i="1"/>
  <c r="R187" i="1"/>
  <c r="Q187" i="1"/>
  <c r="V186" i="1"/>
  <c r="U186" i="1"/>
  <c r="T186" i="1"/>
  <c r="S186" i="1"/>
  <c r="R186" i="1"/>
  <c r="Q186" i="1"/>
  <c r="V185" i="1"/>
  <c r="U185" i="1"/>
  <c r="T185" i="1"/>
  <c r="S185" i="1"/>
  <c r="R185" i="1"/>
  <c r="Q185" i="1"/>
  <c r="V184" i="1"/>
  <c r="U184" i="1"/>
  <c r="T184" i="1"/>
  <c r="S184" i="1"/>
  <c r="R184" i="1"/>
  <c r="Q184" i="1"/>
  <c r="V183" i="1"/>
  <c r="U183" i="1"/>
  <c r="T183" i="1"/>
  <c r="S183" i="1"/>
  <c r="R183" i="1"/>
  <c r="Q183" i="1"/>
  <c r="V182" i="1"/>
  <c r="U182" i="1"/>
  <c r="T182" i="1"/>
  <c r="S182" i="1"/>
  <c r="R182" i="1"/>
  <c r="Q182" i="1"/>
  <c r="V180" i="1"/>
  <c r="U180" i="1"/>
  <c r="T180" i="1"/>
  <c r="S180" i="1"/>
  <c r="R180" i="1"/>
  <c r="Q180" i="1"/>
  <c r="V179" i="1"/>
  <c r="U179" i="1"/>
  <c r="T179" i="1"/>
  <c r="S179" i="1"/>
  <c r="R179" i="1"/>
  <c r="Q179" i="1"/>
  <c r="P188" i="1"/>
  <c r="P187" i="1"/>
  <c r="P186" i="1"/>
  <c r="P185" i="1"/>
  <c r="P184" i="1"/>
  <c r="P183" i="1"/>
  <c r="P182" i="1"/>
  <c r="P180" i="1"/>
  <c r="P179" i="1"/>
  <c r="V175" i="1"/>
  <c r="T175" i="1"/>
  <c r="R175" i="1"/>
  <c r="P175" i="1"/>
  <c r="U175" i="1"/>
  <c r="S175" i="1"/>
  <c r="Q175" i="1"/>
  <c r="P170" i="1"/>
  <c r="U168" i="1"/>
  <c r="T168" i="1"/>
  <c r="S168" i="1"/>
  <c r="R168" i="1"/>
  <c r="Q168" i="1"/>
  <c r="P168" i="1"/>
  <c r="I96" i="2"/>
  <c r="H96" i="2"/>
  <c r="G96" i="2"/>
  <c r="F96" i="2"/>
  <c r="E96" i="2"/>
  <c r="D96" i="2"/>
  <c r="C96" i="2"/>
  <c r="V160" i="1"/>
  <c r="U160" i="1"/>
  <c r="T160" i="1"/>
  <c r="S160" i="1"/>
  <c r="R160" i="1"/>
  <c r="Q160" i="1"/>
  <c r="P160" i="1"/>
  <c r="D62" i="1" l="1"/>
  <c r="F62" i="1"/>
  <c r="G62" i="1"/>
  <c r="H62" i="1"/>
  <c r="I62" i="1"/>
  <c r="C62" i="1"/>
  <c r="D222" i="1" l="1"/>
  <c r="E222" i="1"/>
  <c r="F222" i="1"/>
  <c r="G222" i="1"/>
  <c r="H222" i="1"/>
  <c r="I222" i="1"/>
  <c r="C222" i="1"/>
  <c r="D36" i="2" l="1"/>
  <c r="E36" i="2"/>
  <c r="F36" i="2"/>
  <c r="G36" i="2"/>
  <c r="H36" i="2"/>
  <c r="I36" i="2"/>
  <c r="C36" i="2"/>
  <c r="D108" i="1" l="1"/>
  <c r="E108" i="1"/>
  <c r="F108" i="1"/>
  <c r="G108" i="1"/>
  <c r="H108" i="1"/>
  <c r="I108" i="1"/>
  <c r="C108" i="1"/>
  <c r="D2" i="2" l="1"/>
  <c r="E2" i="2"/>
  <c r="F2" i="2"/>
  <c r="C2" i="2"/>
  <c r="P169" i="1"/>
  <c r="U167" i="1"/>
  <c r="T167" i="1"/>
  <c r="S167" i="1"/>
  <c r="R167" i="1"/>
  <c r="Q167" i="1"/>
  <c r="P167" i="1"/>
  <c r="V162" i="1" l="1"/>
  <c r="U162" i="1"/>
  <c r="T162" i="1"/>
  <c r="S162" i="1"/>
  <c r="R162" i="1"/>
  <c r="Q162" i="1"/>
  <c r="P162" i="1"/>
  <c r="P152" i="1"/>
  <c r="Q152" i="1"/>
  <c r="R152" i="1"/>
  <c r="S152" i="1"/>
  <c r="T152" i="1"/>
  <c r="U152" i="1"/>
  <c r="V152" i="1"/>
  <c r="V142" i="1"/>
  <c r="U142" i="1"/>
  <c r="T142" i="1"/>
  <c r="S142" i="1"/>
  <c r="R142" i="1"/>
  <c r="Q142" i="1"/>
  <c r="P142" i="1"/>
  <c r="V140" i="1"/>
  <c r="U140" i="1"/>
  <c r="T140" i="1"/>
  <c r="S140" i="1"/>
  <c r="R140" i="1"/>
  <c r="Q140" i="1"/>
  <c r="P140" i="1"/>
  <c r="V136" i="1"/>
  <c r="U136" i="1"/>
  <c r="T136" i="1"/>
  <c r="S136" i="1"/>
  <c r="R136" i="1"/>
  <c r="Q136" i="1"/>
  <c r="P136" i="1"/>
  <c r="V135" i="1"/>
  <c r="U135" i="1"/>
  <c r="T135" i="1"/>
  <c r="S135" i="1"/>
  <c r="R135" i="1"/>
  <c r="Q135" i="1"/>
  <c r="P135" i="1"/>
  <c r="V132" i="1"/>
  <c r="U132" i="1"/>
  <c r="T132" i="1"/>
  <c r="S132" i="1"/>
  <c r="R132" i="1"/>
  <c r="Q132" i="1"/>
  <c r="P132" i="1"/>
  <c r="S138" i="1" l="1"/>
  <c r="U138" i="1"/>
  <c r="V138" i="1"/>
  <c r="T138" i="1"/>
  <c r="P138" i="1"/>
  <c r="Q138" i="1"/>
  <c r="R138" i="1"/>
  <c r="D102" i="2" l="1"/>
  <c r="E102" i="2"/>
  <c r="F102" i="2"/>
  <c r="G102" i="2"/>
  <c r="H102" i="2"/>
  <c r="I102" i="2"/>
  <c r="C102" i="2"/>
  <c r="D200" i="1"/>
  <c r="E200" i="1"/>
  <c r="F200" i="1"/>
  <c r="G200" i="1"/>
  <c r="H200" i="1"/>
  <c r="I200" i="1"/>
  <c r="C200" i="1"/>
  <c r="D4" i="1"/>
  <c r="E4" i="1"/>
  <c r="R4" i="1" s="1"/>
  <c r="F4" i="1"/>
  <c r="S4" i="1" s="1"/>
  <c r="G4" i="1"/>
  <c r="H4" i="1"/>
  <c r="I4" i="1"/>
  <c r="V4" i="1" s="1"/>
  <c r="C4" i="1"/>
  <c r="P4" i="1" s="1"/>
  <c r="H3" i="2" l="1"/>
  <c r="G4" i="3" s="1"/>
  <c r="G7" i="3" s="1"/>
  <c r="U4" i="1"/>
  <c r="D3" i="2"/>
  <c r="Q4" i="1"/>
  <c r="G3" i="2"/>
  <c r="T4" i="1"/>
  <c r="F227" i="1"/>
  <c r="S227" i="1" s="1"/>
  <c r="F3" i="2"/>
  <c r="E3" i="2"/>
  <c r="C227" i="1"/>
  <c r="P227" i="1" s="1"/>
  <c r="C3" i="2"/>
  <c r="I3" i="2"/>
  <c r="I227" i="1"/>
  <c r="V227" i="1" s="1"/>
  <c r="G227" i="1"/>
  <c r="T227" i="1" s="1"/>
  <c r="E227" i="1"/>
  <c r="R227" i="1" s="1"/>
  <c r="H227" i="1"/>
  <c r="U227" i="1" s="1"/>
  <c r="D227" i="1"/>
  <c r="Q227" i="1" s="1"/>
  <c r="F4" i="3" l="1"/>
  <c r="F7" i="3" s="1"/>
  <c r="C4" i="3"/>
  <c r="C7" i="3" s="1"/>
  <c r="B4" i="3"/>
  <c r="B7" i="3" s="1"/>
  <c r="D4" i="3"/>
  <c r="D7" i="3" s="1"/>
  <c r="H4" i="3"/>
  <c r="H7" i="3" s="1"/>
  <c r="E4" i="3"/>
  <c r="E7" i="3" s="1"/>
  <c r="H22" i="7"/>
  <c r="D22" i="7" l="1"/>
  <c r="G22" i="7"/>
  <c r="C22" i="7"/>
  <c r="F22" i="7"/>
  <c r="I22" i="7"/>
  <c r="E22" i="7"/>
  <c r="C23" i="7"/>
  <c r="I234" i="1" l="1"/>
  <c r="H234" i="1"/>
  <c r="G234" i="1"/>
  <c r="D234" i="1"/>
  <c r="C234" i="1"/>
  <c r="F232" i="1"/>
  <c r="D237" i="1"/>
  <c r="E237" i="1"/>
  <c r="F237" i="1"/>
  <c r="G237" i="1"/>
  <c r="H237" i="1"/>
  <c r="I237" i="1"/>
  <c r="C237" i="1"/>
  <c r="E234" i="1"/>
  <c r="F234" i="1"/>
  <c r="D71" i="1"/>
  <c r="E71" i="1"/>
  <c r="F71" i="1"/>
  <c r="G71" i="1"/>
  <c r="H71" i="1"/>
  <c r="I71" i="1"/>
  <c r="C71" i="1"/>
  <c r="D23" i="1"/>
  <c r="E23" i="1"/>
  <c r="F23" i="1"/>
  <c r="G23" i="1"/>
  <c r="H23" i="1"/>
  <c r="I23" i="1"/>
  <c r="C23" i="1"/>
  <c r="D8" i="1"/>
  <c r="E8" i="1"/>
  <c r="F8" i="1"/>
  <c r="G8" i="1"/>
  <c r="H8" i="1"/>
  <c r="I8" i="1"/>
  <c r="C8" i="1"/>
  <c r="D16" i="1"/>
  <c r="E16" i="1"/>
  <c r="F16" i="1"/>
  <c r="G16" i="1"/>
  <c r="H16" i="1"/>
  <c r="I16" i="1"/>
  <c r="C16" i="1"/>
  <c r="B51" i="2"/>
  <c r="B50" i="2"/>
  <c r="B49" i="2"/>
  <c r="B48" i="2"/>
  <c r="B47" i="2"/>
  <c r="R70" i="1"/>
  <c r="S70" i="1"/>
  <c r="T70" i="1"/>
  <c r="U70" i="1"/>
  <c r="V70" i="1"/>
  <c r="Q70" i="1"/>
  <c r="P70" i="1"/>
  <c r="P27" i="1"/>
  <c r="Q27" i="1"/>
  <c r="R27" i="1"/>
  <c r="S27" i="1"/>
  <c r="T27" i="1"/>
  <c r="U27" i="1"/>
  <c r="V27" i="1"/>
  <c r="P28" i="1"/>
  <c r="Q28" i="1"/>
  <c r="R28" i="1"/>
  <c r="S28" i="1"/>
  <c r="T28" i="1"/>
  <c r="U28" i="1"/>
  <c r="V28" i="1"/>
  <c r="R26" i="1"/>
  <c r="S26" i="1"/>
  <c r="T26" i="1"/>
  <c r="U26" i="1"/>
  <c r="V26" i="1"/>
  <c r="Q26" i="1"/>
  <c r="P26" i="1"/>
  <c r="P174" i="1"/>
  <c r="Q174" i="1"/>
  <c r="R174" i="1"/>
  <c r="S174" i="1"/>
  <c r="T174" i="1"/>
  <c r="U174" i="1"/>
  <c r="V174" i="1"/>
  <c r="P176" i="1"/>
  <c r="Q176" i="1"/>
  <c r="R176" i="1"/>
  <c r="S176" i="1"/>
  <c r="T176" i="1"/>
  <c r="U176" i="1"/>
  <c r="V176" i="1"/>
  <c r="P177" i="1"/>
  <c r="Q177" i="1"/>
  <c r="R177" i="1"/>
  <c r="S177" i="1"/>
  <c r="T177" i="1"/>
  <c r="U177" i="1"/>
  <c r="V177" i="1"/>
  <c r="P178" i="1"/>
  <c r="Q178" i="1"/>
  <c r="R178" i="1"/>
  <c r="S178" i="1"/>
  <c r="T178" i="1"/>
  <c r="U178" i="1"/>
  <c r="V178" i="1"/>
  <c r="V157" i="1"/>
  <c r="U157" i="1"/>
  <c r="T157" i="1"/>
  <c r="S157" i="1"/>
  <c r="R157" i="1"/>
  <c r="Q157" i="1"/>
  <c r="P157" i="1"/>
  <c r="V156" i="1"/>
  <c r="U156" i="1"/>
  <c r="T156" i="1"/>
  <c r="S156" i="1"/>
  <c r="R156" i="1"/>
  <c r="Q156" i="1"/>
  <c r="P156" i="1"/>
  <c r="V154" i="1"/>
  <c r="U154" i="1"/>
  <c r="T154" i="1"/>
  <c r="S154" i="1"/>
  <c r="R154" i="1"/>
  <c r="Q154" i="1"/>
  <c r="P154" i="1"/>
  <c r="V153" i="1"/>
  <c r="U153" i="1"/>
  <c r="T153" i="1"/>
  <c r="S153" i="1"/>
  <c r="R153" i="1"/>
  <c r="Q153" i="1"/>
  <c r="P153" i="1"/>
  <c r="V125" i="1"/>
  <c r="U125" i="1"/>
  <c r="T125" i="1"/>
  <c r="S125" i="1"/>
  <c r="R125" i="1"/>
  <c r="Q125" i="1"/>
  <c r="P125" i="1"/>
  <c r="V124" i="1"/>
  <c r="U124" i="1"/>
  <c r="T124" i="1"/>
  <c r="S124" i="1"/>
  <c r="R124" i="1"/>
  <c r="Q124" i="1"/>
  <c r="P124" i="1"/>
  <c r="V121" i="1"/>
  <c r="U121" i="1"/>
  <c r="T121" i="1"/>
  <c r="S121" i="1"/>
  <c r="R121" i="1"/>
  <c r="Q121" i="1"/>
  <c r="P121" i="1"/>
  <c r="V120" i="1"/>
  <c r="U120" i="1"/>
  <c r="T120" i="1"/>
  <c r="S120" i="1"/>
  <c r="R120" i="1"/>
  <c r="Q120" i="1"/>
  <c r="P120" i="1"/>
  <c r="P115" i="1"/>
  <c r="Q115" i="1"/>
  <c r="R115" i="1"/>
  <c r="S115" i="1"/>
  <c r="T115" i="1"/>
  <c r="U115" i="1"/>
  <c r="V115" i="1"/>
  <c r="V190" i="1"/>
  <c r="U190" i="1"/>
  <c r="T190" i="1"/>
  <c r="S190" i="1"/>
  <c r="R190" i="1"/>
  <c r="Q190" i="1"/>
  <c r="P190" i="1"/>
  <c r="Q203" i="1"/>
  <c r="R203" i="1"/>
  <c r="S203" i="1"/>
  <c r="T203" i="1"/>
  <c r="U203" i="1"/>
  <c r="V203" i="1"/>
  <c r="Q206" i="1"/>
  <c r="R206" i="1"/>
  <c r="S206" i="1"/>
  <c r="T206" i="1"/>
  <c r="U206" i="1"/>
  <c r="V206" i="1"/>
  <c r="Q209" i="1"/>
  <c r="R209" i="1"/>
  <c r="S209" i="1"/>
  <c r="T209" i="1"/>
  <c r="U209" i="1"/>
  <c r="V209" i="1"/>
  <c r="Q211" i="1"/>
  <c r="R211" i="1"/>
  <c r="S211" i="1"/>
  <c r="T211" i="1"/>
  <c r="U211" i="1"/>
  <c r="Q214" i="1"/>
  <c r="R214" i="1"/>
  <c r="S214" i="1"/>
  <c r="T214" i="1"/>
  <c r="U214" i="1"/>
  <c r="V214" i="1"/>
  <c r="P214" i="1"/>
  <c r="P211" i="1"/>
  <c r="P209" i="1"/>
  <c r="P206" i="1"/>
  <c r="P203" i="1"/>
  <c r="T62" i="1"/>
  <c r="V62" i="1"/>
  <c r="U62" i="1"/>
  <c r="S62" i="1"/>
  <c r="R62" i="1"/>
  <c r="Q62" i="1"/>
  <c r="P62" i="1"/>
  <c r="D109" i="2"/>
  <c r="E109" i="2"/>
  <c r="F109" i="2"/>
  <c r="G109" i="2"/>
  <c r="H109" i="2"/>
  <c r="I109" i="2"/>
  <c r="C109" i="2"/>
  <c r="Q65" i="1"/>
  <c r="R65" i="1"/>
  <c r="S65" i="1"/>
  <c r="T65" i="1"/>
  <c r="U65" i="1"/>
  <c r="V65" i="1"/>
  <c r="Q66" i="1"/>
  <c r="R66" i="1"/>
  <c r="S66" i="1"/>
  <c r="T66" i="1"/>
  <c r="U66" i="1"/>
  <c r="V66" i="1"/>
  <c r="Q68" i="1"/>
  <c r="R68" i="1"/>
  <c r="S68" i="1"/>
  <c r="T68" i="1"/>
  <c r="U68" i="1"/>
  <c r="V68" i="1"/>
  <c r="Q69" i="1"/>
  <c r="R69" i="1"/>
  <c r="S69" i="1"/>
  <c r="T69" i="1"/>
  <c r="U69" i="1"/>
  <c r="V69" i="1"/>
  <c r="P69" i="1"/>
  <c r="P68" i="1"/>
  <c r="P66" i="1"/>
  <c r="P65" i="1"/>
  <c r="Q22" i="1"/>
  <c r="R22" i="1"/>
  <c r="S22" i="1"/>
  <c r="T22" i="1"/>
  <c r="U22" i="1"/>
  <c r="V22" i="1"/>
  <c r="V23" i="1" s="1"/>
  <c r="P22" i="1"/>
  <c r="R148" i="1" l="1"/>
  <c r="U148" i="1"/>
  <c r="V148" i="1"/>
  <c r="S148" i="1"/>
  <c r="P148" i="1"/>
  <c r="T148" i="1"/>
  <c r="Q148" i="1"/>
  <c r="S191" i="1"/>
  <c r="R191" i="1"/>
  <c r="U191" i="1"/>
  <c r="Q191" i="1"/>
  <c r="V191" i="1"/>
  <c r="T191" i="1"/>
  <c r="P191" i="1"/>
  <c r="D111" i="2"/>
  <c r="F111" i="2"/>
  <c r="E111" i="2"/>
  <c r="H111" i="2"/>
  <c r="G111" i="2"/>
  <c r="C111" i="2"/>
  <c r="I111" i="2"/>
  <c r="P108" i="1"/>
  <c r="T108" i="1"/>
  <c r="D37" i="7"/>
  <c r="E37" i="7"/>
  <c r="C37" i="7"/>
  <c r="G37" i="7"/>
  <c r="H37" i="7"/>
  <c r="I37" i="7"/>
  <c r="S108" i="1"/>
  <c r="R108" i="1"/>
  <c r="V108" i="1"/>
  <c r="C228" i="1"/>
  <c r="F228" i="1"/>
  <c r="I230" i="1"/>
  <c r="H231" i="1"/>
  <c r="D231" i="1"/>
  <c r="G233" i="1"/>
  <c r="C238" i="1"/>
  <c r="F238" i="1"/>
  <c r="H230" i="1"/>
  <c r="G231" i="1"/>
  <c r="C233" i="1"/>
  <c r="E238" i="1"/>
  <c r="H228" i="1"/>
  <c r="D228" i="1"/>
  <c r="G230" i="1"/>
  <c r="C231" i="1"/>
  <c r="F231" i="1"/>
  <c r="I233" i="1"/>
  <c r="E233" i="1"/>
  <c r="H238" i="1"/>
  <c r="D238" i="1"/>
  <c r="E228" i="1"/>
  <c r="D230" i="1"/>
  <c r="F233" i="1"/>
  <c r="I238" i="1"/>
  <c r="Q108" i="1"/>
  <c r="U108" i="1"/>
  <c r="G228" i="1"/>
  <c r="C230" i="1"/>
  <c r="F230" i="1"/>
  <c r="I231" i="1"/>
  <c r="E231" i="1"/>
  <c r="H233" i="1"/>
  <c r="D233" i="1"/>
  <c r="G238" i="1"/>
  <c r="I232" i="1"/>
  <c r="E232" i="1"/>
  <c r="D232" i="1"/>
  <c r="C232" i="1"/>
  <c r="G229" i="1"/>
  <c r="C229" i="1"/>
  <c r="F229" i="1"/>
  <c r="I229" i="1"/>
  <c r="E229" i="1"/>
  <c r="H229" i="1"/>
  <c r="D229" i="1"/>
  <c r="K234" i="1"/>
  <c r="T222" i="1"/>
  <c r="S222" i="1"/>
  <c r="R23" i="1"/>
  <c r="U23" i="1"/>
  <c r="Q23" i="1"/>
  <c r="T111" i="1"/>
  <c r="Q222" i="1"/>
  <c r="P23" i="1"/>
  <c r="L235" i="1"/>
  <c r="E230" i="1"/>
  <c r="P222" i="1"/>
  <c r="V222" i="1"/>
  <c r="R222" i="1"/>
  <c r="U111" i="1"/>
  <c r="S23" i="1"/>
  <c r="U222" i="1"/>
  <c r="R111" i="1"/>
  <c r="V29" i="1"/>
  <c r="R29" i="1"/>
  <c r="T23" i="1"/>
  <c r="K235" i="1"/>
  <c r="P71" i="1"/>
  <c r="I228" i="1"/>
  <c r="V111" i="1"/>
  <c r="L237" i="1"/>
  <c r="Q71" i="1"/>
  <c r="L234" i="1"/>
  <c r="K237" i="1"/>
  <c r="P111" i="1"/>
  <c r="S111" i="1"/>
  <c r="Q111" i="1"/>
  <c r="Q29" i="1"/>
  <c r="U71" i="1"/>
  <c r="S71" i="1"/>
  <c r="V71" i="1"/>
  <c r="T71" i="1"/>
  <c r="R71" i="1"/>
  <c r="U29" i="1"/>
  <c r="T29" i="1"/>
  <c r="P29" i="1"/>
  <c r="S29" i="1"/>
  <c r="F37" i="7"/>
  <c r="H232" i="1"/>
  <c r="G232" i="1"/>
  <c r="E239" i="1" l="1"/>
  <c r="D239" i="1"/>
  <c r="F239" i="1"/>
  <c r="G239" i="1"/>
  <c r="I239" i="1"/>
  <c r="H239" i="1"/>
  <c r="K238" i="1"/>
  <c r="K229" i="1"/>
  <c r="K231" i="1"/>
  <c r="K233" i="1"/>
  <c r="L232" i="1"/>
  <c r="L229" i="1"/>
  <c r="C239" i="1"/>
  <c r="L233" i="1"/>
  <c r="K230" i="1"/>
  <c r="L230" i="1"/>
  <c r="L231" i="1"/>
  <c r="L238" i="1"/>
  <c r="K232" i="1"/>
  <c r="K228" i="1"/>
  <c r="L228" i="1"/>
  <c r="M228" i="1" l="1"/>
  <c r="M233" i="1"/>
  <c r="M237" i="1"/>
  <c r="M235" i="1"/>
  <c r="M239" i="1"/>
  <c r="M236" i="1"/>
  <c r="M232" i="1"/>
  <c r="M234" i="1"/>
  <c r="M238" i="1"/>
  <c r="M230" i="1"/>
  <c r="M231" i="1"/>
  <c r="M229" i="1"/>
  <c r="L239" i="1"/>
  <c r="K239" i="1"/>
</calcChain>
</file>

<file path=xl/comments1.xml><?xml version="1.0" encoding="utf-8"?>
<comments xmlns="http://schemas.openxmlformats.org/spreadsheetml/2006/main">
  <authors>
    <author>Alexandra Vennekens</author>
    <author>Lionne Koens</author>
    <author>Robine Hofman</author>
  </authors>
  <commentList>
    <comment ref="B10" authorId="0" shapeId="0">
      <text>
        <r>
          <rPr>
            <b/>
            <sz val="9"/>
            <color indexed="81"/>
            <rFont val="Tahoma"/>
            <family val="2"/>
          </rPr>
          <t>Alexandra Vennekens:</t>
        </r>
        <r>
          <rPr>
            <sz val="9"/>
            <color indexed="81"/>
            <rFont val="Tahoma"/>
            <family val="2"/>
          </rPr>
          <t xml:space="preserve">
Meerjarencijfers BuZa obv extrapolatie ivm PM wijzigingen na Regeerakkoord</t>
        </r>
      </text>
    </comment>
    <comment ref="K11" authorId="1" shapeId="0">
      <text>
        <r>
          <rPr>
            <b/>
            <sz val="9"/>
            <color indexed="81"/>
            <rFont val="Tahoma"/>
            <family val="2"/>
          </rPr>
          <t>Lionne Koens:</t>
        </r>
        <r>
          <rPr>
            <sz val="9"/>
            <color indexed="81"/>
            <rFont val="Tahoma"/>
            <family val="2"/>
          </rPr>
          <t xml:space="preserve">
wordt dit jaar niet gerapporteerd.</t>
        </r>
      </text>
    </comment>
    <comment ref="B25" authorId="0" shapeId="0">
      <text>
        <r>
          <rPr>
            <b/>
            <sz val="9"/>
            <color indexed="81"/>
            <rFont val="Tahoma"/>
            <family val="2"/>
          </rPr>
          <t>Alexandra Vennekens:</t>
        </r>
        <r>
          <rPr>
            <sz val="9"/>
            <color indexed="81"/>
            <rFont val="Tahoma"/>
            <family val="2"/>
          </rPr>
          <t xml:space="preserve">
Begroting van WenR is opgeheven en artikelen zijn van 2018 opgenomen in BZK begroting</t>
        </r>
      </text>
    </comment>
    <comment ref="P38" authorId="0" shapeId="0">
      <text>
        <r>
          <rPr>
            <b/>
            <sz val="9"/>
            <color indexed="81"/>
            <rFont val="Tahoma"/>
            <family val="2"/>
          </rPr>
          <t>Alexandra Vennekens:</t>
        </r>
        <r>
          <rPr>
            <sz val="9"/>
            <color indexed="81"/>
            <rFont val="Tahoma"/>
            <family val="2"/>
          </rPr>
          <t xml:space="preserve">
Topsectoren. Kennis en innovatiecontract 2018/2019. Appendix 1</t>
        </r>
      </text>
    </comment>
    <comment ref="P39" authorId="0" shapeId="0">
      <text>
        <r>
          <rPr>
            <b/>
            <sz val="9"/>
            <color indexed="81"/>
            <rFont val="Tahoma"/>
            <family val="2"/>
          </rPr>
          <t>Alexandra Vennekens:</t>
        </r>
        <r>
          <rPr>
            <sz val="9"/>
            <color indexed="81"/>
            <rFont val="Tahoma"/>
            <family val="2"/>
          </rPr>
          <t xml:space="preserve">
Topsectoren, zie voor 2017 JV &amp; website NWO Topsectoren / Kennis en innovatiecontract 2018/2019</t>
        </r>
      </text>
    </comment>
    <comment ref="M93" authorId="1" shapeId="0">
      <text>
        <r>
          <rPr>
            <b/>
            <sz val="9"/>
            <color indexed="81"/>
            <rFont val="Tahoma"/>
            <family val="2"/>
          </rPr>
          <t>Lionne Koens:</t>
        </r>
        <r>
          <rPr>
            <sz val="9"/>
            <color indexed="81"/>
            <rFont val="Tahoma"/>
            <family val="2"/>
          </rPr>
          <t xml:space="preserve">
Staat nu KIS maar ik vermoed dat dat een tikfout is. </t>
        </r>
      </text>
    </comment>
    <comment ref="B105" authorId="1" shapeId="0">
      <text>
        <r>
          <rPr>
            <b/>
            <sz val="9"/>
            <color indexed="81"/>
            <rFont val="Tahoma"/>
            <family val="2"/>
          </rPr>
          <t>Lionne Koens:</t>
        </r>
        <r>
          <rPr>
            <sz val="9"/>
            <color indexed="81"/>
            <rFont val="Tahoma"/>
            <family val="2"/>
          </rPr>
          <t xml:space="preserve">
Groot deel van deze investeringen is naar innovatie verplaatst</t>
        </r>
      </text>
    </comment>
    <comment ref="K120" authorId="2" shapeId="0">
      <text>
        <r>
          <rPr>
            <b/>
            <sz val="9"/>
            <color indexed="81"/>
            <rFont val="Tahoma"/>
            <family val="2"/>
          </rPr>
          <t>Robine Hofman/Lionne Koens:</t>
        </r>
        <r>
          <rPr>
            <sz val="9"/>
            <color indexed="81"/>
            <rFont val="Tahoma"/>
            <family val="2"/>
          </rPr>
          <t xml:space="preserve">
was in 2015 nog 6</t>
        </r>
      </text>
    </comment>
    <comment ref="B134" authorId="1" shapeId="0">
      <text>
        <r>
          <rPr>
            <b/>
            <sz val="9"/>
            <color indexed="81"/>
            <rFont val="Tahoma"/>
            <family val="2"/>
          </rPr>
          <t>Lionne Koens:</t>
        </r>
        <r>
          <rPr>
            <sz val="9"/>
            <color indexed="81"/>
            <rFont val="Tahoma"/>
            <family val="2"/>
          </rPr>
          <t xml:space="preserve">
Nieuw</t>
        </r>
      </text>
    </comment>
    <comment ref="B137" authorId="1" shapeId="0">
      <text>
        <r>
          <rPr>
            <b/>
            <sz val="9"/>
            <color indexed="81"/>
            <rFont val="Tahoma"/>
            <family val="2"/>
          </rPr>
          <t>Lionne Koens:</t>
        </r>
        <r>
          <rPr>
            <sz val="9"/>
            <color indexed="81"/>
            <rFont val="Tahoma"/>
            <family val="2"/>
          </rPr>
          <t xml:space="preserve">
Nieuw</t>
        </r>
      </text>
    </comment>
    <comment ref="C142" authorId="1" shapeId="0">
      <text>
        <r>
          <rPr>
            <b/>
            <sz val="9"/>
            <color indexed="81"/>
            <rFont val="Tahoma"/>
            <family val="2"/>
          </rPr>
          <t>Lionne Koens:</t>
        </r>
        <r>
          <rPr>
            <sz val="9"/>
            <color indexed="81"/>
            <rFont val="Tahoma"/>
            <family val="2"/>
          </rPr>
          <t xml:space="preserve">
lager dan in vorige levering 18,001</t>
        </r>
      </text>
    </comment>
    <comment ref="D143" authorId="1" shapeId="0">
      <text>
        <r>
          <rPr>
            <b/>
            <sz val="9"/>
            <color indexed="81"/>
            <rFont val="Tahoma"/>
            <family val="2"/>
          </rPr>
          <t>Lionne Koens:</t>
        </r>
        <r>
          <rPr>
            <sz val="9"/>
            <color indexed="81"/>
            <rFont val="Tahoma"/>
            <family val="2"/>
          </rPr>
          <t xml:space="preserve">
Veel hoger dan vorige levering: 7,124</t>
        </r>
      </text>
    </comment>
    <comment ref="E149" authorId="1" shapeId="0">
      <text>
        <r>
          <rPr>
            <b/>
            <sz val="9"/>
            <color indexed="81"/>
            <rFont val="Tahoma"/>
            <family val="2"/>
          </rPr>
          <t>Lionne Koens:</t>
        </r>
        <r>
          <rPr>
            <sz val="9"/>
            <color indexed="81"/>
            <rFont val="Tahoma"/>
            <family val="2"/>
          </rPr>
          <t xml:space="preserve">
veel hoger dan in vorige levering (6,693 en 7,873)</t>
        </r>
      </text>
    </comment>
    <comment ref="A181" authorId="1" shapeId="0">
      <text>
        <r>
          <rPr>
            <b/>
            <sz val="9"/>
            <color indexed="81"/>
            <rFont val="Tahoma"/>
            <family val="2"/>
          </rPr>
          <t>Lionne Koens:</t>
        </r>
        <r>
          <rPr>
            <sz val="9"/>
            <color indexed="81"/>
            <rFont val="Tahoma"/>
            <family val="2"/>
          </rPr>
          <t xml:space="preserve">
Nieuw</t>
        </r>
      </text>
    </comment>
    <comment ref="B193" authorId="0" shapeId="0">
      <text>
        <r>
          <rPr>
            <b/>
            <sz val="9"/>
            <color indexed="81"/>
            <rFont val="Tahoma"/>
            <family val="2"/>
          </rPr>
          <t>Alexandra Vennekens:</t>
        </r>
        <r>
          <rPr>
            <sz val="9"/>
            <color indexed="81"/>
            <rFont val="Tahoma"/>
            <family val="2"/>
          </rPr>
          <t xml:space="preserve">
SZW heeft n.a.v. TWIN-bijeenkomst op 6 oktober extra aandacht besteed aan identificatie van uitgaven aan R&amp;D en innovatie. Dit heeft geleid tot een forse verhoging t.o.v. voorgaande jaren. </t>
        </r>
      </text>
    </comment>
    <comment ref="M208" authorId="1" shapeId="0">
      <text>
        <r>
          <rPr>
            <b/>
            <sz val="9"/>
            <color indexed="81"/>
            <rFont val="Tahoma"/>
            <family val="2"/>
          </rPr>
          <t>Lionne Koens:</t>
        </r>
        <r>
          <rPr>
            <sz val="9"/>
            <color indexed="81"/>
            <rFont val="Tahoma"/>
            <family val="2"/>
          </rPr>
          <t xml:space="preserve">
stond: NKI</t>
        </r>
      </text>
    </comment>
    <comment ref="B214" authorId="1" shapeId="0">
      <text>
        <r>
          <rPr>
            <b/>
            <sz val="9"/>
            <color indexed="81"/>
            <rFont val="Tahoma"/>
            <family val="2"/>
          </rPr>
          <t>Lionne Koens:</t>
        </r>
        <r>
          <rPr>
            <sz val="9"/>
            <color indexed="81"/>
            <rFont val="Tahoma"/>
            <family val="2"/>
          </rPr>
          <t xml:space="preserve">
ZonMW was topsectoren</t>
        </r>
      </text>
    </comment>
    <comment ref="B215" authorId="1" shapeId="0">
      <text>
        <r>
          <rPr>
            <b/>
            <sz val="9"/>
            <color indexed="81"/>
            <rFont val="Tahoma"/>
            <family val="2"/>
          </rPr>
          <t>Lionne Koens:</t>
        </r>
        <r>
          <rPr>
            <sz val="9"/>
            <color indexed="81"/>
            <rFont val="Tahoma"/>
            <family val="2"/>
          </rPr>
          <t xml:space="preserve">
Nieuw</t>
        </r>
      </text>
    </comment>
    <comment ref="B216" authorId="1" shapeId="0">
      <text>
        <r>
          <rPr>
            <b/>
            <sz val="9"/>
            <color indexed="81"/>
            <rFont val="Tahoma"/>
            <family val="2"/>
          </rPr>
          <t>Lionne Koens:</t>
        </r>
        <r>
          <rPr>
            <sz val="9"/>
            <color indexed="81"/>
            <rFont val="Tahoma"/>
            <family val="2"/>
          </rPr>
          <t xml:space="preserve">
Nieuw</t>
        </r>
      </text>
    </comment>
    <comment ref="M220" authorId="1" shapeId="0">
      <text>
        <r>
          <rPr>
            <b/>
            <sz val="9"/>
            <color indexed="81"/>
            <rFont val="Tahoma"/>
            <family val="2"/>
          </rPr>
          <t>Lionne Koens:</t>
        </r>
        <r>
          <rPr>
            <sz val="9"/>
            <color indexed="81"/>
            <rFont val="Tahoma"/>
            <family val="2"/>
          </rPr>
          <t xml:space="preserve">
klopt niet met omschrijving in document levering VWS. </t>
        </r>
      </text>
    </comment>
  </commentList>
</comments>
</file>

<file path=xl/comments2.xml><?xml version="1.0" encoding="utf-8"?>
<comments xmlns="http://schemas.openxmlformats.org/spreadsheetml/2006/main">
  <authors>
    <author>Alexandra Vennekens</author>
  </authors>
  <commentList>
    <comment ref="B25" authorId="0" shapeId="0">
      <text>
        <r>
          <rPr>
            <b/>
            <sz val="9"/>
            <color indexed="81"/>
            <rFont val="Tahoma"/>
            <family val="2"/>
          </rPr>
          <t>Alexandra Vennekens:</t>
        </r>
        <r>
          <rPr>
            <sz val="9"/>
            <color indexed="81"/>
            <rFont val="Tahoma"/>
            <family val="2"/>
          </rPr>
          <t xml:space="preserve">
T.o.v. vorig jaar is het bedrag afgenomen omdat door de reorganisatie en daaruit volgende conversie van budgetten oude algemene onderzoeksbudgetten niet meer herleidbaar zijn.
Daarnaast gaat BZK over naar een nieuw boekhoudsysteem.
BZK schat in meer uit te geven aan innovatie dan ze nu vermelden. BZK is bezig  met uitwerken van innovatieve maatregelen op het gebied van elektronische ID. Bij de overgang naar SAP per 1 januari komt er wellicht meer zicht op deze budgetten.
</t>
        </r>
      </text>
    </comment>
  </commentList>
</comments>
</file>

<file path=xl/sharedStrings.xml><?xml version="1.0" encoding="utf-8"?>
<sst xmlns="http://schemas.openxmlformats.org/spreadsheetml/2006/main" count="2309" uniqueCount="688">
  <si>
    <t>Type</t>
  </si>
  <si>
    <t>Goed functionerende economie en markten</t>
  </si>
  <si>
    <t>Onderzoek &amp; opdrachten</t>
  </si>
  <si>
    <t>R/O</t>
  </si>
  <si>
    <t>Bijdrage Metrologie (Nmi)</t>
  </si>
  <si>
    <t>SO</t>
  </si>
  <si>
    <t>Bijdrage aan het CBS</t>
  </si>
  <si>
    <t>R</t>
  </si>
  <si>
    <t>IO</t>
  </si>
  <si>
    <t>O</t>
  </si>
  <si>
    <t>12.01.04</t>
  </si>
  <si>
    <t>12.01.05</t>
  </si>
  <si>
    <t>U/TNO/DLO/SO/O</t>
  </si>
  <si>
    <t>12.01.06</t>
  </si>
  <si>
    <t>TNO</t>
  </si>
  <si>
    <t>12.10.01</t>
  </si>
  <si>
    <t>12.10.02</t>
  </si>
  <si>
    <t>12.10.03</t>
  </si>
  <si>
    <t>NWO</t>
  </si>
  <si>
    <t>TNO/DLO/SO/NWO</t>
  </si>
  <si>
    <t>O/U/TNO</t>
  </si>
  <si>
    <t>SO/O</t>
  </si>
  <si>
    <t>Een doelmatige en duurzame energievoorziening</t>
  </si>
  <si>
    <t>Carbon Capture and Storage</t>
  </si>
  <si>
    <t>HFR/NRG</t>
  </si>
  <si>
    <t>RIVM</t>
  </si>
  <si>
    <t>Pallas</t>
  </si>
  <si>
    <t>Bijdrage aan ECN</t>
  </si>
  <si>
    <t>ECN</t>
  </si>
  <si>
    <t>Concurrerende, duurzame, veilige agro-, visserij- en voedselketens</t>
  </si>
  <si>
    <t>DLO</t>
  </si>
  <si>
    <t>Topsectoren</t>
  </si>
  <si>
    <t>ZonMW</t>
  </si>
  <si>
    <t>Apparaat</t>
  </si>
  <si>
    <t>Centraal Plan Bureau</t>
  </si>
  <si>
    <t>12.01.02</t>
  </si>
  <si>
    <t>12.01.03</t>
  </si>
  <si>
    <t>13.10.04</t>
  </si>
  <si>
    <t>Inst.</t>
  </si>
  <si>
    <t>Proj.</t>
  </si>
  <si>
    <t>X Defensie</t>
  </si>
  <si>
    <t>III Algemene Zaken</t>
  </si>
  <si>
    <t>V Buitenlandse Zaken</t>
  </si>
  <si>
    <t>VIII Onderwijs, Cultuur en Wetenschap</t>
  </si>
  <si>
    <t>Bijdrage aan TNO</t>
  </si>
  <si>
    <t>Internationaal Innoveren</t>
  </si>
  <si>
    <t>NABS</t>
  </si>
  <si>
    <t>Totaal generaal</t>
  </si>
  <si>
    <t>U0604</t>
  </si>
  <si>
    <t>Defensie</t>
  </si>
  <si>
    <t>NLR-programmafinanciering</t>
  </si>
  <si>
    <t>TOTAAL DEFENSIE</t>
  </si>
  <si>
    <t>Bevorderen van de eenheid van het algemeen regeringsbeleid: wetenschappelijke studies</t>
  </si>
  <si>
    <t>Politieke en soc. systemen, structuren/processen</t>
  </si>
  <si>
    <t>0.1</t>
  </si>
  <si>
    <t>Art. 40</t>
  </si>
  <si>
    <t>TOTAAL ALGEMENE ZAKEN</t>
  </si>
  <si>
    <t>TOTAAL BUITENLANDSE ZAKEN</t>
  </si>
  <si>
    <t>TOTAAL VEILIGHEID EN JUSTITIE</t>
  </si>
  <si>
    <t>TOTAAL ONDERWIJS, CULTUUR EN WETENSCHAP</t>
  </si>
  <si>
    <t>VII Binnenlandse Zaken en Koninkrijksrelaties</t>
  </si>
  <si>
    <t>TOTAAL BINNENLANDSE ZAKEN EN KONINKRIJKSRELATIES</t>
  </si>
  <si>
    <t>Cultuur, recreatie, religie en massamedia</t>
  </si>
  <si>
    <t>U</t>
  </si>
  <si>
    <t>13.3</t>
  </si>
  <si>
    <t>Nederlands Forensisch Instituut</t>
  </si>
  <si>
    <t>Artikelnr.</t>
  </si>
  <si>
    <t>Begrotingsartikel</t>
  </si>
  <si>
    <t xml:space="preserve">stand begr. </t>
  </si>
  <si>
    <t>ontwerp</t>
  </si>
  <si>
    <t>meerjarencijfers</t>
  </si>
  <si>
    <t>Nabscode</t>
  </si>
  <si>
    <t>XV Sociale Zaken en Werkgelegenheid</t>
  </si>
  <si>
    <t>XVI Volksgezondheid, Welzijn en Sport</t>
  </si>
  <si>
    <t>TOTAAL GENERAAL</t>
  </si>
  <si>
    <t>TOTAAL SOCIALE ZAKEN EN WERKGELEGENHEID</t>
  </si>
  <si>
    <t>TOTAAL VOLKSGEZONDHEID, WELZIJN EN SPORT</t>
  </si>
  <si>
    <t xml:space="preserve">Onderzoek UMC's </t>
  </si>
  <si>
    <t>NUFFIC</t>
  </si>
  <si>
    <t>UNU-MERIT</t>
  </si>
  <si>
    <t>13.5</t>
  </si>
  <si>
    <t>Sociale wetenschappen</t>
  </si>
  <si>
    <t>KNAW</t>
  </si>
  <si>
    <t>13.1</t>
  </si>
  <si>
    <t>Natuurwetenschappen</t>
  </si>
  <si>
    <t>Naturalis</t>
  </si>
  <si>
    <t>EMBC</t>
  </si>
  <si>
    <t>EMBL</t>
  </si>
  <si>
    <t>ESA</t>
  </si>
  <si>
    <t>Exploratie en exploitatie van de ruimte</t>
  </si>
  <si>
    <t>CERN</t>
  </si>
  <si>
    <t>ESO</t>
  </si>
  <si>
    <t>Primatencentrum (BPRC)</t>
  </si>
  <si>
    <t>Gezondheid</t>
  </si>
  <si>
    <t>STT</t>
  </si>
  <si>
    <t>13.2</t>
  </si>
  <si>
    <t>Technische wetenschappen</t>
  </si>
  <si>
    <t>Poolonderzoek</t>
  </si>
  <si>
    <t>Medische wetenschappen</t>
  </si>
  <si>
    <t>NIVEL</t>
  </si>
  <si>
    <t>Onderwijs</t>
  </si>
  <si>
    <t>STW</t>
  </si>
  <si>
    <t>Niet in te delen wetenschappen</t>
  </si>
  <si>
    <t>Exploratie en exploitatie van het aards milieu</t>
  </si>
  <si>
    <t>Nationale coördinatie</t>
  </si>
  <si>
    <t>Bilaterale samenwerking</t>
  </si>
  <si>
    <t>14.4</t>
  </si>
  <si>
    <t>Rijksbureau voor Kunsthistorisch onderzoek (RKD)</t>
  </si>
  <si>
    <t>Culturele zaken: onderzoek</t>
  </si>
  <si>
    <t>Subsidie Boekmanstichting</t>
  </si>
  <si>
    <t>Algemeen</t>
  </si>
  <si>
    <t>Centrum Ondergronds Bouwen</t>
  </si>
  <si>
    <t>COB</t>
  </si>
  <si>
    <t>PianOo</t>
  </si>
  <si>
    <t>Vern.Bouw</t>
  </si>
  <si>
    <t>Apparaat Planbureau Leefomgeving (PBL)</t>
  </si>
  <si>
    <t>Milieubeheer en milieuzorg</t>
  </si>
  <si>
    <t>PBL</t>
  </si>
  <si>
    <t>KNMI</t>
  </si>
  <si>
    <t>Mainports en logistiek (proj.)</t>
  </si>
  <si>
    <t>KDC</t>
  </si>
  <si>
    <t>CROW</t>
  </si>
  <si>
    <t>KiM</t>
  </si>
  <si>
    <t>InfraQuest</t>
  </si>
  <si>
    <t>TNO/TUD</t>
  </si>
  <si>
    <t>Veiligheid en mobiliteit (SWOV)</t>
  </si>
  <si>
    <t>SWOV</t>
  </si>
  <si>
    <t>NNI</t>
  </si>
  <si>
    <t>Beperken van verzuring en grootschalige luchtverontreiniging</t>
  </si>
  <si>
    <t>CUR</t>
  </si>
  <si>
    <t>IF 12.06.02</t>
  </si>
  <si>
    <t>Doorontwikkeling kennismanagement HWN</t>
  </si>
  <si>
    <t>Innovatie HWBP2</t>
  </si>
  <si>
    <t>HWBP 3: Overige programmakosten  (innovatie)</t>
  </si>
  <si>
    <t>6501U</t>
  </si>
  <si>
    <t>WBSO</t>
  </si>
  <si>
    <t>RDA</t>
  </si>
  <si>
    <t>Totaal</t>
  </si>
  <si>
    <t>Overige uitgaven voor innovatie, niet zijnde R&amp;D, in miljoenen euro</t>
  </si>
  <si>
    <t>Algemene Zaken</t>
  </si>
  <si>
    <t xml:space="preserve">Buitenlandse Zaken </t>
  </si>
  <si>
    <t>Binnenlandse Zaken en Koninkrijksrelaties</t>
  </si>
  <si>
    <t>Onderwijs, Cultuur en Wetenschap</t>
  </si>
  <si>
    <t>Sociale Zaken en Werkgelegenheid</t>
  </si>
  <si>
    <t>Volksgezondheid, Welzijn en Sport</t>
  </si>
  <si>
    <t>Fiscale instrumenten voor R&amp;D en innovatie</t>
  </si>
  <si>
    <t>Uitgaven voor R&amp;D</t>
  </si>
  <si>
    <t>Overzicht per departement</t>
  </si>
  <si>
    <t>- waarvan innovatierelevant</t>
  </si>
  <si>
    <t>Uitgaven voor innovatie, niet zijnde R&amp;D</t>
  </si>
  <si>
    <t>Stichting Instituut Clingendael</t>
  </si>
  <si>
    <t>Onderzoeksprogramma</t>
  </si>
  <si>
    <t xml:space="preserve"> </t>
  </si>
  <si>
    <t>AZ</t>
  </si>
  <si>
    <t>BuZa</t>
  </si>
  <si>
    <t>BZK</t>
  </si>
  <si>
    <t>OCW</t>
  </si>
  <si>
    <t>Def</t>
  </si>
  <si>
    <t>SZW</t>
  </si>
  <si>
    <t>VWS</t>
  </si>
  <si>
    <t>Wettelijke onderzoekstaken</t>
  </si>
  <si>
    <t xml:space="preserve">Landbouw </t>
  </si>
  <si>
    <t>Energie</t>
  </si>
  <si>
    <t>Industriële productie en technologie</t>
  </si>
  <si>
    <t>4.3</t>
  </si>
  <si>
    <t>ZonMw</t>
  </si>
  <si>
    <t>1.2</t>
  </si>
  <si>
    <t>SCP</t>
  </si>
  <si>
    <t>2.1</t>
  </si>
  <si>
    <t>Proj</t>
  </si>
  <si>
    <t>Netwerkplatform innovatie overheid</t>
  </si>
  <si>
    <t>Health toepassingen in de zorg</t>
  </si>
  <si>
    <t>Overgangssubsidie anonieme e-mental health</t>
  </si>
  <si>
    <t>Contributie aan internationale organisaties</t>
  </si>
  <si>
    <t>BBP (miljarden euro)</t>
  </si>
  <si>
    <t>Projectfinanciering</t>
  </si>
  <si>
    <t>UMC</t>
  </si>
  <si>
    <t>Definitie van onderzoek en ontwikkelingswerk (R&amp;D)</t>
  </si>
  <si>
    <t>Kenmerkend voor R&amp;D is het element van oorspronkelijkheid of vernieuwing in het onderzoek.</t>
  </si>
  <si>
    <t>- routinematig verzamelen van gegevens of het routinematig verrichten van metingen;</t>
  </si>
  <si>
    <t>- documentatiewerkzaamheden en vertaalwerk, verspreiding van wetenschappelijke publicaties;</t>
  </si>
  <si>
    <t>A. Institutionele financiering: Vaste bijdragen aan instituten</t>
  </si>
  <si>
    <t xml:space="preserve">Uitgaven die samenhangen met min of meer vaste bijdragen aan onderzoeksinstituten. Het betreft de financiering van instellingen zonder dat er sprake is van een directe selectie van projecten of programma’s vanuit het departement en zonder directe inhoudelijke invulling vanuit de departementen. De uitgaven kunnen de vorm hebben van een basisfinanciering, gericht op de instandhouding van een basisvoorziening, en/of een vorm van doelfinanciering, waarbij de invulling plaatsvindt door het instituut. Dat sluit overigens niet uit dat wensen van het departement daarbij een rol kunnen spelen. </t>
  </si>
  <si>
    <t>B. Projectfinancering: Uitgaven voor onderzoek en ontwikkelingswerk in projecten en programma's</t>
  </si>
  <si>
    <t>%-R&amp;D</t>
  </si>
  <si>
    <t>Aandeel van de vermelde uitgaven voor onderzoek en ontwikkelingswerk in de totale uitgaven van het begrotingsartikel.</t>
  </si>
  <si>
    <t>Code NABS-categorie</t>
  </si>
  <si>
    <t xml:space="preserve">De NABS-classificatie is een indeling van het statistische bureau van de EU (EUROSTAT) met als doel de uitgaven voor R&amp;D te classificeren naar het doel dat het departement voor ogen heeft met de uitgaven. De classificatie kent twee niveaus. Deze twee niveaus gelden echter alleen voor twee categorieën (niet-toepassingsgericht onderzoek).
</t>
  </si>
  <si>
    <t>Bestemming</t>
  </si>
  <si>
    <t>ALGEMENE TOELICHTING</t>
  </si>
  <si>
    <r>
      <t>Niet</t>
    </r>
    <r>
      <rPr>
        <sz val="11"/>
        <rFont val="Calibri"/>
        <family val="2"/>
        <scheme val="minor"/>
      </rPr>
      <t xml:space="preserve"> als onderzoek aan te merken zijn activiteiten zoals: </t>
    </r>
  </si>
  <si>
    <t>SPECIFIEKE TOELICHTING</t>
  </si>
  <si>
    <t>Budgetten voor innovatie</t>
  </si>
  <si>
    <t>Overheidsbudgetten, die gericht zijn op het financieren van:</t>
  </si>
  <si>
    <t>- nieuwe of sterk verbeterde producten</t>
  </si>
  <si>
    <t>- nieuwe processen / methoden</t>
  </si>
  <si>
    <t>- nieuwe of sterk verbeterde diensten</t>
  </si>
  <si>
    <t>- administratieve, organisatorische of marketinginnovatie</t>
  </si>
  <si>
    <t>Geschat aandeel innovatie (%)</t>
  </si>
  <si>
    <t xml:space="preserve">Aandeel van de vermelde R&amp;D-uitgaven dat innovatierelevant is. </t>
  </si>
  <si>
    <t>Overige uitgaven voor innovatie, niet zijnde R&amp;D</t>
  </si>
  <si>
    <t>Het betreft departementale budgetten die geen R&amp;D component hebben, maar specifiek gericht zijn op de bevordering van innovatie.</t>
  </si>
  <si>
    <t>Landbouw</t>
  </si>
  <si>
    <t>Politieke en sociale systemen, structuren en processen</t>
  </si>
  <si>
    <t>Niet-toepassingsgericht onderzoek: Onderzoek gefinancierd uit algemene universitaire fondsen (1ste geldstroom)</t>
  </si>
  <si>
    <t>12.3</t>
  </si>
  <si>
    <t>Niet-toepassingsgericht onderzoek: Onderzoek gefinancierd uit andere bronnen dan hoofdstuk 12</t>
  </si>
  <si>
    <t>Omvang fiscale instrumenten voor R&amp;D en innovatie, in miljoenen euro</t>
  </si>
  <si>
    <t>MIA</t>
  </si>
  <si>
    <t>VAMIL</t>
  </si>
  <si>
    <t>Wet Bevordering Speur- en Ontwikkelingswerk</t>
  </si>
  <si>
    <t>Research &amp; Development Aftrek</t>
  </si>
  <si>
    <t>Regeling Willekeurige afschrijving milieu-investeringen</t>
  </si>
  <si>
    <t>Regeling Milieu Investeringsaftrek</t>
  </si>
  <si>
    <t>9.3</t>
  </si>
  <si>
    <t>Beschikbaarheidsbijdrage academische zorg</t>
  </si>
  <si>
    <t>- Toelichting</t>
  </si>
  <si>
    <t>INHOUD VAN HET DOCUMENT</t>
  </si>
  <si>
    <t>Strategisch onderzoek RIVM</t>
  </si>
  <si>
    <t>realisatie</t>
  </si>
  <si>
    <t>Pieken in de Delta</t>
  </si>
  <si>
    <t>- in procenten van het totaal</t>
  </si>
  <si>
    <t xml:space="preserve">Totaal </t>
  </si>
  <si>
    <t>R&amp;D-uitgaven per departement, miljoenen euro</t>
  </si>
  <si>
    <t>Innovatie-uitgaven per departement, miljoenen euro</t>
  </si>
  <si>
    <t>Totale uitgaven voor R&amp;D en innovatie per departement, miljoenen euro</t>
  </si>
  <si>
    <t xml:space="preserve">Welke organisatie heeft het onderzoek verricht? </t>
  </si>
  <si>
    <t>% innovatie-</t>
  </si>
  <si>
    <t>relevant</t>
  </si>
  <si>
    <t>Inst+Proj.</t>
  </si>
  <si>
    <t>NWO STW</t>
  </si>
  <si>
    <t>NWO Grootschalige researchinfrastructuur</t>
  </si>
  <si>
    <t>NWO Regieorgaan onderwijsonderzoek</t>
  </si>
  <si>
    <t>Rijksdienst voor het Cultureel Erfgoed (RCE)</t>
  </si>
  <si>
    <t>Programmafinanciering TNO (totaal)</t>
  </si>
  <si>
    <t>BKZ</t>
  </si>
  <si>
    <t>Ziektepreventie (FES RSV)</t>
  </si>
  <si>
    <t>Kwaliteit en veiligheid (FES Lifelines)</t>
  </si>
  <si>
    <t>Kwaliteit en veiligheid (FES LSH)</t>
  </si>
  <si>
    <t>Kwaliteit en Veiligheid / Instellingssubsidie Nictiz</t>
  </si>
  <si>
    <t>18.10</t>
  </si>
  <si>
    <t>Co-financiering EFRO en Interreg</t>
  </si>
  <si>
    <t>Innovatiefonds: risicokapitaal Seed</t>
  </si>
  <si>
    <t>MKB-Innovatiestimulering Topsectoren (MIT)</t>
  </si>
  <si>
    <t>Innovatiefonds: Fund to Fund</t>
  </si>
  <si>
    <t>Landenspecifieke sectorale samenwerking</t>
  </si>
  <si>
    <t>Thematische samenwerking</t>
  </si>
  <si>
    <t>Speciale activiteiten</t>
  </si>
  <si>
    <t>13.01.09</t>
  </si>
  <si>
    <t>Kamers van Koophandel / ondernemerspleinen</t>
  </si>
  <si>
    <t>Uitgaven voor R&amp;D en innovatie, per departement, in miljoenen euro</t>
  </si>
  <si>
    <t>A.</t>
  </si>
  <si>
    <t xml:space="preserve">B. </t>
  </si>
  <si>
    <t xml:space="preserve">C. </t>
  </si>
  <si>
    <t>Uitgaven voor R&amp;D, als % BBP</t>
  </si>
  <si>
    <t>Uitgaven voor innovatie, niet zijnde R&amp;D, als % BBP</t>
  </si>
  <si>
    <t>Totale uitgaven voor R&amp;D en innovatie, als % BBP</t>
  </si>
  <si>
    <t>Fiscale instrumenten voor R&amp;D en innovatie, als % BBP</t>
  </si>
  <si>
    <t>in procenten van het BBP</t>
  </si>
  <si>
    <t>in miljoenen euro</t>
  </si>
  <si>
    <t>Hoge Flux Reactor</t>
  </si>
  <si>
    <t>waarvan innovatierelevante R&amp;D-uitgaven, miljoenen euro</t>
  </si>
  <si>
    <t>Overzicht per departement van de R&amp;D-uitgaven, die innovatierelevant zijn</t>
  </si>
  <si>
    <t>R&amp;D-uitgaven van de overheid naar doelstelling volgens de NABS-classificatie 2007, in miljoenen euro's</t>
  </si>
  <si>
    <t>TOELICHTING</t>
  </si>
  <si>
    <t>Afdrachten CROW</t>
  </si>
  <si>
    <t xml:space="preserve">NEN </t>
  </si>
  <si>
    <t>Kennisontwikkeling (allianties) universiteiten</t>
  </si>
  <si>
    <t>98.02.18</t>
  </si>
  <si>
    <t>Meteorologie, seismologie en Aardobservatie</t>
  </si>
  <si>
    <t>23.01</t>
  </si>
  <si>
    <t>Subsidies KIS</t>
  </si>
  <si>
    <t>1297U01020003</t>
  </si>
  <si>
    <t>Onderzoek / Kennis (KIS)</t>
  </si>
  <si>
    <t>1297U01010005</t>
  </si>
  <si>
    <t>1297U01010009</t>
  </si>
  <si>
    <t>1214U02020003</t>
  </si>
  <si>
    <t>1220u01070001</t>
  </si>
  <si>
    <t>Traffic Quest</t>
  </si>
  <si>
    <t>DF 5.01</t>
  </si>
  <si>
    <t>proj.</t>
  </si>
  <si>
    <t>Sectorplan mbo-hbo techniek</t>
  </si>
  <si>
    <t>Regionaal investeringsfonds (pps in het mbo)</t>
  </si>
  <si>
    <t xml:space="preserve">6501U </t>
  </si>
  <si>
    <t>1217U</t>
  </si>
  <si>
    <t>1218U</t>
  </si>
  <si>
    <t>KLM</t>
  </si>
  <si>
    <t>via Connekt en (onderzoeks-)projecten</t>
  </si>
  <si>
    <t>via NWO en TKI</t>
  </si>
  <si>
    <t>via STICHTING PROJECTEN BINNENVAART</t>
  </si>
  <si>
    <t>Publiek/Privaat Projectfinanciering</t>
  </si>
  <si>
    <t>Topsectoren overig: TKI Click</t>
  </si>
  <si>
    <t>Uitfinanciering subsidies: Innovatieregeling Scheepsbouw</t>
  </si>
  <si>
    <t>TUD/TUE e.a.</t>
  </si>
  <si>
    <t>Per 2016 is de Research &amp; Development Aftrek (RDA) samengevoegd met de WBSO</t>
  </si>
  <si>
    <t>in procenten van het totaal</t>
  </si>
  <si>
    <t xml:space="preserve">Uitgaven van een departement voor het onderzoek dat het departement zelf verricht of laat doen door eigen onderzoeksdiensten dan wel uitbesteedt aan universiteiten, instituten of andere derden (private non profit of private partijen). Het gaat om geld dat wordt toegekend aan een groep of individu voor de uitvoering van een R&amp;D-activiteit, dat beperkt is in reikwijdte, budget en tijd, en meestal wordt uitgevoerd op basis van de indiening van een onderzoeksvoorstel dat de onderzoeksactiviteiten beschrijft. </t>
  </si>
  <si>
    <t>- haalbaarheidsonderzoeken, kwaliteitscontroles en vergelijkende onderzoeken;</t>
  </si>
  <si>
    <t>- marketing en implementatie van toepassingen.</t>
  </si>
  <si>
    <t>Transport, telecommunicatie en ov. infrastructuren</t>
  </si>
  <si>
    <t>Transport, telecommunicatie en overige infrastructuren</t>
  </si>
  <si>
    <t>Arbeidsmarkt</t>
  </si>
  <si>
    <t>Integratie en maatschappelijke samenhang</t>
  </si>
  <si>
    <t>Integratie en Maatschappelijke samenhang</t>
  </si>
  <si>
    <t>Bijstand, Participatiewet en Toeslagenwet</t>
  </si>
  <si>
    <t>10.2</t>
  </si>
  <si>
    <t>Kwaliteit en veiligheid: Zorg voor innoveren</t>
  </si>
  <si>
    <t>Kwaliteit en Veiligheid: Health monitor Nictiz/NIVEL</t>
  </si>
  <si>
    <t>Toegankelijkheid en betaalbaarheid: e-mental health</t>
  </si>
  <si>
    <t>U/R/SO/O</t>
  </si>
  <si>
    <t>12.10</t>
  </si>
  <si>
    <t>Small Business Innovation Research</t>
  </si>
  <si>
    <t>Art. 1</t>
  </si>
  <si>
    <t>Art. 2</t>
  </si>
  <si>
    <t>Art. 3</t>
  </si>
  <si>
    <t>Bedrijvenbeleid: innovatief en duurzaam ondernemen</t>
  </si>
  <si>
    <t>Toekomstfonds</t>
  </si>
  <si>
    <t>12.01.07</t>
  </si>
  <si>
    <t>Art.4</t>
  </si>
  <si>
    <t>14.01</t>
  </si>
  <si>
    <t>14.06</t>
  </si>
  <si>
    <t>14.10</t>
  </si>
  <si>
    <t>14.08</t>
  </si>
  <si>
    <t>Meerjarenprogramma Nationaal Coördinator Groningen</t>
  </si>
  <si>
    <t>Art. 5</t>
  </si>
  <si>
    <t>Onderzoek NCG</t>
  </si>
  <si>
    <t>15.06</t>
  </si>
  <si>
    <t>Div.</t>
  </si>
  <si>
    <t>Art. 6</t>
  </si>
  <si>
    <t>16.06</t>
  </si>
  <si>
    <t>13.4</t>
  </si>
  <si>
    <t>16.40</t>
  </si>
  <si>
    <t>Opdrachtverlening via RIVM</t>
  </si>
  <si>
    <t>11.06</t>
  </si>
  <si>
    <t>11.08</t>
  </si>
  <si>
    <t>%</t>
  </si>
  <si>
    <t>KIRE (CPB)</t>
  </si>
  <si>
    <t>Veiligheid en mobiliteit Universiteit Utrecht Rijvaardiheid cat III medicijnen</t>
  </si>
  <si>
    <t>1214U02010001</t>
  </si>
  <si>
    <t>1219U02010001</t>
  </si>
  <si>
    <t>Aandeel Kennisvragen in opdracht - RIVM</t>
  </si>
  <si>
    <t>Onderzoek / Kennis (KiM)</t>
  </si>
  <si>
    <t>KIS</t>
  </si>
  <si>
    <t>pm</t>
  </si>
  <si>
    <t>DF 07</t>
  </si>
  <si>
    <t>Bron: TWIN-database Rathenau Instituut</t>
  </si>
  <si>
    <t>VO: CITO (digitale examens)</t>
  </si>
  <si>
    <t>VO: CvTE (digitale examens)</t>
  </si>
  <si>
    <t>VO: CITO/CvTE (rekentoets)</t>
  </si>
  <si>
    <t>VO: DUO (FACET)</t>
  </si>
  <si>
    <t>VO: Verschillende universiteiten (DTT)</t>
  </si>
  <si>
    <t>PO: Doorbraak ICT: PO-Raad</t>
  </si>
  <si>
    <t>PO: Doorbraak ICT-Kennisnet</t>
  </si>
  <si>
    <t>PO: Onderwijs 2032</t>
  </si>
  <si>
    <t>PO: Lerarenontwikkelfonds (LOF)-DUSi</t>
  </si>
  <si>
    <t>PO: Kennisrotonde - NRO</t>
  </si>
  <si>
    <t>PO: Pilot werkplaatsen Onderwijsonderzoek - NRO</t>
  </si>
  <si>
    <t>PO: Academische werkplaatsen - NRO</t>
  </si>
  <si>
    <t>PO: Innovatiecentra VVE</t>
  </si>
  <si>
    <t>PO: Evaluatie tweetalig PO - ITS</t>
  </si>
  <si>
    <t>HBO: Comeniusbeurs</t>
  </si>
  <si>
    <t>WO: Comeniusbeurs</t>
  </si>
  <si>
    <t xml:space="preserve">HO: Subsidieregeling open en online onderwijs </t>
  </si>
  <si>
    <t>incl. uitvoeringskosten SURF</t>
  </si>
  <si>
    <t>NWO: Praktijkgericht onderzoek hbo</t>
  </si>
  <si>
    <t>Nationaal Archief tbv Archief Innovatie</t>
  </si>
  <si>
    <t>Stimuleringsfonds voor de Journalistiek</t>
  </si>
  <si>
    <t>Naturalis - Biodiversity center</t>
  </si>
  <si>
    <t>TNO/GTI/DGI</t>
  </si>
  <si>
    <t xml:space="preserve">Caribisch Nederland </t>
  </si>
  <si>
    <t>12 div.</t>
  </si>
  <si>
    <t>NWO Talentenontwikkeling (o.a. VI)</t>
  </si>
  <si>
    <t>- waarvan (relevante) uitgaven voor innovatie</t>
  </si>
  <si>
    <t>- (relevante) uitgaven voor innovatie</t>
  </si>
  <si>
    <t>Emancipatie</t>
  </si>
  <si>
    <t>6/7</t>
  </si>
  <si>
    <t>Fiscale instrumenten voor R&amp;D</t>
  </si>
  <si>
    <t>Diverse</t>
  </si>
  <si>
    <t>% R&amp;D van (sub)-artikel</t>
  </si>
  <si>
    <t>Aandeel innovatie in % van (sub-)artikel</t>
  </si>
  <si>
    <t>% R&amp;D van (sub-)artikel</t>
  </si>
  <si>
    <t>33.3</t>
  </si>
  <si>
    <t>Ziektepreventie (vaccinonderzoek RIVM en InTraVacc)</t>
  </si>
  <si>
    <t>Kwaliteit en veiligheid (onderzoek Onco XL)</t>
  </si>
  <si>
    <t>XI Infrastructuur en Waterstaat</t>
  </si>
  <si>
    <t>TOTAAL INFRASTRUCTUUR EN WATERSTAAT</t>
  </si>
  <si>
    <t>1214u</t>
  </si>
  <si>
    <t>Talking Traffic</t>
  </si>
  <si>
    <t>ITS uitgaven Beter Benutten</t>
  </si>
  <si>
    <t>ontwikkeling software</t>
  </si>
  <si>
    <t>publiek projectfinanciering</t>
  </si>
  <si>
    <t>TNO/RIVM</t>
  </si>
  <si>
    <t>Netspar</t>
  </si>
  <si>
    <t>Bouwagenda</t>
  </si>
  <si>
    <t>Bouwcampus</t>
  </si>
  <si>
    <t>DF 65.05.01</t>
  </si>
  <si>
    <t>Kennisontwikkeling (allianties) universiteiten (HWS)</t>
  </si>
  <si>
    <t>Eurostars: Eurostars</t>
  </si>
  <si>
    <t>Overig: innovatie prestatie contracten</t>
  </si>
  <si>
    <t>12.10.05</t>
  </si>
  <si>
    <t>Uitfinanciering subsidies: ICT-beleid (flankerend beleid en adm. Lasten</t>
  </si>
  <si>
    <t>Innovatiefonds: Innovatiekrediet technische ontwikkeling</t>
  </si>
  <si>
    <t>Co-investment venture capital instrument/EIF</t>
  </si>
  <si>
    <t>Overige subsidies: transitiemanagement</t>
  </si>
  <si>
    <t>15.08</t>
  </si>
  <si>
    <t>Regeling duurzame stallen (PAS)</t>
  </si>
  <si>
    <t>Projecten fijnstofmaatregelen</t>
  </si>
  <si>
    <t>16.01</t>
  </si>
  <si>
    <t>Duurzame veehouderij: projecten intensieve veehouderij (UDV)</t>
  </si>
  <si>
    <t>Plantaardige productie: Energie efficientie en hernieuwbare energie glastuinbouw (EHG)</t>
  </si>
  <si>
    <t>Plantaardige productie: MEI</t>
  </si>
  <si>
    <t>Plantaardige productie: project energietransitie</t>
  </si>
  <si>
    <t>Plantaardige productie: FES innovatieprogramma energie</t>
  </si>
  <si>
    <t>Dierenwelzijn: project dierenwelzijn landbouwhuisd.</t>
  </si>
  <si>
    <t>Kennisbasis: kennisbasis</t>
  </si>
  <si>
    <t>Kennisbasis: autonome bijdragen</t>
  </si>
  <si>
    <t>Onderzoeksprogrammering</t>
  </si>
  <si>
    <t>Bijdrage aan ZonMw voor dierproeven</t>
  </si>
  <si>
    <t>Agrokennis: onderzoeksprojecten</t>
  </si>
  <si>
    <t>Agrokennis: innovatieprojecten</t>
  </si>
  <si>
    <t>Agrokennis: basisfinanciering overige kennisinstellingen</t>
  </si>
  <si>
    <t>Agrokennis: vernieuwen onderzoeksinfrastructuur</t>
  </si>
  <si>
    <t>Agrokennis: RVO vernieuwen onderzoeksinfrastructuur</t>
  </si>
  <si>
    <t>Agrokennis: ontwikkelen kennisbeleid</t>
  </si>
  <si>
    <t>Agrokennis: innovatienetwerk kpl. 290100</t>
  </si>
  <si>
    <t>13.10</t>
  </si>
  <si>
    <t>Koninklijke Bibliotheek (hoofdbekostiging, zie ook art. 14)</t>
  </si>
  <si>
    <t>VO: LOF</t>
  </si>
  <si>
    <t>VO: Kennisrotonde</t>
  </si>
  <si>
    <t>Creatieve industrie</t>
  </si>
  <si>
    <t>Stimuleringsfonds creatieve industrie</t>
  </si>
  <si>
    <t>4,5,6,7,8,10</t>
  </si>
  <si>
    <t>4,5,6,7</t>
  </si>
  <si>
    <t>1,2,4-10</t>
  </si>
  <si>
    <t>Afdrachtsvermindering speur- en ontwikkelingswerk WBSO (incl. RDA)</t>
  </si>
  <si>
    <t>De innovatiebox wordt niet meegenomen in de TWIN-tabellen, voornamelijk omdat het een ander type regeling is dan bijvoorbeeld de WBSO.</t>
  </si>
  <si>
    <t>Waar het bij de WBSO gaat om belastingvoordelen over uitgaven aan R&amp;D en innovatie, gaat het bij de innovatiebox om een lager belastingtarief</t>
  </si>
  <si>
    <t>Justitie en Veiligheid</t>
  </si>
  <si>
    <t>Infrastructuur en Waterstaat</t>
  </si>
  <si>
    <t>Economische Zaken en Klimaat</t>
  </si>
  <si>
    <t>JenV</t>
  </si>
  <si>
    <t>I&amp;W</t>
  </si>
  <si>
    <t>EZK</t>
  </si>
  <si>
    <t>VI Justitie en Veiligheid</t>
  </si>
  <si>
    <t>XIII Economische Zaken en Klimaat</t>
  </si>
  <si>
    <t>TOTAAL ECONOMISCHE ZAKEN EN KLIMAAT</t>
  </si>
  <si>
    <t xml:space="preserve">Justitie en Veiligheid </t>
  </si>
  <si>
    <t>Ministerie van Economische Zaken en Klimaat</t>
  </si>
  <si>
    <t xml:space="preserve">- De cijfers van EZK zijn vanaf 2011 inclusief de bijdragen van de ministeries van OCW, I&amp;M, SZW en VWS voor de vraagfinanciering TNO. </t>
  </si>
  <si>
    <t xml:space="preserve">activiteiten (technologisch, organisatorisch, commercieel) die primair gericht zijn op en de intentie hebben om vernieuwing </t>
  </si>
  <si>
    <t>in zowel de private als de publieke sector tot stand te brengen, leidend tot:</t>
  </si>
  <si>
    <t>Het gaat om afgebakende overheidsinitiatieven of -interventies waar uit het doel duidelijk blijkt dat ze innovatie of</t>
  </si>
  <si>
    <t>innovatiegerelateerde activiteiten bevorderen in de betreffende sector.</t>
  </si>
  <si>
    <t xml:space="preserve">Onderzoek (en ontwikkeling) omvat systematisch verrichte, creatieve activiteiten, gebaseerd op wetenschappelijke methoden en </t>
  </si>
  <si>
    <t>gericht op het vergroten van wetenschappelijke kennis en op het ontwikkelen van toepassingen van die kennis.</t>
  </si>
  <si>
    <t>Absolute bedragen innovatierelevant</t>
  </si>
  <si>
    <t>Onderzoek uit algemene universitaire fondsen</t>
  </si>
  <si>
    <t>Eventuele toelichting</t>
  </si>
  <si>
    <t>Totaal fiscale instrumenten</t>
  </si>
  <si>
    <r>
      <t xml:space="preserve">Naast de fiscale R&amp;D en innovatieregelingen WBSO en de RDA is er de </t>
    </r>
    <r>
      <rPr>
        <u/>
        <sz val="11"/>
        <color theme="1"/>
        <rFont val="Calibri"/>
        <family val="2"/>
        <scheme val="minor"/>
      </rPr>
      <t>Innovatiebox</t>
    </r>
    <r>
      <rPr>
        <sz val="11"/>
        <color theme="1"/>
        <rFont val="Calibri"/>
        <family val="2"/>
        <scheme val="minor"/>
      </rPr>
      <t xml:space="preserve">. </t>
    </r>
  </si>
  <si>
    <t>In de internationale statistieken worden de met de innovatiebox vergelijkbare "patent boxes" om die reden ook niet meegenomen bij de fiscale steun voor</t>
  </si>
  <si>
    <t>R&amp;D en innovatie (zie OECD Frascati Manual 2015, blz. 346). Het toekomstig budgettair belang en het daarmee samenhangende gebruik van de WBSO is niet</t>
  </si>
  <si>
    <t>beperkt tot een bepaald budget, zodat het kan meelopen met economische ontwikkelingen. Bij de introductie van de innovatiebox werd de jaarlijkse derving</t>
  </si>
  <si>
    <r>
      <t xml:space="preserve">over </t>
    </r>
    <r>
      <rPr>
        <u/>
        <sz val="11"/>
        <color theme="1"/>
        <rFont val="Calibri"/>
        <family val="2"/>
        <scheme val="minor"/>
      </rPr>
      <t>winst</t>
    </r>
    <r>
      <rPr>
        <sz val="11"/>
        <color theme="1"/>
        <rFont val="Calibri"/>
        <family val="2"/>
        <scheme val="minor"/>
      </rPr>
      <t xml:space="preserve"> die voortkomt uit R&amp;D- of innovatieactiviteiten die bedrijven in het verleden hebben ondernomen.</t>
    </r>
  </si>
  <si>
    <t>Contractonderzoek en kennistoepassing</t>
  </si>
  <si>
    <t>Technologie en kennistoepassing</t>
  </si>
  <si>
    <t>UO604</t>
  </si>
  <si>
    <t>Overig wetenschappelijk</t>
  </si>
  <si>
    <t>R/SO</t>
  </si>
  <si>
    <t>Diversen</t>
  </si>
  <si>
    <t>Exploratie en exploitatie van het aards milieu &amp; van de ruimte</t>
  </si>
  <si>
    <t>Vernieuwing bouw (exclusief bouwcampus)</t>
  </si>
  <si>
    <t>1297U0101</t>
  </si>
  <si>
    <t>1217U01020004</t>
  </si>
  <si>
    <t xml:space="preserve">KiM </t>
  </si>
  <si>
    <t>HWS - Waterkwaliteit (studiekosten &amp; overleg aanleg projecten</t>
  </si>
  <si>
    <t>1219u</t>
  </si>
  <si>
    <t>1.4.1</t>
  </si>
  <si>
    <t>Ethiek</t>
  </si>
  <si>
    <t>Kwaliteit en veiligheid (NKI)</t>
  </si>
  <si>
    <t>6.4</t>
  </si>
  <si>
    <t>Sport verenigt Nederland</t>
  </si>
  <si>
    <t>Personele en materiële uitgaven SCP en raden (was: SCP (eigen onderzoek))</t>
  </si>
  <si>
    <t>Personele en materiële uitgaven SCP en raden (was:SCP (uitbesteding))</t>
  </si>
  <si>
    <t>1.1</t>
  </si>
  <si>
    <t>Nationaal programma preventie</t>
  </si>
  <si>
    <t>ZonMW: Kwaliteit, transparantie en kennisontwikkeling</t>
  </si>
  <si>
    <t>Fast track: kwaliteit, transparantie en kennisontwikkeling</t>
  </si>
  <si>
    <t xml:space="preserve">proj. </t>
  </si>
  <si>
    <t>9.1</t>
  </si>
  <si>
    <t>Internationale samenwerking: IHTSDO (SNOMED CT)</t>
  </si>
  <si>
    <t>U/NWO/TNO/So/O</t>
  </si>
  <si>
    <t>U12,10 (was: 12.01.01)</t>
  </si>
  <si>
    <t>U02</t>
  </si>
  <si>
    <t>Cyber KI</t>
  </si>
  <si>
    <t>4,5,6,7,8,14</t>
  </si>
  <si>
    <t xml:space="preserve">U/NWO/TNO/SO/O </t>
  </si>
  <si>
    <t>6,7,5,8,</t>
  </si>
  <si>
    <t>4,5,6,7,</t>
  </si>
  <si>
    <t>14.01.</t>
  </si>
  <si>
    <t>landbouw</t>
  </si>
  <si>
    <t>Agrokennis: Onderzoeksprojecten RVO</t>
  </si>
  <si>
    <t>PO: Adaptieve eindtoets - CITO/CvE</t>
  </si>
  <si>
    <t>Onderzoekscomponent hogescholen (HBO Bekostiging Deel ontwerp en ontwikkeling)(incl. groen)</t>
  </si>
  <si>
    <t>,</t>
  </si>
  <si>
    <t>13.20</t>
  </si>
  <si>
    <t xml:space="preserve">Sub-totaal Groen beleggen / MIA / VAMIL </t>
  </si>
  <si>
    <t>Groen beleggen Mia/Vamil (uitvoering)</t>
  </si>
  <si>
    <t>4-8,14</t>
  </si>
  <si>
    <t>- De cijfers van OCW zijn wat betreft het onderzoeksgedeelte van de eerste geldstroom van de universiteiten inclusief de bijdrage</t>
  </si>
  <si>
    <t>aan het onderzoeksgedeelte van de Wageningen Universiteit.</t>
  </si>
  <si>
    <t>Universiteiten (incl. WUR)</t>
  </si>
  <si>
    <t>Cijfers WBSO en RDA gebaseerd op:</t>
  </si>
  <si>
    <t>Bronnen:</t>
  </si>
  <si>
    <t>Notities:</t>
  </si>
  <si>
    <t>Afkortingen:</t>
  </si>
  <si>
    <t>% innovatie van (sub)-artikel</t>
  </si>
  <si>
    <t>XIV Landbouw, Natuur en Voedselkwaliteit</t>
  </si>
  <si>
    <t>TOTAAL LANDBOUW, NATUUR en VOEDSELKWALITEIT</t>
  </si>
  <si>
    <t>Landbouw, Natuur en Voedselkwaliteit</t>
  </si>
  <si>
    <t>TOTAAL LANDBOUW, NATUUR EN VOEDSELKWALITEIT</t>
  </si>
  <si>
    <t>NWO NWA</t>
  </si>
  <si>
    <t>Landbouw, natuur en voedselkwaliteit</t>
  </si>
  <si>
    <t>landbouw, natuur en voedselkwaliteit</t>
  </si>
  <si>
    <t>LNV</t>
  </si>
  <si>
    <t>- waarvan alleen voor innovatie: MIA/VAMIL/Groen beleggen</t>
  </si>
  <si>
    <t>2018-2024</t>
  </si>
  <si>
    <t>H 7 - 3.1, 4.1 en 4.2</t>
  </si>
  <si>
    <t>Woningmarkt, Energietransitie en duurzaamheid, bouwregelgeving en bouwkwaliteit</t>
  </si>
  <si>
    <t>H 7 - 3.1, 4.1 en 4.3</t>
  </si>
  <si>
    <t>H 7 - 3.1, 4.1 en 4.4</t>
  </si>
  <si>
    <t>1, 3, 5</t>
  </si>
  <si>
    <t>Uitgevoerd door eigen diensten/kenniscentra (WODC)</t>
  </si>
  <si>
    <t>uitgevoerd door universiteiten</t>
  </si>
  <si>
    <t>uitgevoerd door onderzoeksinstituten</t>
  </si>
  <si>
    <t>GTI</t>
  </si>
  <si>
    <t>Programmafinanciering MARIN</t>
  </si>
  <si>
    <t>Dierenwelzijn: dierproeven (opdrachten)</t>
  </si>
  <si>
    <t>16.02</t>
  </si>
  <si>
    <t>Div. proj. duurz. Landbouw</t>
  </si>
  <si>
    <t>Innovatieprogramma visserij</t>
  </si>
  <si>
    <t>Europees fonds voor maritieme zaken en visserij</t>
  </si>
  <si>
    <t>Arbeidsongeschiktheid</t>
  </si>
  <si>
    <t>Kwaliteit, transparantie en kennisontwikkeling (ZonMw: programmering)</t>
  </si>
  <si>
    <t>Kwaliteit, transparantie en kennisontwikkeling (NIVEL)</t>
  </si>
  <si>
    <t>Basisfinanciering CUR</t>
  </si>
  <si>
    <t>Programma Planbureau Leefomgeving (PBL)</t>
  </si>
  <si>
    <t>Studiekosten zoetwatervoorziening</t>
  </si>
  <si>
    <t>Studiekosten waterveiligheid</t>
  </si>
  <si>
    <t>Ruimtegebruik bodem</t>
  </si>
  <si>
    <t>1211U0101</t>
  </si>
  <si>
    <t>1211U0103</t>
  </si>
  <si>
    <t>1211U0201</t>
  </si>
  <si>
    <t>1211U0301</t>
  </si>
  <si>
    <t>1211U0401</t>
  </si>
  <si>
    <t>1211U0402</t>
  </si>
  <si>
    <t>1211U0405</t>
  </si>
  <si>
    <t>Algemeen waterbeleid opdrachten</t>
  </si>
  <si>
    <t>Algemeen waterbeleid bijdrage KNMI</t>
  </si>
  <si>
    <t>Waterveiligheid opdrachten</t>
  </si>
  <si>
    <t>Grote oppervlaktewateren opdrachte</t>
  </si>
  <si>
    <t>Waterkwaliteit opdrachten</t>
  </si>
  <si>
    <t>Waterkwaliteit subsidies</t>
  </si>
  <si>
    <t>Waterkwaliteit bijdrage int. organisaties</t>
  </si>
  <si>
    <t>Deltares/WUR/U</t>
  </si>
  <si>
    <t>Deltares/U</t>
  </si>
  <si>
    <t xml:space="preserve">Deltares/WUR </t>
  </si>
  <si>
    <t>Deltares/WUR</t>
  </si>
  <si>
    <t>1213U0401</t>
  </si>
  <si>
    <t>Deltares</t>
  </si>
  <si>
    <t>6501u0301</t>
  </si>
  <si>
    <t>6502u0301</t>
  </si>
  <si>
    <t>RWS Corporate innovatie (HWV, HWVN)</t>
  </si>
  <si>
    <t>RWS Corporate innovatie (HWS Waterinnovatie)</t>
  </si>
  <si>
    <t>1211U0102</t>
  </si>
  <si>
    <t>1211U0404</t>
  </si>
  <si>
    <t>Algemeen Waterbeleid opdrachten</t>
  </si>
  <si>
    <t>Algemeen Waterbeleid subsidies</t>
  </si>
  <si>
    <t>Grote Oppervlaktewateren opdrachten</t>
  </si>
  <si>
    <t>Waterkwaliteit  bijdrage medeoverheden</t>
  </si>
  <si>
    <t>6507U0301</t>
  </si>
  <si>
    <t>Studiekosten waterkwaliteit</t>
  </si>
  <si>
    <t>?</t>
  </si>
  <si>
    <t>Digitale innovatie voor bedrijven (PPS)</t>
  </si>
  <si>
    <t>Digitale innovatie voor bedrijven (PPS) (alleen budget)</t>
  </si>
  <si>
    <t>030070-U01</t>
  </si>
  <si>
    <t>Innovatie prestatie contracten</t>
  </si>
  <si>
    <t>Economische ontwikkeling en technologie</t>
  </si>
  <si>
    <t>UO2</t>
  </si>
  <si>
    <t xml:space="preserve">Verduurzaming industrie  </t>
  </si>
  <si>
    <t>2, 6</t>
  </si>
  <si>
    <t>U19.10</t>
  </si>
  <si>
    <t>Oncode</t>
  </si>
  <si>
    <t>Thematische technology transfer (subsidiedeel)</t>
  </si>
  <si>
    <t>2, 6, 7</t>
  </si>
  <si>
    <t>U/UMC/TNO</t>
  </si>
  <si>
    <t>SodM onderzoek TNO-AGE</t>
  </si>
  <si>
    <t>PO: DUO (FACET)</t>
  </si>
  <si>
    <t>VO: Onderwijs 2032 (curriculum</t>
  </si>
  <si>
    <t>VO: Kennisnet (Externe connectiviteit)</t>
  </si>
  <si>
    <t xml:space="preserve">Met de middelen voor het sectorplan mbo-techniek worden de centra voor innovatief vakmanschap in het mbo gefinancierd (eerste generatie). Deze centra, die met cofinanciering van bedrijven tot stand komen, zijn gericht op toponderwijs, toponderzoek en innovaties in het bedrijfsleven. Het Sectorplan mbo-hbo techniek is in 2016 afgelopen. </t>
  </si>
  <si>
    <t>Het Regionaal Investeringsfonds mbo, onderdeel van het Techniekpact, financiert projecten voor innovatieve samenwerking in het beroepsonderwijs en wil daarmee een betere aansluiting van het onderwijs op de praktijk bereiken. Meer dan 600 bedrijven, ruim 50 mbo-instellingen en regionale overheden investeren gezamenlijk in innovatief onderwijs.</t>
  </si>
  <si>
    <t>Adaptief onderhoud ad. 643k vanaf 2020 als PM opgenomen in de MA van DUO, derhalve niet meegenomen.</t>
  </si>
  <si>
    <t>incl. uitvoeringskosten NRO/netwerk KNAW</t>
  </si>
  <si>
    <t>Het niet-structurele Kennis&amp; Innovatie budget aan het NA wordt in 2020 geëvalueerd t.b.v. de vierjaren reeks vanaf 2021</t>
  </si>
  <si>
    <t>projecten, gefinancierd door OCW</t>
  </si>
  <si>
    <t>structurele subsidie en aanvullende projectsubsidies</t>
  </si>
  <si>
    <t>Koninklijke bibliotheek</t>
  </si>
  <si>
    <t>innovatie KB is opgenomen op overzicht onderzoeksuitgaven (maakt deel uit van structureel budget aan KB)</t>
  </si>
  <si>
    <t>Overheidsuitgaven voor R&amp;D en innovatie, 2018-2024, in miljoenen euro en in procenten BBP</t>
  </si>
  <si>
    <t>Overheidsuitgaven voor R&amp;D 2018-2024, op basis van begrotingscijfers 2020, per begrotingsartikel, per departement, in miljoenen euro</t>
  </si>
  <si>
    <t>% van totaal</t>
  </si>
  <si>
    <t>Ontwikkeling in %</t>
  </si>
  <si>
    <t xml:space="preserve"> Begroting EZK 2020 (cijfers 2018-2024)</t>
  </si>
  <si>
    <t>Cijfers MIA/VAMIL/Groen beleggen o.b.v Budgettair belang 2018-2020 in:</t>
  </si>
  <si>
    <t xml:space="preserve"> Bijlagen bij de Miljoenennota 2020.</t>
  </si>
  <si>
    <t>Alleen voor innovatie:</t>
  </si>
  <si>
    <t>- Totaaloverzicht: overheidsuitgaven voor R&amp;D en innovatie 2018-2024, in miljoenen euro en procenten van het BBP</t>
  </si>
  <si>
    <t>- Overheidsuitgaven voor R&amp;D en het aandeel innovatierelevante R&amp;D-uitgaven, per begrotingsartikel, 2018-2024, in miljoenen euro</t>
  </si>
  <si>
    <t>- Overheidsuitgaven voor innovatie per begrotingsartikel, 2018-2024, in miljoenen euro</t>
  </si>
  <si>
    <t>- Overzicht: overheidsuitgaven voor R&amp;D en innovatie, per departement, 2018-2024, in miljoenen euro</t>
  </si>
  <si>
    <t>- Fiscale instrumenten voor R&amp;D en innovatie, 2018-2024, in miljoenen euro</t>
  </si>
  <si>
    <t>- Overheidsuitgaven voor R&amp;D naar type uitgaven, 2018-2024</t>
  </si>
  <si>
    <t>Overheidsuitgaven voor R&amp;D 2018-2024, op basis van begrotingscijfers 2020, per begrotingsartikel, per departement, naar type, in miljoenen euro</t>
  </si>
  <si>
    <t>Institutionele financiering per departement</t>
  </si>
  <si>
    <t>NWO projectfinanciering</t>
  </si>
  <si>
    <t>NWO instituten/institutioneel</t>
  </si>
  <si>
    <t>U/R/HO</t>
  </si>
  <si>
    <t>Projectfinanciering per departement</t>
  </si>
  <si>
    <t>Totaal per departement</t>
  </si>
  <si>
    <t>Percentage projectfinanciering per departement</t>
  </si>
  <si>
    <t>Percentage institutionele financiering per departement</t>
  </si>
  <si>
    <t>Bbp volumegroei % 2021-2024</t>
  </si>
  <si>
    <t xml:space="preserve">- De cijfers voor 2018 zijn de realisatiecijfers. De cijfers voor 2019 zijn de voorlopige realisatiecijfers 2019, stand begroting 2020. </t>
  </si>
  <si>
    <t xml:space="preserve">De tabel bevat voor 2020 de cijfers van de ontwerpbegroting. De cijfers voor de jaren 2021-2024 zijn de meerjarenramingen. </t>
  </si>
  <si>
    <t xml:space="preserve">BBP-cijfers voor 2018 tot en met 2021 betreffen de nominale cijfers van het CPB uit de Kerngegevenstabel CEP 2020 Maart 2020. </t>
  </si>
  <si>
    <t>https://www.cpb.nl/raming-3mrt2020-cep-2020-mlt</t>
  </si>
  <si>
    <t>- R&amp;D-uitgaven per NABS-categorie, 2018-2024 (Europese classificatie 2007)</t>
  </si>
  <si>
    <t xml:space="preserve">Voor de bepaling van het BBP vanaf 2022 zijn de volumegroeipercentages gebruikt van CPB uit het CEP, maart 2020. Kerngegevenstabel MLT 2022-2025 (maart 2020). </t>
  </si>
  <si>
    <t>Dit omdat in de meerjarenraming nog niet alle loon- en prijsbijstellingen zijn opgenomen.</t>
  </si>
  <si>
    <t>VAMIL stijgt tussen 2018 en 2019  vanwege budget verlaging in 2018</t>
  </si>
  <si>
    <t>Opmerkingen over Innovatiebox:</t>
  </si>
  <si>
    <t>voor de structurele situatie geraamd op €625 miljoen. Tussen 2013 en 2014 liep het bedrag verder op van €883 mln. naar €1.081 mln, om op te lopen naar € 1496 mln in 2018.</t>
  </si>
  <si>
    <t>Beleidsvoorbereiding en evaluaties Veiligheid en Frequenties</t>
  </si>
  <si>
    <t xml:space="preserve">Overig: bijdrage aan NML en overige instituten </t>
  </si>
  <si>
    <t>Grote Technologische Instituten</t>
  </si>
  <si>
    <t>Bijdrage topsectoren overig</t>
  </si>
  <si>
    <t>Bijdrage TNO bodembeheer</t>
  </si>
  <si>
    <t>Cyber</t>
  </si>
  <si>
    <t>Lucht- en Ruimtevaart</t>
  </si>
  <si>
    <t>12 01 subs 06 Overig</t>
  </si>
  <si>
    <t>TKI toeslag</t>
  </si>
  <si>
    <t>Topsectoren overig</t>
  </si>
  <si>
    <t>4,6,8,10</t>
  </si>
  <si>
    <t>Transport, telecommunicatie en ov. Infrastructuren, Industriële productie en technologie</t>
  </si>
  <si>
    <t>U/O/TNO/NWO/SO</t>
  </si>
  <si>
    <t>Ruimtevaart (ESA)</t>
  </si>
  <si>
    <t>Onderzoek</t>
  </si>
  <si>
    <t>Uitfinanciering subsidies (ICT beleid)</t>
  </si>
  <si>
    <t>Cybersecurity</t>
  </si>
  <si>
    <t>Innovatiefonds</t>
  </si>
  <si>
    <t>Innovatiefonds: Investeringen in fundamenteel en toegepast onderzoek</t>
  </si>
  <si>
    <t>U/HBO/TNO/SO/O/GTI/UMC/NWO/KNAW</t>
  </si>
  <si>
    <t>deels Medisch</t>
  </si>
  <si>
    <t>Smart industry</t>
  </si>
  <si>
    <t>Topsectoren energie</t>
  </si>
  <si>
    <t>Energie-Akkoord SER</t>
  </si>
  <si>
    <t>Energie-innovatie (IA)</t>
  </si>
  <si>
    <t>O&amp;O bodembeheer</t>
  </si>
  <si>
    <t>Onderzoek &amp; opdrachten: onderzoeksprojecten ETM</t>
  </si>
  <si>
    <t>Verduurzaming industrie</t>
  </si>
  <si>
    <t>20/50/100</t>
  </si>
  <si>
    <t>Thematische technology transfer</t>
  </si>
  <si>
    <t>80/100</t>
  </si>
  <si>
    <t>O/U/UMC/TNO</t>
  </si>
  <si>
    <t>Overig</t>
  </si>
  <si>
    <t>4, 6, 11</t>
  </si>
  <si>
    <t>Transport, telecommunicatie en ov. Infrastructuren en Industriële productie en technologie</t>
  </si>
  <si>
    <t>Inst. En Proj.</t>
  </si>
  <si>
    <t>4,6,8,10,13</t>
  </si>
  <si>
    <t>Industriële productie en technologie, Transport, telecommunicatie en ov. Infrastructuren</t>
  </si>
  <si>
    <t>NWO/TNO/SO/U/O</t>
  </si>
  <si>
    <t>Inst. En Proj</t>
  </si>
  <si>
    <t>30/70</t>
  </si>
  <si>
    <t>R/O/SO</t>
  </si>
  <si>
    <t>U/HBO/TNO/SO/O/UMC</t>
  </si>
  <si>
    <t>100/48</t>
  </si>
  <si>
    <t>Innovatiefonds: vroege fase / informal investors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</si>
</sst>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5" formatCode="&quot;€&quot;\ #,##0;&quot;€&quot;\ \-#,##0"/>
    <numFmt numFmtId="41" formatCode="_ * #,##0_ ;_ * \-#,##0_ ;_ * &quot;-&quot;_ ;_ @_ "/>
    <numFmt numFmtId="44" formatCode="_ &quot;€&quot;\ * #,##0.00_ ;_ &quot;€&quot;\ * \-#,##0.00_ ;_ &quot;€&quot;\ * &quot;-&quot;??_ ;_ @_ "/>
    <numFmt numFmtId="43" formatCode="_ * #,##0.00_ ;_ * \-#,##0.00_ ;_ * &quot;-&quot;??_ ;_ @_ "/>
    <numFmt numFmtId="164" formatCode="0.000"/>
    <numFmt numFmtId="165" formatCode="#,##0.000"/>
    <numFmt numFmtId="166" formatCode="&quot;fl&quot;\ #,##0.00_-;&quot;fl&quot;\ #,##0.00\-"/>
    <numFmt numFmtId="167" formatCode="#,##0.0"/>
    <numFmt numFmtId="168" formatCode="d\ m\a\a\nd\ \J\J\J\J"/>
    <numFmt numFmtId="169" formatCode="0.0"/>
    <numFmt numFmtId="170" formatCode="_-&quot;€&quot;\ * #,##0.00_-;_-&quot;€&quot;\ * #,##0.00\-;_-&quot;€&quot;\ * &quot;-&quot;??_-;_-@_-"/>
    <numFmt numFmtId="171" formatCode="s\t\a\nd\a\a\rd"/>
    <numFmt numFmtId="172" formatCode="mm/dd"/>
    <numFmt numFmtId="173" formatCode="mmmm\ d\,\ yyyy"/>
    <numFmt numFmtId="174" formatCode="_-* #,##0.00_-;_-* #,##0.00\-;_-* &quot;-&quot;??_-;_-@_-"/>
    <numFmt numFmtId="175" formatCode="_(&quot;$&quot;* #,##0_);_(&quot;$&quot;* \(#,##0\);_(&quot;$&quot;* &quot;-&quot;_);_(@_)"/>
    <numFmt numFmtId="176" formatCode="&quot;fl&quot;\ #,##0_-;&quot;fl&quot;\ #,##0\-"/>
    <numFmt numFmtId="177" formatCode="_(&quot;$&quot;* #,##0.00_);_(&quot;$&quot;* \(#,##0.00\);_(&quot;$&quot;* &quot;-&quot;??_);_(@_)"/>
    <numFmt numFmtId="178" formatCode="_ * #,##0.0_ ;_ * \-#,##0.0_ ;_ * &quot;-&quot;??_ ;_ @_ "/>
    <numFmt numFmtId="179" formatCode="_ * #,##0.000_ ;_ * \-#,##0.000_ ;_ * &quot;-&quot;???_ ;_ @_ "/>
    <numFmt numFmtId="180" formatCode="0.0%"/>
    <numFmt numFmtId="181" formatCode="_ * #,##0.000_ ;_ * \-#,##0.000_ ;_ * &quot;-&quot;??_ ;_ @_ "/>
    <numFmt numFmtId="182" formatCode="0_)"/>
    <numFmt numFmtId="183" formatCode="&quot;€&quot;\ #,##0_-;&quot;€&quot;\ #,##0\-"/>
    <numFmt numFmtId="184" formatCode="_ * #,##0.0_ ;_ * \-#,##0.0_ ;_ * &quot;-&quot;?_ ;_ @_ "/>
  </numFmts>
  <fonts count="14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name val="Calibri"/>
      <family val="2"/>
      <scheme val="minor"/>
    </font>
    <font>
      <sz val="11"/>
      <name val="Calibri"/>
      <family val="2"/>
      <scheme val="minor"/>
    </font>
    <font>
      <b/>
      <sz val="11"/>
      <name val="Calibri"/>
      <family val="2"/>
      <scheme val="minor"/>
    </font>
    <font>
      <sz val="10"/>
      <name val="Calibri"/>
      <family val="2"/>
      <scheme val="minor"/>
    </font>
    <font>
      <sz val="10"/>
      <color theme="1"/>
      <name val="Calibri"/>
      <family val="2"/>
      <scheme val="minor"/>
    </font>
    <font>
      <b/>
      <sz val="11"/>
      <color theme="1"/>
      <name val="Calibri"/>
      <family val="2"/>
      <scheme val="minor"/>
    </font>
    <font>
      <b/>
      <sz val="12"/>
      <name val="Calibri"/>
      <family val="2"/>
      <scheme val="minor"/>
    </font>
    <font>
      <sz val="10"/>
      <name val="MS Sans Serif"/>
      <family val="2"/>
    </font>
    <font>
      <b/>
      <sz val="14"/>
      <name val="Calibri"/>
      <family val="2"/>
      <scheme val="minor"/>
    </font>
    <font>
      <sz val="12"/>
      <name val="Arial"/>
      <family val="2"/>
    </font>
    <font>
      <sz val="10"/>
      <name val="Arial"/>
      <family val="2"/>
    </font>
    <font>
      <b/>
      <sz val="18"/>
      <name val="Arial"/>
      <family val="2"/>
    </font>
    <font>
      <b/>
      <sz val="12"/>
      <name val="Arial"/>
      <family val="2"/>
    </font>
    <font>
      <sz val="10"/>
      <name val="Arial"/>
      <family val="2"/>
    </font>
    <font>
      <sz val="11"/>
      <color theme="1"/>
      <name val="Calibri"/>
      <family val="2"/>
      <scheme val="minor"/>
    </font>
    <font>
      <i/>
      <sz val="11"/>
      <color theme="1"/>
      <name val="Calibri"/>
      <family val="2"/>
      <scheme val="minor"/>
    </font>
    <font>
      <b/>
      <sz val="12"/>
      <color theme="1"/>
      <name val="Calibri"/>
      <family val="2"/>
      <scheme val="minor"/>
    </font>
    <font>
      <sz val="10"/>
      <name val="Calibri"/>
      <family val="2"/>
    </font>
    <font>
      <b/>
      <i/>
      <sz val="11"/>
      <color theme="1"/>
      <name val="Calibri"/>
      <family val="2"/>
      <scheme val="minor"/>
    </font>
    <font>
      <b/>
      <sz val="14"/>
      <color theme="1"/>
      <name val="Calibri"/>
      <family val="2"/>
      <scheme val="minor"/>
    </font>
    <font>
      <i/>
      <sz val="10"/>
      <color theme="1"/>
      <name val="Calibri"/>
      <family val="2"/>
      <scheme val="minor"/>
    </font>
    <font>
      <b/>
      <sz val="10"/>
      <color theme="1"/>
      <name val="Calibri"/>
      <family val="2"/>
      <scheme val="minor"/>
    </font>
    <font>
      <sz val="12"/>
      <name val="Times New Roman"/>
      <family val="1"/>
    </font>
    <font>
      <sz val="10"/>
      <name val="Times New Roman"/>
      <family val="1"/>
    </font>
    <font>
      <sz val="8"/>
      <name val="Times New Roman"/>
      <family val="1"/>
    </font>
    <font>
      <sz val="6"/>
      <name val="Times New Roman"/>
      <family val="1"/>
    </font>
    <font>
      <sz val="24"/>
      <name val="Arial"/>
      <family val="2"/>
    </font>
    <font>
      <sz val="14"/>
      <name val="Arial"/>
      <family val="2"/>
    </font>
    <font>
      <u/>
      <sz val="10"/>
      <color theme="10"/>
      <name val="Arial"/>
      <family val="2"/>
    </font>
    <font>
      <sz val="11"/>
      <color rgb="FFFF0000"/>
      <name val="Calibri"/>
      <family val="2"/>
      <scheme val="minor"/>
    </font>
    <font>
      <sz val="10"/>
      <color rgb="FFFF0000"/>
      <name val="Calibri"/>
      <family val="2"/>
      <scheme val="minor"/>
    </font>
    <font>
      <b/>
      <sz val="11"/>
      <color rgb="FFFF0000"/>
      <name val="Calibri"/>
      <family val="2"/>
      <scheme val="minor"/>
    </font>
    <font>
      <sz val="9"/>
      <color indexed="81"/>
      <name val="Tahoma"/>
      <family val="2"/>
    </font>
    <font>
      <b/>
      <sz val="9"/>
      <color indexed="81"/>
      <name val="Tahoma"/>
      <family val="2"/>
    </font>
    <font>
      <sz val="10"/>
      <color rgb="FF3E3E3E"/>
      <name val="Verdana"/>
      <family val="2"/>
    </font>
    <font>
      <sz val="10"/>
      <color rgb="FF0000FF"/>
      <name val="Calibri"/>
      <family val="2"/>
      <scheme val="minor"/>
    </font>
    <font>
      <sz val="11"/>
      <color rgb="FF9C6500"/>
      <name val="Calibri"/>
      <family val="2"/>
      <scheme val="minor"/>
    </font>
    <font>
      <sz val="10"/>
      <color theme="1"/>
      <name val="Arial"/>
      <family val="2"/>
    </font>
    <font>
      <b/>
      <i/>
      <sz val="10"/>
      <name val="Calibri"/>
      <family val="2"/>
      <scheme val="minor"/>
    </font>
    <font>
      <sz val="8"/>
      <color theme="1"/>
      <name val="Verdana"/>
      <family val="2"/>
    </font>
    <font>
      <sz val="8.5"/>
      <color theme="1"/>
      <name val="Verdana"/>
      <family val="2"/>
    </font>
    <font>
      <b/>
      <sz val="10"/>
      <name val="Arial"/>
      <family val="2"/>
    </font>
    <font>
      <sz val="8.5"/>
      <color rgb="FF006100"/>
      <name val="Verdana"/>
      <family val="2"/>
    </font>
    <font>
      <sz val="8.5"/>
      <color rgb="FF9C0006"/>
      <name val="Verdana"/>
      <family val="2"/>
    </font>
    <font>
      <sz val="8.5"/>
      <color rgb="FF9C6500"/>
      <name val="Verdana"/>
      <family val="2"/>
    </font>
    <font>
      <sz val="8.5"/>
      <color rgb="FF3F3F76"/>
      <name val="Verdana"/>
      <family val="2"/>
    </font>
    <font>
      <b/>
      <sz val="8.5"/>
      <color rgb="FF3F3F3F"/>
      <name val="Verdana"/>
      <family val="2"/>
    </font>
    <font>
      <b/>
      <sz val="8.5"/>
      <color rgb="FFFA7D00"/>
      <name val="Verdana"/>
      <family val="2"/>
    </font>
    <font>
      <sz val="8.5"/>
      <color rgb="FFFA7D00"/>
      <name val="Verdana"/>
      <family val="2"/>
    </font>
    <font>
      <b/>
      <sz val="8.5"/>
      <color theme="0"/>
      <name val="Verdana"/>
      <family val="2"/>
    </font>
    <font>
      <sz val="8.5"/>
      <color rgb="FFFF0000"/>
      <name val="Verdana"/>
      <family val="2"/>
    </font>
    <font>
      <i/>
      <sz val="8.5"/>
      <color rgb="FF7F7F7F"/>
      <name val="Verdana"/>
      <family val="2"/>
    </font>
    <font>
      <sz val="8.5"/>
      <color theme="0"/>
      <name val="Verdana"/>
      <family val="2"/>
    </font>
    <font>
      <sz val="11"/>
      <color theme="0"/>
      <name val="Calibri"/>
      <family val="2"/>
      <scheme val="minor"/>
    </font>
    <font>
      <sz val="11"/>
      <color indexed="20"/>
      <name val="Calibri"/>
      <family val="2"/>
    </font>
    <font>
      <b/>
      <sz val="11"/>
      <color rgb="FFFA7D00"/>
      <name val="Calibri"/>
      <family val="2"/>
      <scheme val="minor"/>
    </font>
    <font>
      <sz val="8"/>
      <name val="Arial"/>
      <family val="2"/>
    </font>
    <font>
      <b/>
      <sz val="8"/>
      <color indexed="8"/>
      <name val="MS Sans Serif"/>
      <family val="2"/>
    </font>
    <font>
      <sz val="11"/>
      <name val="µ¸¿ò"/>
      <charset val="129"/>
    </font>
    <font>
      <b/>
      <sz val="11"/>
      <color indexed="52"/>
      <name val="Calibri"/>
      <family val="2"/>
    </font>
    <font>
      <b/>
      <sz val="11"/>
      <color indexed="9"/>
      <name val="Calibri"/>
      <family val="2"/>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b/>
      <sz val="11"/>
      <color theme="0"/>
      <name val="Calibri"/>
      <family val="2"/>
      <scheme val="minor"/>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i/>
      <sz val="11"/>
      <color indexed="23"/>
      <name val="Calibri"/>
      <family val="2"/>
    </font>
    <font>
      <sz val="8"/>
      <color indexed="8"/>
      <name val="Arial"/>
      <family val="2"/>
    </font>
    <font>
      <sz val="10"/>
      <color indexed="8"/>
      <name val="Arial"/>
      <family val="2"/>
      <charset val="238"/>
    </font>
    <font>
      <sz val="11"/>
      <color rgb="FFFA7D00"/>
      <name val="Calibri"/>
      <family val="2"/>
      <scheme val="minor"/>
    </font>
    <font>
      <sz val="11"/>
      <color rgb="FF006100"/>
      <name val="Calibri"/>
      <family val="2"/>
      <scheme val="minor"/>
    </font>
    <font>
      <sz val="11"/>
      <color indexed="17"/>
      <name val="Calibri"/>
      <family val="2"/>
    </font>
    <font>
      <b/>
      <sz val="10"/>
      <color indexed="8"/>
      <name val="MS Sans Serif"/>
      <family val="2"/>
    </font>
    <font>
      <b/>
      <sz val="8"/>
      <name val="Arial"/>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0"/>
      <color indexed="20"/>
      <name val="Arial"/>
      <family val="2"/>
    </font>
    <font>
      <sz val="11"/>
      <color indexed="62"/>
      <name val="Calibri"/>
      <family val="2"/>
    </font>
    <font>
      <sz val="11"/>
      <color rgb="FF3F3F76"/>
      <name val="Calibri"/>
      <family val="2"/>
      <scheme val="minor"/>
    </font>
    <font>
      <b/>
      <sz val="8.5"/>
      <color indexed="8"/>
      <name val="MS Sans Serif"/>
      <family val="2"/>
    </font>
    <font>
      <sz val="10"/>
      <name val="Helv"/>
    </font>
    <font>
      <b/>
      <sz val="15"/>
      <color theme="3"/>
      <name val="Calibri"/>
      <family val="2"/>
      <scheme val="minor"/>
    </font>
    <font>
      <b/>
      <sz val="13"/>
      <color theme="3"/>
      <name val="Calibri"/>
      <family val="2"/>
      <scheme val="minor"/>
    </font>
    <font>
      <b/>
      <sz val="11"/>
      <color theme="3"/>
      <name val="Calibri"/>
      <family val="2"/>
      <scheme val="minor"/>
    </font>
    <font>
      <sz val="8"/>
      <name val="Arial"/>
      <family val="2"/>
      <charset val="238"/>
    </font>
    <font>
      <sz val="11"/>
      <color indexed="52"/>
      <name val="Calibri"/>
      <family val="2"/>
    </font>
    <font>
      <sz val="11"/>
      <color indexed="60"/>
      <name val="Calibri"/>
      <family val="2"/>
    </font>
    <font>
      <sz val="10"/>
      <color indexed="8"/>
      <name val="Arial"/>
      <family val="2"/>
    </font>
    <font>
      <sz val="11"/>
      <color rgb="FF9C0006"/>
      <name val="Calibri"/>
      <family val="2"/>
      <scheme val="minor"/>
    </font>
    <font>
      <b/>
      <sz val="11"/>
      <color indexed="63"/>
      <name val="Calibri"/>
      <family val="2"/>
    </font>
    <font>
      <sz val="9"/>
      <color theme="1"/>
      <name val="Verdana"/>
      <family val="2"/>
    </font>
    <font>
      <b/>
      <u/>
      <sz val="10"/>
      <color indexed="8"/>
      <name val="MS Sans Serif"/>
      <family val="2"/>
    </font>
    <font>
      <sz val="7.5"/>
      <color indexed="8"/>
      <name val="MS Sans Serif"/>
      <family val="2"/>
    </font>
    <font>
      <b/>
      <sz val="12"/>
      <color indexed="8"/>
      <name val="Arial"/>
      <family val="2"/>
    </font>
    <font>
      <b/>
      <sz val="10"/>
      <color indexed="8"/>
      <name val="Arial"/>
      <family val="2"/>
    </font>
    <font>
      <b/>
      <i/>
      <sz val="12"/>
      <color indexed="8"/>
      <name val="Arial"/>
      <family val="2"/>
    </font>
    <font>
      <b/>
      <sz val="10"/>
      <color indexed="39"/>
      <name val="Arial"/>
      <family val="2"/>
    </font>
    <font>
      <sz val="12"/>
      <color indexed="8"/>
      <name val="Arial"/>
      <family val="2"/>
    </font>
    <font>
      <i/>
      <sz val="12"/>
      <color indexed="8"/>
      <name val="Arial"/>
      <family val="2"/>
    </font>
    <font>
      <sz val="10"/>
      <color indexed="39"/>
      <name val="Arial"/>
      <family val="2"/>
    </font>
    <font>
      <sz val="19"/>
      <color indexed="48"/>
      <name val="Arial"/>
      <family val="2"/>
    </font>
    <font>
      <sz val="12"/>
      <color indexed="14"/>
      <name val="Arial"/>
      <family val="2"/>
    </font>
    <font>
      <sz val="10"/>
      <color indexed="10"/>
      <name val="Arial"/>
      <family val="2"/>
    </font>
    <font>
      <sz val="11"/>
      <color indexed="8"/>
      <name val="Calibri"/>
      <family val="2"/>
    </font>
    <font>
      <b/>
      <sz val="14"/>
      <name val="Helv"/>
    </font>
    <font>
      <b/>
      <sz val="12"/>
      <name val="Helv"/>
    </font>
    <font>
      <b/>
      <sz val="18"/>
      <color indexed="56"/>
      <name val="Cambria"/>
      <family val="2"/>
    </font>
    <font>
      <b/>
      <sz val="11"/>
      <color rgb="FF3F3F3F"/>
      <name val="Calibri"/>
      <family val="2"/>
      <scheme val="minor"/>
    </font>
    <font>
      <i/>
      <sz val="11"/>
      <color rgb="FF7F7F7F"/>
      <name val="Calibri"/>
      <family val="2"/>
      <scheme val="minor"/>
    </font>
    <font>
      <sz val="11"/>
      <color indexed="10"/>
      <name val="Calibri"/>
      <family val="2"/>
    </font>
    <font>
      <u/>
      <sz val="11"/>
      <color theme="1"/>
      <name val="Calibri"/>
      <family val="2"/>
      <scheme val="minor"/>
    </font>
    <font>
      <sz val="11"/>
      <color rgb="FF0000FF"/>
      <name val="Calibri"/>
      <family val="2"/>
      <scheme val="minor"/>
    </font>
    <font>
      <sz val="11"/>
      <color indexed="8"/>
      <name val="Calibri"/>
      <family val="2"/>
      <scheme val="minor"/>
    </font>
    <font>
      <sz val="10"/>
      <name val="Courier"/>
      <family val="3"/>
    </font>
    <font>
      <sz val="6.5"/>
      <name val="Univers"/>
      <family val="2"/>
    </font>
    <font>
      <u/>
      <sz val="11"/>
      <color theme="10"/>
      <name val="Calibri"/>
      <family val="2"/>
      <scheme val="minor"/>
    </font>
    <font>
      <sz val="8"/>
      <name val="Verdana"/>
      <family val="2"/>
    </font>
    <font>
      <b/>
      <sz val="10"/>
      <color theme="1"/>
      <name val="Arial"/>
      <family val="2"/>
    </font>
    <font>
      <i/>
      <sz val="10"/>
      <name val="Calibri"/>
      <family val="2"/>
      <scheme val="minor"/>
    </font>
    <font>
      <b/>
      <i/>
      <sz val="11"/>
      <name val="Calibri"/>
      <family val="2"/>
      <scheme val="minor"/>
    </font>
    <font>
      <b/>
      <sz val="10"/>
      <color rgb="FF0000FF"/>
      <name val="Calibri"/>
      <family val="2"/>
      <scheme val="minor"/>
    </font>
    <font>
      <b/>
      <sz val="10"/>
      <color rgb="FF3E3E3E"/>
      <name val="Verdana"/>
      <family val="2"/>
    </font>
    <font>
      <sz val="10"/>
      <color rgb="FFC00000"/>
      <name val="MS Sans Serif"/>
      <family val="2"/>
    </font>
    <font>
      <sz val="10"/>
      <color rgb="FFFF0000"/>
      <name val="Arial"/>
      <family val="2"/>
    </font>
    <font>
      <sz val="10"/>
      <color theme="1"/>
      <name val="Calibri"/>
      <family val="2"/>
    </font>
    <font>
      <b/>
      <sz val="11"/>
      <color rgb="FF0000FF"/>
      <name val="Calibri"/>
      <family val="2"/>
      <scheme val="minor"/>
    </font>
    <font>
      <b/>
      <sz val="10"/>
      <name val="Calibri"/>
      <family val="2"/>
    </font>
    <font>
      <i/>
      <sz val="11"/>
      <name val="Calibri"/>
      <family val="2"/>
      <scheme val="minor"/>
    </font>
    <font>
      <sz val="18"/>
      <color theme="3"/>
      <name val="Cambria"/>
      <family val="2"/>
      <scheme val="major"/>
    </font>
    <font>
      <sz val="11"/>
      <color theme="1"/>
      <name val="Arial"/>
      <family val="2"/>
    </font>
    <font>
      <sz val="11"/>
      <color rgb="FF9C5700"/>
      <name val="Calibri"/>
      <family val="2"/>
      <scheme val="minor"/>
    </font>
  </fonts>
  <fills count="77">
    <fill>
      <patternFill patternType="none"/>
    </fill>
    <fill>
      <patternFill patternType="gray125"/>
    </fill>
    <fill>
      <patternFill patternType="solid">
        <fgColor theme="9" tint="0.59999389629810485"/>
        <bgColor indexed="64"/>
      </patternFill>
    </fill>
    <fill>
      <patternFill patternType="solid">
        <fgColor rgb="FFFFEB9C"/>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patternFill>
    </fill>
    <fill>
      <patternFill patternType="solid">
        <fgColor indexed="31"/>
        <bgColor indexed="64"/>
      </patternFill>
    </fill>
    <fill>
      <patternFill patternType="solid">
        <fgColor indexed="44"/>
        <bgColor indexed="8"/>
      </patternFill>
    </fill>
    <fill>
      <patternFill patternType="solid">
        <fgColor indexed="22"/>
      </patternFill>
    </fill>
    <fill>
      <patternFill patternType="solid">
        <fgColor indexed="55"/>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8"/>
      </patternFill>
    </fill>
    <fill>
      <patternFill patternType="solid">
        <fgColor indexed="9"/>
        <bgColor indexed="64"/>
      </patternFill>
    </fill>
    <fill>
      <patternFill patternType="solid">
        <fgColor indexed="42"/>
      </patternFill>
    </fill>
    <fill>
      <patternFill patternType="solid">
        <fgColor indexed="10"/>
        <bgColor indexed="64"/>
      </patternFill>
    </fill>
    <fill>
      <patternFill patternType="solid">
        <fgColor indexed="22"/>
        <bgColor indexed="8"/>
      </patternFill>
    </fill>
    <fill>
      <patternFill patternType="solid">
        <fgColor indexed="47"/>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40"/>
        <bgColor indexed="64"/>
      </patternFill>
    </fill>
    <fill>
      <patternFill patternType="solid">
        <fgColor indexed="45"/>
        <bgColor indexed="64"/>
      </patternFill>
    </fill>
    <fill>
      <patternFill patternType="solid">
        <fgColor indexed="29"/>
      </patternFill>
    </fill>
    <fill>
      <patternFill patternType="solid">
        <fgColor indexed="29"/>
        <bgColor indexed="64"/>
      </patternFill>
    </fill>
    <fill>
      <patternFill patternType="solid">
        <fgColor indexed="10"/>
      </patternFill>
    </fill>
    <fill>
      <patternFill patternType="solid">
        <fgColor indexed="42"/>
        <bgColor indexed="64"/>
      </patternFill>
    </fill>
    <fill>
      <patternFill patternType="solid">
        <fgColor indexed="51"/>
      </patternFill>
    </fill>
    <fill>
      <patternFill patternType="solid">
        <fgColor indexed="51"/>
        <bgColor indexed="64"/>
      </patternFill>
    </fill>
    <fill>
      <patternFill patternType="solid">
        <fgColor indexed="52"/>
      </patternFill>
    </fill>
    <fill>
      <patternFill patternType="solid">
        <fgColor indexed="47"/>
        <bgColor indexed="64"/>
      </patternFill>
    </fill>
    <fill>
      <patternFill patternType="solid">
        <fgColor indexed="53"/>
      </patternFill>
    </fill>
    <fill>
      <patternFill patternType="solid">
        <fgColor indexed="50"/>
        <bgColor indexed="64"/>
      </patternFill>
    </fill>
    <fill>
      <patternFill patternType="solid">
        <fgColor indexed="57"/>
      </patternFill>
    </fill>
    <fill>
      <patternFill patternType="solid">
        <fgColor indexed="57"/>
        <bgColor indexed="64"/>
      </patternFill>
    </fill>
    <fill>
      <patternFill patternType="solid">
        <fgColor indexed="50"/>
      </patternFill>
    </fill>
    <fill>
      <patternFill patternType="solid">
        <fgColor indexed="21"/>
        <bgColor indexed="64"/>
      </patternFill>
    </fill>
    <fill>
      <patternFill patternType="solid">
        <fgColor indexed="11"/>
      </patternFill>
    </fill>
    <fill>
      <patternFill patternType="lightUp">
        <fgColor indexed="48"/>
        <bgColor indexed="44"/>
      </patternFill>
    </fill>
    <fill>
      <patternFill patternType="lightUp">
        <fgColor indexed="48"/>
        <bgColor indexed="41"/>
      </patternFill>
    </fill>
    <fill>
      <patternFill patternType="solid">
        <fgColor indexed="44"/>
        <bgColor indexed="64"/>
      </patternFill>
    </fill>
    <fill>
      <patternFill patternType="solid">
        <fgColor indexed="41"/>
      </patternFill>
    </fill>
    <fill>
      <patternFill patternType="solid">
        <fgColor indexed="41"/>
        <bgColor indexed="64"/>
      </patternFill>
    </fill>
    <fill>
      <patternFill patternType="solid">
        <fgColor indexed="26"/>
        <bgColor indexed="64"/>
      </patternFill>
    </fill>
    <fill>
      <patternFill patternType="solid">
        <fgColor indexed="15"/>
        <bgColor indexed="64"/>
      </patternFill>
    </fill>
    <fill>
      <patternFill patternType="solid">
        <fgColor indexed="44"/>
        <bgColor indexed="10"/>
      </patternFill>
    </fill>
  </fills>
  <borders count="37">
    <border>
      <left/>
      <right/>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ck">
        <color indexed="63"/>
      </top>
      <bottom/>
      <diagonal/>
    </border>
    <border>
      <left/>
      <right/>
      <top style="double">
        <color indexed="64"/>
      </top>
      <bottom/>
      <diagonal/>
    </border>
    <border>
      <left/>
      <right/>
      <top style="double">
        <color indexed="0"/>
      </top>
      <bottom/>
      <diagonal/>
    </border>
    <border>
      <left/>
      <right/>
      <top style="thin">
        <color indexed="0"/>
      </top>
      <bottom style="double">
        <color indexed="0"/>
      </bottom>
      <diagonal/>
    </border>
  </borders>
  <cellStyleXfs count="1285">
    <xf numFmtId="0" fontId="0" fillId="0" borderId="0"/>
    <xf numFmtId="0" fontId="11" fillId="0" borderId="0"/>
    <xf numFmtId="0" fontId="13" fillId="0" borderId="0" applyNumberFormat="0" applyFill="0" applyBorder="0" applyAlignment="0" applyProtection="0"/>
    <xf numFmtId="0" fontId="14" fillId="0" borderId="0"/>
    <xf numFmtId="2" fontId="13" fillId="0" borderId="0" applyFill="0" applyBorder="0" applyAlignment="0" applyProtection="0"/>
    <xf numFmtId="168" fontId="13" fillId="0" borderId="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166" fontId="13" fillId="0" borderId="0" applyFill="0" applyBorder="0" applyAlignment="0" applyProtection="0"/>
    <xf numFmtId="167" fontId="13" fillId="0" borderId="0" applyFill="0" applyBorder="0" applyAlignment="0" applyProtection="0"/>
    <xf numFmtId="167" fontId="13" fillId="0" borderId="0" applyFill="0" applyBorder="0" applyProtection="0">
      <alignment horizontal="right"/>
    </xf>
    <xf numFmtId="0" fontId="13" fillId="0" borderId="1" applyNumberFormat="0" applyFill="0" applyAlignment="0" applyProtection="0"/>
    <xf numFmtId="0" fontId="17" fillId="0" borderId="0"/>
    <xf numFmtId="170" fontId="14" fillId="0" borderId="0" applyFont="0" applyFill="0" applyBorder="0" applyAlignment="0" applyProtection="0"/>
    <xf numFmtId="9" fontId="14" fillId="0" borderId="0" applyFont="0" applyFill="0" applyBorder="0" applyAlignment="0" applyProtection="0"/>
    <xf numFmtId="0" fontId="14" fillId="0" borderId="0"/>
    <xf numFmtId="171" fontId="26" fillId="0" borderId="0" applyProtection="0"/>
    <xf numFmtId="171" fontId="13" fillId="0" borderId="0"/>
    <xf numFmtId="171" fontId="31" fillId="0" borderId="0" applyProtection="0"/>
    <xf numFmtId="171" fontId="29" fillId="0" borderId="0" applyProtection="0"/>
    <xf numFmtId="171" fontId="28" fillId="0" borderId="0" applyProtection="0"/>
    <xf numFmtId="171" fontId="27" fillId="0" borderId="0" applyProtection="0"/>
    <xf numFmtId="171" fontId="13" fillId="0" borderId="0" applyProtection="0"/>
    <xf numFmtId="171" fontId="30" fillId="0" borderId="0" applyProtection="0"/>
    <xf numFmtId="0" fontId="14" fillId="0" borderId="0"/>
    <xf numFmtId="0" fontId="3" fillId="0" borderId="0"/>
    <xf numFmtId="0" fontId="14" fillId="0" borderId="0"/>
    <xf numFmtId="0" fontId="32" fillId="0" borderId="0" applyNumberFormat="0" applyFill="0" applyBorder="0" applyAlignment="0" applyProtection="0"/>
    <xf numFmtId="0" fontId="3" fillId="0" borderId="0"/>
    <xf numFmtId="0" fontId="40" fillId="3" borderId="0" applyNumberFormat="0" applyBorder="0" applyAlignment="0" applyProtection="0"/>
    <xf numFmtId="9" fontId="3" fillId="0" borderId="0" applyFont="0" applyFill="0" applyBorder="0" applyAlignment="0" applyProtection="0"/>
    <xf numFmtId="43" fontId="41" fillId="0" borderId="0" applyFont="0" applyFill="0" applyBorder="0" applyAlignment="0" applyProtection="0"/>
    <xf numFmtId="43" fontId="14" fillId="0" borderId="0" applyFont="0" applyFill="0" applyBorder="0" applyAlignment="0" applyProtection="0"/>
    <xf numFmtId="0" fontId="14" fillId="0" borderId="0"/>
    <xf numFmtId="0" fontId="3" fillId="0" borderId="0"/>
    <xf numFmtId="0" fontId="14" fillId="0" borderId="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57" fillId="13" borderId="0" applyNumberFormat="0" applyBorder="0" applyAlignment="0" applyProtection="0"/>
    <xf numFmtId="0" fontId="56" fillId="13" borderId="0" applyNumberFormat="0" applyBorder="0" applyAlignment="0" applyProtection="0"/>
    <xf numFmtId="0" fontId="57" fillId="17" borderId="0" applyNumberFormat="0" applyBorder="0" applyAlignment="0" applyProtection="0"/>
    <xf numFmtId="0" fontId="56" fillId="17" borderId="0" applyNumberFormat="0" applyBorder="0" applyAlignment="0" applyProtection="0"/>
    <xf numFmtId="0" fontId="57" fillId="21" borderId="0" applyNumberFormat="0" applyBorder="0" applyAlignment="0" applyProtection="0"/>
    <xf numFmtId="0" fontId="56" fillId="21" borderId="0" applyNumberFormat="0" applyBorder="0" applyAlignment="0" applyProtection="0"/>
    <xf numFmtId="0" fontId="57" fillId="25" borderId="0" applyNumberFormat="0" applyBorder="0" applyAlignment="0" applyProtection="0"/>
    <xf numFmtId="0" fontId="56" fillId="25" borderId="0" applyNumberFormat="0" applyBorder="0" applyAlignment="0" applyProtection="0"/>
    <xf numFmtId="0" fontId="57" fillId="29" borderId="0" applyNumberFormat="0" applyBorder="0" applyAlignment="0" applyProtection="0"/>
    <xf numFmtId="0" fontId="56" fillId="29" borderId="0" applyNumberFormat="0" applyBorder="0" applyAlignment="0" applyProtection="0"/>
    <xf numFmtId="0" fontId="57" fillId="33" borderId="0" applyNumberFormat="0" applyBorder="0" applyAlignment="0" applyProtection="0"/>
    <xf numFmtId="0" fontId="56" fillId="33" borderId="0" applyNumberFormat="0" applyBorder="0" applyAlignment="0" applyProtection="0"/>
    <xf numFmtId="0" fontId="57" fillId="10" borderId="0" applyNumberFormat="0" applyBorder="0" applyAlignment="0" applyProtection="0"/>
    <xf numFmtId="0" fontId="56" fillId="10" borderId="0" applyNumberFormat="0" applyBorder="0" applyAlignment="0" applyProtection="0"/>
    <xf numFmtId="0" fontId="57" fillId="14" borderId="0" applyNumberFormat="0" applyBorder="0" applyAlignment="0" applyProtection="0"/>
    <xf numFmtId="0" fontId="56" fillId="14" borderId="0" applyNumberFormat="0" applyBorder="0" applyAlignment="0" applyProtection="0"/>
    <xf numFmtId="0" fontId="57" fillId="18" borderId="0" applyNumberFormat="0" applyBorder="0" applyAlignment="0" applyProtection="0"/>
    <xf numFmtId="0" fontId="56" fillId="18" borderId="0" applyNumberFormat="0" applyBorder="0" applyAlignment="0" applyProtection="0"/>
    <xf numFmtId="0" fontId="57" fillId="22" borderId="0" applyNumberFormat="0" applyBorder="0" applyAlignment="0" applyProtection="0"/>
    <xf numFmtId="0" fontId="56" fillId="22" borderId="0" applyNumberFormat="0" applyBorder="0" applyAlignment="0" applyProtection="0"/>
    <xf numFmtId="0" fontId="57" fillId="26" borderId="0" applyNumberFormat="0" applyBorder="0" applyAlignment="0" applyProtection="0"/>
    <xf numFmtId="0" fontId="56" fillId="26" borderId="0" applyNumberFormat="0" applyBorder="0" applyAlignment="0" applyProtection="0"/>
    <xf numFmtId="0" fontId="57" fillId="30" borderId="0" applyNumberFormat="0" applyBorder="0" applyAlignment="0" applyProtection="0"/>
    <xf numFmtId="0" fontId="56" fillId="30" borderId="0" applyNumberFormat="0" applyBorder="0" applyAlignment="0" applyProtection="0"/>
    <xf numFmtId="0" fontId="58" fillId="34" borderId="0" applyNumberFormat="0" applyBorder="0" applyAlignment="0" applyProtection="0"/>
    <xf numFmtId="2" fontId="13" fillId="0" borderId="0" applyProtection="0"/>
    <xf numFmtId="0" fontId="59" fillId="7" borderId="5" applyNumberFormat="0" applyAlignment="0" applyProtection="0"/>
    <xf numFmtId="0" fontId="51" fillId="7" borderId="5" applyNumberFormat="0" applyAlignment="0" applyProtection="0"/>
    <xf numFmtId="0" fontId="60" fillId="35" borderId="17"/>
    <xf numFmtId="0" fontId="61" fillId="36" borderId="18">
      <alignment horizontal="right" vertical="top" wrapText="1"/>
    </xf>
    <xf numFmtId="0" fontId="62" fillId="0" borderId="0"/>
    <xf numFmtId="0" fontId="63" fillId="37" borderId="19" applyNumberFormat="0" applyAlignment="0" applyProtection="0"/>
    <xf numFmtId="0" fontId="60" fillId="0" borderId="20"/>
    <xf numFmtId="0" fontId="64" fillId="38" borderId="21" applyNumberFormat="0" applyAlignment="0" applyProtection="0"/>
    <xf numFmtId="0" fontId="65" fillId="39" borderId="22">
      <alignment horizontal="left" vertical="top" wrapText="1"/>
    </xf>
    <xf numFmtId="0" fontId="66" fillId="40" borderId="0">
      <alignment horizontal="center"/>
    </xf>
    <xf numFmtId="0" fontId="67" fillId="40" borderId="0">
      <alignment horizontal="center" vertical="center"/>
    </xf>
    <xf numFmtId="0" fontId="14" fillId="41" borderId="0">
      <alignment horizontal="center" wrapText="1"/>
    </xf>
    <xf numFmtId="0" fontId="68" fillId="40" borderId="0">
      <alignment horizontal="center"/>
    </xf>
    <xf numFmtId="4" fontId="14" fillId="42" borderId="0" applyFont="0" applyFill="0" applyBorder="0" applyAlignment="0" applyProtection="0"/>
    <xf numFmtId="0" fontId="69" fillId="8" borderId="8" applyNumberFormat="0" applyAlignment="0" applyProtection="0"/>
    <xf numFmtId="0" fontId="53" fillId="8" borderId="8" applyNumberFormat="0" applyAlignment="0" applyProtection="0"/>
    <xf numFmtId="0" fontId="70" fillId="43" borderId="17" applyBorder="0">
      <protection locked="0"/>
    </xf>
    <xf numFmtId="172" fontId="14" fillId="0" borderId="0" applyFill="0" applyBorder="0" applyAlignment="0" applyProtection="0"/>
    <xf numFmtId="173" fontId="14" fillId="0" borderId="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0" fontId="71" fillId="0" borderId="0">
      <alignment horizontal="centerContinuous"/>
    </xf>
    <xf numFmtId="0" fontId="71" fillId="0" borderId="0" applyAlignment="0">
      <alignment horizontal="centerContinuous"/>
    </xf>
    <xf numFmtId="0" fontId="72" fillId="0" borderId="0" applyAlignment="0">
      <alignment horizontal="centerContinuous"/>
    </xf>
    <xf numFmtId="0" fontId="73" fillId="43" borderId="17">
      <protection locked="0"/>
    </xf>
    <xf numFmtId="0" fontId="14" fillId="43" borderId="20"/>
    <xf numFmtId="0" fontId="14" fillId="40" borderId="0"/>
    <xf numFmtId="170" fontId="14" fillId="0" borderId="0" applyFont="0" applyFill="0" applyBorder="0" applyAlignment="0" applyProtection="0"/>
    <xf numFmtId="0" fontId="74" fillId="0" borderId="0" applyNumberFormat="0" applyFill="0" applyBorder="0" applyAlignment="0" applyProtection="0"/>
    <xf numFmtId="3" fontId="31" fillId="0" borderId="0" applyFill="0" applyBorder="0" applyAlignment="0" applyProtection="0"/>
    <xf numFmtId="3" fontId="30" fillId="0" borderId="0" applyFill="0" applyBorder="0" applyAlignment="0" applyProtection="0"/>
    <xf numFmtId="3" fontId="29" fillId="0" borderId="0" applyFill="0" applyBorder="0" applyAlignment="0" applyProtection="0"/>
    <xf numFmtId="3" fontId="28" fillId="0" borderId="0" applyFill="0" applyBorder="0" applyAlignment="0" applyProtection="0"/>
    <xf numFmtId="3" fontId="27" fillId="0" borderId="0" applyFill="0" applyBorder="0" applyAlignment="0" applyProtection="0"/>
    <xf numFmtId="3" fontId="26" fillId="0" borderId="0" applyFill="0" applyBorder="0" applyAlignment="0" applyProtection="0"/>
    <xf numFmtId="3" fontId="13" fillId="0" borderId="0" applyFill="0" applyBorder="0" applyAlignment="0" applyProtection="0"/>
    <xf numFmtId="0" fontId="75" fillId="40" borderId="20">
      <alignment horizontal="left"/>
    </xf>
    <xf numFmtId="0" fontId="76" fillId="40" borderId="0">
      <alignment horizontal="left"/>
    </xf>
    <xf numFmtId="0" fontId="77" fillId="0" borderId="7" applyNumberFormat="0" applyFill="0" applyAlignment="0" applyProtection="0"/>
    <xf numFmtId="0" fontId="52" fillId="0" borderId="7" applyNumberFormat="0" applyFill="0" applyAlignment="0" applyProtection="0"/>
    <xf numFmtId="0" fontId="78" fillId="4" borderId="0" applyNumberFormat="0" applyBorder="0" applyAlignment="0" applyProtection="0"/>
    <xf numFmtId="0" fontId="46" fillId="4" borderId="0" applyNumberFormat="0" applyBorder="0" applyAlignment="0" applyProtection="0"/>
    <xf numFmtId="0" fontId="79" fillId="44" borderId="0" applyNumberFormat="0" applyBorder="0" applyAlignment="0" applyProtection="0"/>
    <xf numFmtId="0" fontId="80" fillId="45" borderId="0">
      <alignment horizontal="left" vertical="top"/>
    </xf>
    <xf numFmtId="0" fontId="61" fillId="46" borderId="0">
      <alignment horizontal="right" vertical="top" textRotation="90" wrapText="1"/>
    </xf>
    <xf numFmtId="0" fontId="81" fillId="0" borderId="0"/>
    <xf numFmtId="0" fontId="82" fillId="0" borderId="23" applyNumberFormat="0" applyFill="0" applyAlignment="0" applyProtection="0"/>
    <xf numFmtId="0" fontId="83" fillId="0" borderId="24" applyNumberFormat="0" applyFill="0" applyAlignment="0" applyProtection="0"/>
    <xf numFmtId="0" fontId="84" fillId="0" borderId="25" applyNumberFormat="0" applyFill="0" applyAlignment="0" applyProtection="0"/>
    <xf numFmtId="0" fontId="84" fillId="0" borderId="0" applyNumberFormat="0" applyFill="0" applyBorder="0" applyAlignment="0" applyProtection="0"/>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47" borderId="19" applyNumberFormat="0" applyAlignment="0" applyProtection="0"/>
    <xf numFmtId="0" fontId="88" fillId="6" borderId="5" applyNumberFormat="0" applyAlignment="0" applyProtection="0"/>
    <xf numFmtId="0" fontId="49" fillId="6" borderId="5" applyNumberFormat="0" applyAlignment="0" applyProtection="0"/>
    <xf numFmtId="0" fontId="45" fillId="41" borderId="0">
      <alignment horizontal="center"/>
    </xf>
    <xf numFmtId="0" fontId="14" fillId="40" borderId="20">
      <alignment horizontal="centerContinuous" wrapText="1"/>
    </xf>
    <xf numFmtId="0" fontId="89" fillId="45" borderId="0">
      <alignment horizontal="center" wrapText="1"/>
    </xf>
    <xf numFmtId="0" fontId="14" fillId="40" borderId="20">
      <alignment horizontal="centerContinuous" wrapText="1"/>
    </xf>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3"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14" fillId="0" borderId="0" applyFont="0" applyFill="0" applyBorder="0" applyAlignment="0" applyProtection="0"/>
    <xf numFmtId="43" fontId="44"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43" fontId="44" fillId="0" borderId="0" applyFont="0" applyFill="0" applyBorder="0" applyAlignment="0" applyProtection="0"/>
    <xf numFmtId="174" fontId="3"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3" fontId="14" fillId="0" borderId="0" applyFill="0" applyBorder="0" applyAlignment="0" applyProtection="0"/>
    <xf numFmtId="0" fontId="90" fillId="0" borderId="0"/>
    <xf numFmtId="3" fontId="14" fillId="42" borderId="0" applyFont="0" applyFill="0" applyBorder="0" applyAlignment="0" applyProtection="0"/>
    <xf numFmtId="3" fontId="14" fillId="0" borderId="0" applyFill="0" applyBorder="0" applyAlignment="0" applyProtection="0"/>
    <xf numFmtId="167" fontId="14" fillId="0" borderId="0" applyFill="0" applyBorder="0" applyAlignment="0" applyProtection="0"/>
    <xf numFmtId="0" fontId="90" fillId="0" borderId="0"/>
    <xf numFmtId="0" fontId="91" fillId="0" borderId="2" applyNumberFormat="0" applyFill="0" applyAlignment="0" applyProtection="0"/>
    <xf numFmtId="0" fontId="92" fillId="0" borderId="3" applyNumberFormat="0" applyFill="0" applyAlignment="0" applyProtection="0"/>
    <xf numFmtId="0" fontId="93" fillId="0" borderId="4" applyNumberFormat="0" applyFill="0" applyAlignment="0" applyProtection="0"/>
    <xf numFmtId="0" fontId="93" fillId="0" borderId="0" applyNumberFormat="0" applyFill="0" applyBorder="0" applyAlignment="0" applyProtection="0"/>
    <xf numFmtId="0" fontId="15" fillId="0" borderId="0" applyProtection="0"/>
    <xf numFmtId="0" fontId="16" fillId="0" borderId="0" applyProtection="0"/>
    <xf numFmtId="0" fontId="15" fillId="0" borderId="0" applyNumberFormat="0" applyFill="0" applyBorder="0" applyAlignment="0" applyProtection="0"/>
    <xf numFmtId="0" fontId="16" fillId="0" borderId="0" applyNumberFormat="0" applyFill="0" applyBorder="0" applyAlignment="0" applyProtection="0"/>
    <xf numFmtId="0" fontId="94" fillId="40" borderId="13">
      <alignment wrapText="1"/>
    </xf>
    <xf numFmtId="0" fontId="94" fillId="40" borderId="15"/>
    <xf numFmtId="0" fontId="94" fillId="40" borderId="11"/>
    <xf numFmtId="0" fontId="60" fillId="40" borderId="16">
      <alignment horizontal="center" wrapText="1"/>
    </xf>
    <xf numFmtId="0" fontId="65" fillId="39" borderId="26">
      <alignment horizontal="left" vertical="top" wrapText="1"/>
    </xf>
    <xf numFmtId="0" fontId="95" fillId="0" borderId="27" applyNumberFormat="0" applyFill="0" applyAlignment="0" applyProtection="0"/>
    <xf numFmtId="0" fontId="14" fillId="0" borderId="0" applyFont="0" applyFill="0" applyBorder="0" applyAlignment="0" applyProtection="0"/>
    <xf numFmtId="166" fontId="13" fillId="0" borderId="0" applyProtection="0"/>
    <xf numFmtId="0" fontId="40" fillId="3" borderId="0" applyNumberFormat="0" applyBorder="0" applyAlignment="0" applyProtection="0"/>
    <xf numFmtId="0" fontId="48" fillId="3" borderId="0" applyNumberFormat="0" applyBorder="0" applyAlignment="0" applyProtection="0"/>
    <xf numFmtId="0" fontId="96" fillId="48" borderId="0" applyNumberFormat="0" applyBorder="0" applyAlignment="0" applyProtection="0"/>
    <xf numFmtId="0" fontId="13" fillId="0" borderId="0" applyNumberFormat="0" applyFont="0" applyFill="0" applyBorder="0" applyAlignment="0" applyProtection="0"/>
    <xf numFmtId="0" fontId="14" fillId="0" borderId="0" applyNumberFormat="0" applyFill="0" applyBorder="0" applyAlignment="0" applyProtection="0"/>
    <xf numFmtId="0" fontId="14" fillId="0" borderId="0">
      <alignment vertical="top"/>
    </xf>
    <xf numFmtId="0" fontId="14" fillId="0" borderId="0"/>
    <xf numFmtId="0" fontId="97" fillId="0" borderId="0"/>
    <xf numFmtId="0" fontId="14" fillId="0" borderId="0"/>
    <xf numFmtId="0" fontId="14" fillId="49" borderId="28" applyNumberFormat="0" applyFont="0" applyAlignment="0" applyProtection="0"/>
    <xf numFmtId="0" fontId="3" fillId="9" borderId="9" applyNumberFormat="0" applyFont="0" applyAlignment="0" applyProtection="0"/>
    <xf numFmtId="0" fontId="3" fillId="9" borderId="9" applyNumberFormat="0" applyFont="0" applyAlignment="0" applyProtection="0"/>
    <xf numFmtId="0" fontId="3" fillId="9" borderId="9" applyNumberFormat="0" applyFont="0" applyAlignment="0" applyProtection="0"/>
    <xf numFmtId="0" fontId="44" fillId="9" borderId="9" applyNumberFormat="0" applyFont="0" applyAlignment="0" applyProtection="0"/>
    <xf numFmtId="0" fontId="98" fillId="5" borderId="0" applyNumberFormat="0" applyBorder="0" applyAlignment="0" applyProtection="0"/>
    <xf numFmtId="0" fontId="47" fillId="5" borderId="0" applyNumberFormat="0" applyBorder="0" applyAlignment="0" applyProtection="0"/>
    <xf numFmtId="0" fontId="99" fillId="37" borderId="29" applyNumberFormat="0" applyAlignment="0" applyProtection="0"/>
    <xf numFmtId="0" fontId="90" fillId="0" borderId="0"/>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4" fontId="13" fillId="0" borderId="0" applyProtection="0"/>
    <xf numFmtId="0" fontId="60" fillId="40" borderId="20"/>
    <xf numFmtId="0" fontId="67" fillId="40" borderId="0">
      <alignment horizontal="right"/>
    </xf>
    <xf numFmtId="0" fontId="101" fillId="45" borderId="0">
      <alignment horizontal="center"/>
    </xf>
    <xf numFmtId="0" fontId="65" fillId="46" borderId="20">
      <alignment horizontal="left" vertical="top" wrapText="1"/>
    </xf>
    <xf numFmtId="0" fontId="102" fillId="46" borderId="12">
      <alignment horizontal="left" vertical="top" wrapText="1"/>
    </xf>
    <xf numFmtId="0" fontId="65" fillId="46" borderId="14">
      <alignment horizontal="left" vertical="top" wrapText="1"/>
    </xf>
    <xf numFmtId="0" fontId="65" fillId="46" borderId="12">
      <alignment horizontal="left" vertical="top"/>
    </xf>
    <xf numFmtId="4" fontId="103" fillId="50" borderId="30" applyNumberFormat="0" applyProtection="0">
      <alignment vertical="center"/>
    </xf>
    <xf numFmtId="4" fontId="104" fillId="48" borderId="30" applyNumberFormat="0" applyProtection="0">
      <alignment vertical="center"/>
    </xf>
    <xf numFmtId="4" fontId="104" fillId="48" borderId="30" applyNumberFormat="0" applyProtection="0">
      <alignment vertical="center"/>
    </xf>
    <xf numFmtId="4" fontId="103" fillId="50" borderId="30" applyNumberFormat="0" applyProtection="0">
      <alignment vertical="center"/>
    </xf>
    <xf numFmtId="4" fontId="105" fillId="50" borderId="30" applyNumberFormat="0" applyProtection="0">
      <alignment vertical="center"/>
    </xf>
    <xf numFmtId="4" fontId="105" fillId="50" borderId="30" applyNumberFormat="0" applyProtection="0">
      <alignment vertical="center"/>
    </xf>
    <xf numFmtId="4" fontId="106" fillId="50" borderId="30" applyNumberFormat="0" applyProtection="0">
      <alignment vertical="center"/>
    </xf>
    <xf numFmtId="4" fontId="105" fillId="50" borderId="30" applyNumberFormat="0" applyProtection="0">
      <alignment vertical="center"/>
    </xf>
    <xf numFmtId="4" fontId="107" fillId="50" borderId="30" applyNumberFormat="0" applyProtection="0">
      <alignment horizontal="left" vertical="center" indent="1"/>
    </xf>
    <xf numFmtId="4" fontId="107" fillId="50" borderId="30" applyNumberFormat="0" applyProtection="0">
      <alignment horizontal="left" vertical="center" indent="1"/>
    </xf>
    <xf numFmtId="4" fontId="104" fillId="50" borderId="30" applyNumberFormat="0" applyProtection="0">
      <alignment horizontal="left" vertical="center" indent="1"/>
    </xf>
    <xf numFmtId="4" fontId="107" fillId="50" borderId="30" applyNumberFormat="0" applyProtection="0">
      <alignment horizontal="left" vertical="center" indent="1"/>
    </xf>
    <xf numFmtId="0" fontId="104" fillId="50" borderId="30" applyNumberFormat="0" applyProtection="0">
      <alignment horizontal="left" vertical="top" indent="1"/>
    </xf>
    <xf numFmtId="0" fontId="14" fillId="0" borderId="0"/>
    <xf numFmtId="0" fontId="14" fillId="0" borderId="0"/>
    <xf numFmtId="4" fontId="107" fillId="51" borderId="0" applyNumberFormat="0" applyProtection="0">
      <alignment horizontal="left" vertical="center" indent="1"/>
    </xf>
    <xf numFmtId="4" fontId="107" fillId="52" borderId="0" applyNumberFormat="0" applyProtection="0">
      <alignment horizontal="left" vertical="center" indent="1"/>
    </xf>
    <xf numFmtId="4" fontId="107" fillId="51" borderId="0" applyNumberFormat="0" applyProtection="0">
      <alignment horizontal="left" vertical="center" indent="1"/>
    </xf>
    <xf numFmtId="4" fontId="107" fillId="52" borderId="0" applyNumberFormat="0" applyProtection="0">
      <alignment horizontal="left" vertical="center" indent="1"/>
    </xf>
    <xf numFmtId="4" fontId="107" fillId="51" borderId="0" applyNumberFormat="0" applyProtection="0">
      <alignment horizontal="left" vertical="center" indent="1"/>
    </xf>
    <xf numFmtId="4" fontId="107" fillId="51" borderId="0" applyNumberFormat="0" applyProtection="0">
      <alignment horizontal="left" vertical="center" indent="1"/>
    </xf>
    <xf numFmtId="4" fontId="107" fillId="52" borderId="0" applyNumberFormat="0" applyProtection="0">
      <alignment horizontal="left" vertical="center" indent="1"/>
    </xf>
    <xf numFmtId="4" fontId="107" fillId="45" borderId="30" applyNumberFormat="0" applyProtection="0">
      <alignment horizontal="right" vertical="center"/>
    </xf>
    <xf numFmtId="4" fontId="107" fillId="45" borderId="30" applyNumberFormat="0" applyProtection="0">
      <alignment horizontal="right" vertical="center"/>
    </xf>
    <xf numFmtId="4" fontId="97" fillId="34" borderId="30" applyNumberFormat="0" applyProtection="0">
      <alignment horizontal="right" vertical="center"/>
    </xf>
    <xf numFmtId="4" fontId="107" fillId="45" borderId="30" applyNumberFormat="0" applyProtection="0">
      <alignment horizontal="right" vertical="center"/>
    </xf>
    <xf numFmtId="4" fontId="107" fillId="53" borderId="30" applyNumberFormat="0" applyProtection="0">
      <alignment horizontal="right" vertical="center"/>
    </xf>
    <xf numFmtId="4" fontId="107" fillId="53" borderId="30" applyNumberFormat="0" applyProtection="0">
      <alignment horizontal="right" vertical="center"/>
    </xf>
    <xf numFmtId="4" fontId="97" fillId="54" borderId="30" applyNumberFormat="0" applyProtection="0">
      <alignment horizontal="right" vertical="center"/>
    </xf>
    <xf numFmtId="4" fontId="107" fillId="53" borderId="30" applyNumberFormat="0" applyProtection="0">
      <alignment horizontal="right" vertical="center"/>
    </xf>
    <xf numFmtId="4" fontId="107" fillId="55" borderId="30" applyNumberFormat="0" applyProtection="0">
      <alignment horizontal="right" vertical="center"/>
    </xf>
    <xf numFmtId="4" fontId="107" fillId="55" borderId="30" applyNumberFormat="0" applyProtection="0">
      <alignment horizontal="right" vertical="center"/>
    </xf>
    <xf numFmtId="4" fontId="97" fillId="56" borderId="30" applyNumberFormat="0" applyProtection="0">
      <alignment horizontal="right" vertical="center"/>
    </xf>
    <xf numFmtId="4" fontId="107" fillId="55" borderId="30" applyNumberFormat="0" applyProtection="0">
      <alignment horizontal="right" vertical="center"/>
    </xf>
    <xf numFmtId="4" fontId="107" fillId="57" borderId="30" applyNumberFormat="0" applyProtection="0">
      <alignment horizontal="right" vertical="center"/>
    </xf>
    <xf numFmtId="4" fontId="107" fillId="57" borderId="30" applyNumberFormat="0" applyProtection="0">
      <alignment horizontal="right" vertical="center"/>
    </xf>
    <xf numFmtId="4" fontId="97" fillId="58" borderId="30" applyNumberFormat="0" applyProtection="0">
      <alignment horizontal="right" vertical="center"/>
    </xf>
    <xf numFmtId="4" fontId="107" fillId="57" borderId="30" applyNumberFormat="0" applyProtection="0">
      <alignment horizontal="right" vertical="center"/>
    </xf>
    <xf numFmtId="4" fontId="107" fillId="59" borderId="30" applyNumberFormat="0" applyProtection="0">
      <alignment horizontal="right" vertical="center"/>
    </xf>
    <xf numFmtId="4" fontId="107" fillId="59" borderId="30" applyNumberFormat="0" applyProtection="0">
      <alignment horizontal="right" vertical="center"/>
    </xf>
    <xf numFmtId="4" fontId="97" fillId="60" borderId="30" applyNumberFormat="0" applyProtection="0">
      <alignment horizontal="right" vertical="center"/>
    </xf>
    <xf numFmtId="4" fontId="107" fillId="59" borderId="30" applyNumberFormat="0" applyProtection="0">
      <alignment horizontal="right" vertical="center"/>
    </xf>
    <xf numFmtId="4" fontId="107" fillId="61" borderId="30" applyNumberFormat="0" applyProtection="0">
      <alignment horizontal="right" vertical="center"/>
    </xf>
    <xf numFmtId="4" fontId="107" fillId="61" borderId="30" applyNumberFormat="0" applyProtection="0">
      <alignment horizontal="right" vertical="center"/>
    </xf>
    <xf numFmtId="4" fontId="97" fillId="62" borderId="30" applyNumberFormat="0" applyProtection="0">
      <alignment horizontal="right" vertical="center"/>
    </xf>
    <xf numFmtId="4" fontId="107" fillId="61" borderId="30" applyNumberFormat="0" applyProtection="0">
      <alignment horizontal="right" vertical="center"/>
    </xf>
    <xf numFmtId="4" fontId="107" fillId="63" borderId="30" applyNumberFormat="0" applyProtection="0">
      <alignment horizontal="right" vertical="center"/>
    </xf>
    <xf numFmtId="4" fontId="107" fillId="63" borderId="30" applyNumberFormat="0" applyProtection="0">
      <alignment horizontal="right" vertical="center"/>
    </xf>
    <xf numFmtId="4" fontId="97" fillId="64" borderId="30" applyNumberFormat="0" applyProtection="0">
      <alignment horizontal="right" vertical="center"/>
    </xf>
    <xf numFmtId="4" fontId="107" fillId="63" borderId="30" applyNumberFormat="0" applyProtection="0">
      <alignment horizontal="right" vertical="center"/>
    </xf>
    <xf numFmtId="4" fontId="107" fillId="65" borderId="30" applyNumberFormat="0" applyProtection="0">
      <alignment horizontal="right" vertical="center"/>
    </xf>
    <xf numFmtId="4" fontId="107" fillId="65" borderId="30" applyNumberFormat="0" applyProtection="0">
      <alignment horizontal="right" vertical="center"/>
    </xf>
    <xf numFmtId="4" fontId="97" fillId="66" borderId="30" applyNumberFormat="0" applyProtection="0">
      <alignment horizontal="right" vertical="center"/>
    </xf>
    <xf numFmtId="4" fontId="107" fillId="65" borderId="30" applyNumberFormat="0" applyProtection="0">
      <alignment horizontal="right" vertical="center"/>
    </xf>
    <xf numFmtId="4" fontId="107" fillId="67" borderId="30" applyNumberFormat="0" applyProtection="0">
      <alignment horizontal="right" vertical="center"/>
    </xf>
    <xf numFmtId="4" fontId="107" fillId="67" borderId="30" applyNumberFormat="0" applyProtection="0">
      <alignment horizontal="right" vertical="center"/>
    </xf>
    <xf numFmtId="4" fontId="97" fillId="68" borderId="30" applyNumberFormat="0" applyProtection="0">
      <alignment horizontal="right" vertical="center"/>
    </xf>
    <xf numFmtId="4" fontId="107" fillId="67" borderId="30" applyNumberFormat="0" applyProtection="0">
      <alignment horizontal="right" vertical="center"/>
    </xf>
    <xf numFmtId="4" fontId="103" fillId="69" borderId="31" applyNumberFormat="0" applyProtection="0">
      <alignment horizontal="left" vertical="center" indent="1"/>
    </xf>
    <xf numFmtId="4" fontId="103" fillId="70" borderId="31" applyNumberFormat="0" applyProtection="0">
      <alignment horizontal="left" vertical="center" indent="1"/>
    </xf>
    <xf numFmtId="4" fontId="103" fillId="70" borderId="31" applyNumberFormat="0" applyProtection="0">
      <alignment horizontal="left" vertical="center" indent="1"/>
    </xf>
    <xf numFmtId="4" fontId="103" fillId="69" borderId="31" applyNumberFormat="0" applyProtection="0">
      <alignment horizontal="left" vertical="center" indent="1"/>
    </xf>
    <xf numFmtId="4" fontId="103" fillId="71" borderId="0" applyNumberFormat="0" applyProtection="0">
      <alignment horizontal="left" vertical="center" indent="1"/>
    </xf>
    <xf numFmtId="4" fontId="97" fillId="72" borderId="0" applyNumberFormat="0" applyProtection="0">
      <alignment horizontal="left" vertical="center" indent="1"/>
    </xf>
    <xf numFmtId="4" fontId="97" fillId="72" borderId="0" applyNumberFormat="0" applyProtection="0">
      <alignment horizontal="left" vertical="center" indent="1"/>
    </xf>
    <xf numFmtId="4" fontId="103" fillId="71" borderId="0" applyNumberFormat="0" applyProtection="0">
      <alignment horizontal="left" vertical="center" indent="1"/>
    </xf>
    <xf numFmtId="4" fontId="103" fillId="51" borderId="0" applyNumberFormat="0" applyProtection="0">
      <alignment horizontal="left" vertical="center" indent="1"/>
    </xf>
    <xf numFmtId="4" fontId="103" fillId="51" borderId="0" applyNumberFormat="0" applyProtection="0">
      <alignment horizontal="left" vertical="center" indent="1"/>
    </xf>
    <xf numFmtId="4" fontId="103" fillId="51" borderId="0" applyNumberFormat="0" applyProtection="0">
      <alignment horizontal="left" vertical="center" indent="1"/>
    </xf>
    <xf numFmtId="4" fontId="107" fillId="71" borderId="30" applyNumberFormat="0" applyProtection="0">
      <alignment horizontal="right" vertical="center"/>
    </xf>
    <xf numFmtId="4" fontId="107" fillId="52" borderId="30" applyNumberFormat="0" applyProtection="0">
      <alignment horizontal="right" vertical="center"/>
    </xf>
    <xf numFmtId="4" fontId="107" fillId="71" borderId="30" applyNumberFormat="0" applyProtection="0">
      <alignment horizontal="right" vertical="center"/>
    </xf>
    <xf numFmtId="4" fontId="107" fillId="52" borderId="30" applyNumberFormat="0" applyProtection="0">
      <alignment horizontal="right" vertical="center"/>
    </xf>
    <xf numFmtId="4" fontId="107" fillId="71" borderId="30" applyNumberFormat="0" applyProtection="0">
      <alignment horizontal="right" vertical="center"/>
    </xf>
    <xf numFmtId="4" fontId="107" fillId="71" borderId="30" applyNumberFormat="0" applyProtection="0">
      <alignment horizontal="right" vertical="center"/>
    </xf>
    <xf numFmtId="4" fontId="107" fillId="71" borderId="30" applyNumberFormat="0" applyProtection="0">
      <alignment horizontal="right" vertical="center"/>
    </xf>
    <xf numFmtId="4" fontId="97" fillId="71" borderId="0" applyNumberFormat="0" applyProtection="0">
      <alignment horizontal="left" vertical="center" indent="1"/>
    </xf>
    <xf numFmtId="4" fontId="97" fillId="73" borderId="0" applyNumberFormat="0" applyProtection="0">
      <alignment horizontal="left" vertical="center" indent="1"/>
    </xf>
    <xf numFmtId="4" fontId="97" fillId="73" borderId="0" applyNumberFormat="0" applyProtection="0">
      <alignment horizontal="left" vertical="center" indent="1"/>
    </xf>
    <xf numFmtId="4" fontId="97" fillId="71" borderId="0" applyNumberFormat="0" applyProtection="0">
      <alignment horizontal="left" vertical="center" indent="1"/>
    </xf>
    <xf numFmtId="4" fontId="97" fillId="51" borderId="0" applyNumberFormat="0" applyProtection="0">
      <alignment horizontal="left" vertical="center" indent="1"/>
    </xf>
    <xf numFmtId="4" fontId="97" fillId="52" borderId="0" applyNumberFormat="0" applyProtection="0">
      <alignment horizontal="left" vertical="center" indent="1"/>
    </xf>
    <xf numFmtId="4" fontId="97" fillId="52" borderId="0" applyNumberFormat="0" applyProtection="0">
      <alignment horizontal="left" vertical="center" indent="1"/>
    </xf>
    <xf numFmtId="4" fontId="97" fillId="51" borderId="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top" indent="1"/>
    </xf>
    <xf numFmtId="0" fontId="14" fillId="51" borderId="30" applyNumberFormat="0" applyProtection="0">
      <alignment horizontal="left" vertical="top" indent="1"/>
    </xf>
    <xf numFmtId="0" fontId="14" fillId="51" borderId="30" applyNumberFormat="0" applyProtection="0">
      <alignment horizontal="left" vertical="top" indent="1"/>
    </xf>
    <xf numFmtId="0" fontId="14" fillId="52" borderId="30" applyNumberFormat="0" applyProtection="0">
      <alignment horizontal="left" vertical="center" indent="1"/>
    </xf>
    <xf numFmtId="0" fontId="14" fillId="52" borderId="30" applyNumberFormat="0" applyProtection="0">
      <alignment horizontal="left" vertical="center" indent="1"/>
    </xf>
    <xf numFmtId="0" fontId="14" fillId="52" borderId="30" applyNumberFormat="0" applyProtection="0">
      <alignment horizontal="left" vertical="center" indent="1"/>
    </xf>
    <xf numFmtId="0" fontId="14" fillId="52" borderId="30" applyNumberFormat="0" applyProtection="0">
      <alignment horizontal="left" vertical="top" indent="1"/>
    </xf>
    <xf numFmtId="0" fontId="14" fillId="52" borderId="30" applyNumberFormat="0" applyProtection="0">
      <alignment horizontal="left" vertical="top" indent="1"/>
    </xf>
    <xf numFmtId="0" fontId="14" fillId="52" borderId="30" applyNumberFormat="0" applyProtection="0">
      <alignment horizontal="left" vertical="top" indent="1"/>
    </xf>
    <xf numFmtId="0" fontId="14" fillId="71" borderId="30" applyNumberFormat="0" applyProtection="0">
      <alignment horizontal="left" vertical="center" indent="1"/>
    </xf>
    <xf numFmtId="0" fontId="14" fillId="71" borderId="30" applyNumberFormat="0" applyProtection="0">
      <alignment horizontal="left" vertical="center" indent="1"/>
    </xf>
    <xf numFmtId="0" fontId="14" fillId="71" borderId="30" applyNumberFormat="0" applyProtection="0">
      <alignment horizontal="left" vertical="center" indent="1"/>
    </xf>
    <xf numFmtId="0" fontId="14" fillId="71" borderId="30" applyNumberFormat="0" applyProtection="0">
      <alignment horizontal="left" vertical="top" indent="1"/>
    </xf>
    <xf numFmtId="0" fontId="14" fillId="71" borderId="30" applyNumberFormat="0" applyProtection="0">
      <alignment horizontal="left" vertical="top" indent="1"/>
    </xf>
    <xf numFmtId="0" fontId="14" fillId="71" borderId="30" applyNumberFormat="0" applyProtection="0">
      <alignment horizontal="left" vertical="top" indent="1"/>
    </xf>
    <xf numFmtId="0" fontId="14" fillId="73" borderId="30" applyNumberFormat="0" applyProtection="0">
      <alignment horizontal="left" vertical="center" indent="1"/>
    </xf>
    <xf numFmtId="0" fontId="14" fillId="73" borderId="30" applyNumberFormat="0" applyProtection="0">
      <alignment horizontal="left" vertical="center" indent="1"/>
    </xf>
    <xf numFmtId="0" fontId="14" fillId="73" borderId="30" applyNumberFormat="0" applyProtection="0">
      <alignment horizontal="left" vertical="center" indent="1"/>
    </xf>
    <xf numFmtId="0" fontId="14" fillId="73" borderId="30" applyNumberFormat="0" applyProtection="0">
      <alignment horizontal="left" vertical="top" indent="1"/>
    </xf>
    <xf numFmtId="0" fontId="14" fillId="73" borderId="30" applyNumberFormat="0" applyProtection="0">
      <alignment horizontal="left" vertical="top" indent="1"/>
    </xf>
    <xf numFmtId="0" fontId="14" fillId="73" borderId="30" applyNumberFormat="0" applyProtection="0">
      <alignment horizontal="left" vertical="top" indent="1"/>
    </xf>
    <xf numFmtId="0" fontId="14" fillId="0" borderId="0"/>
    <xf numFmtId="0" fontId="14" fillId="0" borderId="0"/>
    <xf numFmtId="4" fontId="107" fillId="73" borderId="30" applyNumberFormat="0" applyProtection="0">
      <alignment vertical="center"/>
    </xf>
    <xf numFmtId="4" fontId="107" fillId="73" borderId="30" applyNumberFormat="0" applyProtection="0">
      <alignment vertical="center"/>
    </xf>
    <xf numFmtId="4" fontId="97" fillId="74" borderId="30" applyNumberFormat="0" applyProtection="0">
      <alignment vertical="center"/>
    </xf>
    <xf numFmtId="4" fontId="107" fillId="73" borderId="30" applyNumberFormat="0" applyProtection="0">
      <alignment vertical="center"/>
    </xf>
    <xf numFmtId="4" fontId="108" fillId="73" borderId="30" applyNumberFormat="0" applyProtection="0">
      <alignment vertical="center"/>
    </xf>
    <xf numFmtId="4" fontId="108" fillId="73" borderId="30" applyNumberFormat="0" applyProtection="0">
      <alignment vertical="center"/>
    </xf>
    <xf numFmtId="4" fontId="109" fillId="74" borderId="30" applyNumberFormat="0" applyProtection="0">
      <alignment vertical="center"/>
    </xf>
    <xf numFmtId="4" fontId="108" fillId="73" borderId="30" applyNumberFormat="0" applyProtection="0">
      <alignment vertical="center"/>
    </xf>
    <xf numFmtId="4" fontId="103" fillId="71" borderId="32" applyNumberFormat="0" applyProtection="0">
      <alignment horizontal="left" vertical="center" indent="1"/>
    </xf>
    <xf numFmtId="4" fontId="103" fillId="71" borderId="32" applyNumberFormat="0" applyProtection="0">
      <alignment horizontal="left" vertical="center" indent="1"/>
    </xf>
    <xf numFmtId="4" fontId="97" fillId="74" borderId="30" applyNumberFormat="0" applyProtection="0">
      <alignment horizontal="left" vertical="center" indent="1"/>
    </xf>
    <xf numFmtId="4" fontId="103" fillId="71" borderId="32" applyNumberFormat="0" applyProtection="0">
      <alignment horizontal="left" vertical="center" indent="1"/>
    </xf>
    <xf numFmtId="0" fontId="97" fillId="74" borderId="30" applyNumberFormat="0" applyProtection="0">
      <alignment horizontal="left" vertical="top" indent="1"/>
    </xf>
    <xf numFmtId="0" fontId="14" fillId="0" borderId="0"/>
    <xf numFmtId="0" fontId="14" fillId="0" borderId="0"/>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8" fillId="44" borderId="30" applyNumberFormat="0" applyProtection="0">
      <alignment horizontal="right" vertical="center"/>
    </xf>
    <xf numFmtId="4" fontId="108" fillId="73" borderId="30" applyNumberFormat="0" applyProtection="0">
      <alignment horizontal="right" vertical="center"/>
    </xf>
    <xf numFmtId="4" fontId="109" fillId="72" borderId="30" applyNumberFormat="0" applyProtection="0">
      <alignment horizontal="right" vertical="center"/>
    </xf>
    <xf numFmtId="4" fontId="108" fillId="73" borderId="30" applyNumberFormat="0" applyProtection="0">
      <alignment horizontal="right" vertical="center"/>
    </xf>
    <xf numFmtId="4" fontId="103" fillId="71" borderId="30" applyNumberFormat="0" applyProtection="0">
      <alignment horizontal="left" vertical="center" indent="1"/>
    </xf>
    <xf numFmtId="4" fontId="103" fillId="71" borderId="30" applyNumberFormat="0" applyProtection="0">
      <alignment horizontal="left" vertical="center" indent="1"/>
    </xf>
    <xf numFmtId="4" fontId="103" fillId="71" borderId="30" applyNumberFormat="0" applyProtection="0">
      <alignment horizontal="left" vertical="center" indent="1"/>
    </xf>
    <xf numFmtId="4" fontId="103" fillId="71" borderId="30" applyNumberFormat="0" applyProtection="0">
      <alignment horizontal="left" vertical="center" indent="1"/>
    </xf>
    <xf numFmtId="4" fontId="103" fillId="52" borderId="30" applyNumberFormat="0" applyProtection="0">
      <alignment horizontal="left" vertical="center" indent="1"/>
    </xf>
    <xf numFmtId="4" fontId="103" fillId="52" borderId="30" applyNumberFormat="0" applyProtection="0">
      <alignment horizontal="left" vertical="center" indent="1"/>
    </xf>
    <xf numFmtId="4" fontId="103" fillId="71" borderId="30" applyNumberFormat="0" applyProtection="0">
      <alignment horizontal="left" vertical="center" indent="1"/>
    </xf>
    <xf numFmtId="0" fontId="97" fillId="52" borderId="30" applyNumberFormat="0" applyProtection="0">
      <alignment horizontal="left" vertical="top" indent="1"/>
    </xf>
    <xf numFmtId="0" fontId="97" fillId="52" borderId="30" applyNumberFormat="0" applyProtection="0">
      <alignment horizontal="left" vertical="top" indent="1"/>
    </xf>
    <xf numFmtId="0" fontId="14" fillId="0" borderId="0"/>
    <xf numFmtId="4" fontId="110" fillId="52" borderId="32" applyNumberFormat="0" applyProtection="0">
      <alignment horizontal="left" vertical="center" indent="1"/>
    </xf>
    <xf numFmtId="4" fontId="110" fillId="52" borderId="32" applyNumberFormat="0" applyProtection="0">
      <alignment horizontal="left" vertical="center" indent="1"/>
    </xf>
    <xf numFmtId="4" fontId="110" fillId="75" borderId="0" applyNumberFormat="0" applyProtection="0">
      <alignment horizontal="left" vertical="center" indent="1"/>
    </xf>
    <xf numFmtId="4" fontId="110" fillId="52" borderId="32" applyNumberFormat="0" applyProtection="0">
      <alignment horizontal="left" vertical="center" indent="1"/>
    </xf>
    <xf numFmtId="4" fontId="111" fillId="73" borderId="30" applyNumberFormat="0" applyProtection="0">
      <alignment horizontal="right" vertical="center"/>
    </xf>
    <xf numFmtId="4" fontId="111" fillId="73" borderId="30" applyNumberFormat="0" applyProtection="0">
      <alignment horizontal="right" vertical="center"/>
    </xf>
    <xf numFmtId="4" fontId="112" fillId="72" borderId="30" applyNumberFormat="0" applyProtection="0">
      <alignment horizontal="right" vertical="center"/>
    </xf>
    <xf numFmtId="4" fontId="111" fillId="73" borderId="30" applyNumberFormat="0" applyProtection="0">
      <alignment horizontal="right" vertical="center"/>
    </xf>
    <xf numFmtId="0" fontId="3" fillId="0" borderId="0"/>
    <xf numFmtId="0" fontId="113" fillId="0" borderId="0"/>
    <xf numFmtId="0" fontId="14" fillId="0" borderId="0"/>
    <xf numFmtId="0" fontId="44" fillId="0" borderId="0"/>
    <xf numFmtId="0" fontId="44" fillId="0" borderId="0"/>
    <xf numFmtId="0" fontId="44" fillId="0" borderId="0"/>
    <xf numFmtId="0" fontId="44" fillId="0" borderId="0"/>
    <xf numFmtId="0" fontId="43" fillId="0" borderId="0"/>
    <xf numFmtId="0" fontId="44" fillId="0" borderId="0"/>
    <xf numFmtId="0" fontId="44" fillId="0" borderId="0"/>
    <xf numFmtId="0" fontId="44" fillId="0" borderId="0"/>
    <xf numFmtId="0" fontId="44" fillId="0" borderId="0"/>
    <xf numFmtId="0" fontId="44" fillId="0" borderId="0"/>
    <xf numFmtId="0" fontId="3" fillId="0" borderId="0"/>
    <xf numFmtId="0" fontId="14" fillId="0" borderId="0"/>
    <xf numFmtId="0" fontId="14" fillId="0" borderId="0"/>
    <xf numFmtId="0" fontId="100" fillId="0" borderId="0"/>
    <xf numFmtId="0" fontId="44" fillId="0" borderId="0"/>
    <xf numFmtId="0" fontId="44" fillId="0" borderId="0"/>
    <xf numFmtId="0" fontId="44" fillId="0" borderId="0"/>
    <xf numFmtId="0" fontId="44" fillId="0" borderId="0"/>
    <xf numFmtId="0" fontId="14" fillId="0" borderId="0"/>
    <xf numFmtId="0" fontId="44" fillId="0" borderId="0"/>
    <xf numFmtId="0" fontId="44" fillId="0" borderId="0"/>
    <xf numFmtId="0" fontId="3" fillId="0" borderId="0"/>
    <xf numFmtId="0" fontId="14" fillId="0" borderId="0"/>
    <xf numFmtId="0" fontId="14" fillId="0" borderId="0"/>
    <xf numFmtId="0" fontId="14" fillId="0" borderId="0"/>
    <xf numFmtId="0" fontId="14" fillId="0" borderId="0"/>
    <xf numFmtId="0" fontId="14" fillId="0" borderId="0"/>
    <xf numFmtId="0" fontId="44" fillId="0" borderId="0"/>
    <xf numFmtId="0" fontId="3" fillId="0" borderId="0"/>
    <xf numFmtId="0" fontId="44" fillId="0" borderId="0"/>
    <xf numFmtId="0" fontId="3" fillId="0" borderId="0"/>
    <xf numFmtId="0" fontId="44" fillId="0" borderId="0"/>
    <xf numFmtId="0" fontId="44" fillId="0" borderId="0"/>
    <xf numFmtId="0" fontId="3" fillId="0" borderId="0"/>
    <xf numFmtId="0" fontId="3" fillId="0" borderId="0"/>
    <xf numFmtId="0" fontId="27" fillId="0" borderId="0"/>
    <xf numFmtId="0" fontId="80" fillId="76" borderId="0">
      <alignment horizontal="left"/>
    </xf>
    <xf numFmtId="0" fontId="89" fillId="76" borderId="0">
      <alignment horizontal="left" wrapText="1"/>
    </xf>
    <xf numFmtId="0" fontId="80" fillId="76" borderId="0">
      <alignment horizontal="left"/>
    </xf>
    <xf numFmtId="0" fontId="114" fillId="0" borderId="33"/>
    <xf numFmtId="0" fontId="115" fillId="0" borderId="0"/>
    <xf numFmtId="0" fontId="66" fillId="40" borderId="0">
      <alignment horizontal="center"/>
    </xf>
    <xf numFmtId="0" fontId="116" fillId="0" borderId="0" applyNumberFormat="0" applyFill="0" applyBorder="0" applyAlignment="0" applyProtection="0"/>
    <xf numFmtId="0" fontId="81" fillId="40" borderId="0"/>
    <xf numFmtId="0" fontId="80" fillId="76" borderId="0">
      <alignment horizontal="left"/>
    </xf>
    <xf numFmtId="0" fontId="14" fillId="0" borderId="1" applyNumberFormat="0" applyFill="0" applyAlignment="0" applyProtection="0"/>
    <xf numFmtId="0" fontId="9" fillId="0" borderId="10" applyNumberFormat="0" applyFill="0" applyAlignment="0" applyProtection="0"/>
    <xf numFmtId="0" fontId="14" fillId="0" borderId="34" applyNumberFormat="0" applyFill="0" applyAlignment="0" applyProtection="0"/>
    <xf numFmtId="0" fontId="14" fillId="0" borderId="1" applyNumberFormat="0" applyFill="0" applyAlignment="0" applyProtection="0"/>
    <xf numFmtId="41" fontId="27" fillId="0" borderId="0" applyFont="0" applyFill="0" applyBorder="0" applyAlignment="0" applyProtection="0"/>
    <xf numFmtId="43" fontId="27" fillId="0" borderId="0" applyFont="0" applyFill="0" applyBorder="0" applyAlignment="0" applyProtection="0"/>
    <xf numFmtId="0" fontId="117" fillId="7" borderId="6" applyNumberFormat="0" applyAlignment="0" applyProtection="0"/>
    <xf numFmtId="0" fontId="50" fillId="7" borderId="6" applyNumberFormat="0" applyAlignment="0" applyProtection="0"/>
    <xf numFmtId="175" fontId="27"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176" fontId="14" fillId="0" borderId="0" applyFill="0" applyBorder="0" applyAlignment="0" applyProtection="0"/>
    <xf numFmtId="2" fontId="14" fillId="0" borderId="0" applyFill="0" applyBorder="0" applyAlignment="0" applyProtection="0"/>
    <xf numFmtId="0" fontId="118" fillId="0" borderId="0" applyNumberFormat="0" applyFill="0" applyBorder="0" applyAlignment="0" applyProtection="0"/>
    <xf numFmtId="0" fontId="55" fillId="0" borderId="0" applyNumberFormat="0" applyFill="0" applyBorder="0" applyAlignment="0" applyProtection="0"/>
    <xf numFmtId="0" fontId="33" fillId="0" borderId="0" applyNumberFormat="0" applyFill="0" applyBorder="0" applyAlignment="0" applyProtection="0"/>
    <xf numFmtId="0" fontId="54" fillId="0" borderId="0" applyNumberFormat="0" applyFill="0" applyBorder="0" applyAlignment="0" applyProtection="0"/>
    <xf numFmtId="175" fontId="27" fillId="0" borderId="0" applyFont="0" applyFill="0" applyBorder="0" applyAlignment="0" applyProtection="0"/>
    <xf numFmtId="177" fontId="27" fillId="0" borderId="0" applyFont="0" applyFill="0" applyBorder="0" applyAlignment="0" applyProtection="0"/>
    <xf numFmtId="0" fontId="119" fillId="0" borderId="0" applyNumberFormat="0" applyFill="0" applyBorder="0" applyAlignment="0" applyProtection="0"/>
    <xf numFmtId="9" fontId="41" fillId="0" borderId="0" applyFont="0" applyFill="0" applyBorder="0" applyAlignment="0" applyProtection="0"/>
    <xf numFmtId="0" fontId="1" fillId="0" borderId="0"/>
    <xf numFmtId="0" fontId="122" fillId="0" borderId="0"/>
    <xf numFmtId="174"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3" fillId="0" borderId="0" applyProtection="0"/>
    <xf numFmtId="0" fontId="13" fillId="0" borderId="0" applyProtection="0"/>
    <xf numFmtId="14" fontId="14" fillId="0" borderId="0" applyFont="0" applyFill="0" applyBorder="0" applyAlignment="0" applyProtection="0"/>
    <xf numFmtId="2" fontId="13" fillId="0" borderId="0" applyProtection="0"/>
    <xf numFmtId="2" fontId="13" fillId="0" borderId="0" applyProtection="0"/>
    <xf numFmtId="0" fontId="15" fillId="0" borderId="0" applyProtection="0"/>
    <xf numFmtId="0" fontId="16" fillId="0" borderId="0" applyProtection="0"/>
    <xf numFmtId="3" fontId="14" fillId="0" borderId="0" applyFont="0" applyFill="0" applyBorder="0" applyAlignment="0" applyProtection="0"/>
    <xf numFmtId="0" fontId="15" fillId="0" borderId="0" applyNumberFormat="0" applyFont="0" applyFill="0" applyAlignment="0" applyProtection="0"/>
    <xf numFmtId="0" fontId="16" fillId="0" borderId="0" applyNumberFormat="0" applyFont="0" applyFill="0" applyAlignment="0" applyProtection="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22" fillId="0" borderId="0"/>
    <xf numFmtId="0" fontId="1" fillId="0" borderId="0"/>
    <xf numFmtId="0" fontId="14" fillId="0" borderId="0"/>
    <xf numFmtId="0" fontId="14" fillId="0" borderId="0"/>
    <xf numFmtId="0" fontId="1" fillId="0" borderId="0"/>
    <xf numFmtId="0" fontId="14" fillId="0" borderId="0"/>
    <xf numFmtId="0" fontId="1"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4" fillId="0" borderId="0"/>
    <xf numFmtId="0" fontId="14" fillId="0" borderId="0"/>
    <xf numFmtId="0" fontId="13" fillId="0" borderId="0">
      <alignment vertical="top"/>
    </xf>
    <xf numFmtId="0" fontId="1" fillId="0" borderId="0"/>
    <xf numFmtId="0" fontId="14" fillId="0" borderId="0"/>
    <xf numFmtId="0" fontId="14" fillId="0" borderId="0"/>
    <xf numFmtId="0" fontId="1" fillId="0" borderId="0"/>
    <xf numFmtId="0" fontId="13" fillId="0" borderId="0">
      <alignment vertical="top"/>
    </xf>
    <xf numFmtId="0" fontId="1" fillId="0" borderId="0"/>
    <xf numFmtId="0" fontId="13" fillId="0" borderId="0">
      <alignment vertical="top"/>
    </xf>
    <xf numFmtId="0" fontId="1" fillId="0" borderId="0"/>
    <xf numFmtId="0" fontId="1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0" fontId="13" fillId="0" borderId="0" applyProtection="0"/>
    <xf numFmtId="10" fontId="13" fillId="0" borderId="0" applyProtection="0"/>
    <xf numFmtId="9" fontId="14" fillId="0" borderId="0" applyFont="0" applyFill="0" applyBorder="0" applyAlignment="0" applyProtection="0"/>
    <xf numFmtId="10" fontId="13" fillId="0" borderId="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23" fillId="0" borderId="0"/>
    <xf numFmtId="182" fontId="124" fillId="0" borderId="0"/>
    <xf numFmtId="0" fontId="14" fillId="0" borderId="35" applyNumberFormat="0" applyFont="0" applyBorder="0" applyAlignment="0" applyProtection="0"/>
    <xf numFmtId="0" fontId="13" fillId="0" borderId="36" applyProtection="0"/>
    <xf numFmtId="0" fontId="13" fillId="0" borderId="36" applyProtection="0"/>
    <xf numFmtId="0" fontId="13" fillId="0" borderId="36"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83"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76"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83"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76" fontId="14" fillId="0" borderId="0" applyFont="0" applyFill="0" applyBorder="0" applyAlignment="0" applyProtection="0"/>
    <xf numFmtId="2" fontId="14" fillId="0" borderId="0" applyFont="0" applyFill="0" applyBorder="0" applyAlignment="0" applyProtection="0"/>
    <xf numFmtId="169" fontId="14" fillId="42" borderId="0"/>
    <xf numFmtId="169" fontId="14" fillId="42" borderId="0"/>
    <xf numFmtId="0" fontId="125" fillId="0" borderId="0" applyNumberFormat="0" applyFill="0" applyBorder="0" applyAlignment="0" applyProtection="0"/>
    <xf numFmtId="0" fontId="122"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3"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0" fontId="59" fillId="7" borderId="5" applyNumberFormat="0" applyAlignment="0" applyProtection="0"/>
    <xf numFmtId="0" fontId="69" fillId="8" borderId="8" applyNumberFormat="0" applyAlignment="0" applyProtection="0"/>
    <xf numFmtId="0" fontId="77" fillId="0" borderId="7" applyNumberFormat="0" applyFill="0" applyAlignment="0" applyProtection="0"/>
    <xf numFmtId="0" fontId="78" fillId="4" borderId="0" applyNumberFormat="0" applyBorder="0" applyAlignment="0" applyProtection="0"/>
    <xf numFmtId="0" fontId="88" fillId="6" borderId="5" applyNumberFormat="0" applyAlignment="0" applyProtection="0"/>
    <xf numFmtId="0" fontId="91" fillId="0" borderId="2" applyNumberFormat="0" applyFill="0" applyAlignment="0" applyProtection="0"/>
    <xf numFmtId="0" fontId="92" fillId="0" borderId="3" applyNumberFormat="0" applyFill="0" applyAlignment="0" applyProtection="0"/>
    <xf numFmtId="0" fontId="93" fillId="0" borderId="4" applyNumberFormat="0" applyFill="0" applyAlignment="0" applyProtection="0"/>
    <xf numFmtId="0" fontId="93" fillId="0" borderId="0" applyNumberFormat="0" applyFill="0" applyBorder="0" applyAlignment="0" applyProtection="0"/>
    <xf numFmtId="0" fontId="40" fillId="3" borderId="0" applyNumberFormat="0" applyBorder="0" applyAlignment="0" applyProtection="0"/>
    <xf numFmtId="0" fontId="122" fillId="0" borderId="0"/>
    <xf numFmtId="0" fontId="122" fillId="9" borderId="9" applyNumberFormat="0" applyFont="0" applyAlignment="0" applyProtection="0"/>
    <xf numFmtId="0" fontId="98" fillId="5" borderId="0" applyNumberFormat="0" applyBorder="0" applyAlignment="0" applyProtection="0"/>
    <xf numFmtId="0" fontId="138" fillId="0" borderId="0" applyNumberFormat="0" applyFill="0" applyBorder="0" applyAlignment="0" applyProtection="0"/>
    <xf numFmtId="0" fontId="9" fillId="0" borderId="10" applyNumberFormat="0" applyFill="0" applyAlignment="0" applyProtection="0"/>
    <xf numFmtId="0" fontId="117" fillId="7" borderId="6" applyNumberFormat="0" applyAlignment="0" applyProtection="0"/>
    <xf numFmtId="0" fontId="118" fillId="0" borderId="0" applyNumberFormat="0" applyFill="0" applyBorder="0" applyAlignment="0" applyProtection="0"/>
    <xf numFmtId="0" fontId="33" fillId="0" borderId="0" applyNumberFormat="0" applyFill="0" applyBorder="0" applyAlignment="0" applyProtection="0"/>
    <xf numFmtId="0" fontId="140" fillId="3" borderId="0" applyNumberFormat="0" applyBorder="0" applyAlignment="0" applyProtection="0"/>
    <xf numFmtId="0" fontId="14" fillId="0" borderId="0"/>
    <xf numFmtId="0" fontId="1" fillId="0" borderId="0"/>
    <xf numFmtId="0" fontId="1" fillId="0" borderId="0"/>
    <xf numFmtId="0" fontId="1" fillId="0" borderId="0"/>
    <xf numFmtId="0" fontId="1" fillId="0" borderId="0"/>
  </cellStyleXfs>
  <cellXfs count="327">
    <xf numFmtId="0" fontId="0" fillId="0" borderId="0" xfId="0"/>
    <xf numFmtId="0" fontId="4" fillId="0" borderId="0" xfId="0" applyFont="1"/>
    <xf numFmtId="0" fontId="5" fillId="0" borderId="0" xfId="0" applyFont="1"/>
    <xf numFmtId="0" fontId="6" fillId="0" borderId="0" xfId="0" applyFont="1"/>
    <xf numFmtId="0" fontId="7" fillId="0" borderId="0" xfId="0" applyFont="1"/>
    <xf numFmtId="164" fontId="7" fillId="0" borderId="0" xfId="0" applyNumberFormat="1" applyFont="1"/>
    <xf numFmtId="164" fontId="6" fillId="0" borderId="0" xfId="0" applyNumberFormat="1" applyFont="1"/>
    <xf numFmtId="0" fontId="7" fillId="0" borderId="0" xfId="0" applyFont="1" applyFill="1"/>
    <xf numFmtId="0" fontId="7" fillId="0" borderId="0" xfId="0" applyFont="1" applyAlignment="1">
      <alignment horizontal="left"/>
    </xf>
    <xf numFmtId="0" fontId="7" fillId="0" borderId="0" xfId="0" applyFont="1" applyFill="1" applyBorder="1" applyAlignment="1"/>
    <xf numFmtId="0" fontId="7" fillId="0" borderId="0" xfId="0" applyFont="1" applyFill="1" applyBorder="1"/>
    <xf numFmtId="1" fontId="7" fillId="0" borderId="0" xfId="0" applyNumberFormat="1" applyFont="1" applyFill="1" applyBorder="1" applyAlignment="1">
      <alignment horizontal="right"/>
    </xf>
    <xf numFmtId="165" fontId="6" fillId="0" borderId="0" xfId="0" applyNumberFormat="1" applyFont="1"/>
    <xf numFmtId="0" fontId="7" fillId="0" borderId="0" xfId="0" applyFont="1" applyAlignment="1">
      <alignment horizontal="right"/>
    </xf>
    <xf numFmtId="0" fontId="4" fillId="2" borderId="0" xfId="0" applyFont="1" applyFill="1"/>
    <xf numFmtId="0" fontId="6" fillId="2" borderId="0" xfId="0" applyFont="1" applyFill="1"/>
    <xf numFmtId="0" fontId="5" fillId="2" borderId="0" xfId="0" applyFont="1" applyFill="1"/>
    <xf numFmtId="0" fontId="7" fillId="2" borderId="0" xfId="0" applyFont="1" applyFill="1"/>
    <xf numFmtId="0" fontId="8" fillId="0" borderId="0" xfId="0" applyFont="1"/>
    <xf numFmtId="164" fontId="6" fillId="0" borderId="0" xfId="0" applyNumberFormat="1" applyFont="1" applyFill="1" applyBorder="1"/>
    <xf numFmtId="0" fontId="10" fillId="0" borderId="0" xfId="0" applyFont="1"/>
    <xf numFmtId="0" fontId="6" fillId="0" borderId="0" xfId="1" applyFont="1" applyAlignment="1">
      <alignment wrapText="1"/>
    </xf>
    <xf numFmtId="0" fontId="4" fillId="0" borderId="0" xfId="0" applyFont="1" applyFill="1"/>
    <xf numFmtId="0" fontId="4" fillId="0" borderId="0" xfId="1" applyFont="1"/>
    <xf numFmtId="0" fontId="4" fillId="0" borderId="0" xfId="1" applyFont="1" applyAlignment="1">
      <alignment horizontal="right"/>
    </xf>
    <xf numFmtId="0" fontId="4" fillId="0" borderId="0" xfId="1" applyFont="1" applyAlignment="1">
      <alignment horizontal="left"/>
    </xf>
    <xf numFmtId="0" fontId="12" fillId="0" borderId="0" xfId="1" applyFont="1" applyAlignment="1">
      <alignment horizontal="left"/>
    </xf>
    <xf numFmtId="0" fontId="6" fillId="2" borderId="0" xfId="1" applyFont="1" applyFill="1"/>
    <xf numFmtId="164" fontId="6" fillId="2" borderId="0" xfId="1" applyNumberFormat="1" applyFont="1" applyFill="1"/>
    <xf numFmtId="0" fontId="6" fillId="2" borderId="0" xfId="1" applyFont="1" applyFill="1" applyAlignment="1">
      <alignment horizontal="right"/>
    </xf>
    <xf numFmtId="0" fontId="6" fillId="2" borderId="0" xfId="1" applyFont="1" applyFill="1" applyAlignment="1">
      <alignment horizontal="left"/>
    </xf>
    <xf numFmtId="0" fontId="5" fillId="2" borderId="0" xfId="1" applyFont="1" applyFill="1"/>
    <xf numFmtId="0" fontId="10" fillId="2" borderId="0" xfId="1" applyFont="1" applyFill="1" applyAlignment="1">
      <alignment horizontal="left"/>
    </xf>
    <xf numFmtId="0" fontId="10" fillId="2" borderId="0" xfId="1" applyFont="1" applyFill="1"/>
    <xf numFmtId="165" fontId="10" fillId="2" borderId="0" xfId="0" applyNumberFormat="1" applyFont="1" applyFill="1"/>
    <xf numFmtId="0" fontId="6" fillId="0" borderId="0" xfId="1" applyFont="1" applyFill="1"/>
    <xf numFmtId="0" fontId="18" fillId="0" borderId="0" xfId="0" applyFont="1"/>
    <xf numFmtId="0" fontId="9" fillId="0" borderId="0" xfId="0" applyFont="1"/>
    <xf numFmtId="0" fontId="10" fillId="2" borderId="0" xfId="0" applyFont="1" applyFill="1"/>
    <xf numFmtId="164" fontId="10" fillId="2" borderId="0" xfId="0" applyNumberFormat="1" applyFont="1" applyFill="1"/>
    <xf numFmtId="0" fontId="9" fillId="0" borderId="0" xfId="0" applyFont="1" applyFill="1" applyBorder="1" applyAlignment="1">
      <alignment vertical="center" wrapText="1"/>
    </xf>
    <xf numFmtId="167" fontId="7" fillId="0" borderId="0" xfId="0" applyNumberFormat="1" applyFont="1" applyFill="1"/>
    <xf numFmtId="167" fontId="4" fillId="0" borderId="0" xfId="0" applyNumberFormat="1" applyFont="1" applyFill="1"/>
    <xf numFmtId="0" fontId="18" fillId="0" borderId="0" xfId="0" applyFont="1" applyAlignment="1">
      <alignment horizontal="left"/>
    </xf>
    <xf numFmtId="0" fontId="9" fillId="0" borderId="0" xfId="0" applyFont="1" applyBorder="1" applyAlignment="1">
      <alignment horizontal="left" vertical="center" wrapText="1"/>
    </xf>
    <xf numFmtId="0" fontId="5" fillId="0" borderId="0" xfId="0" applyFont="1" applyAlignment="1">
      <alignment horizontal="left"/>
    </xf>
    <xf numFmtId="167" fontId="18" fillId="0" borderId="0" xfId="0" applyNumberFormat="1" applyFont="1"/>
    <xf numFmtId="9" fontId="5" fillId="0" borderId="0" xfId="0" applyNumberFormat="1" applyFont="1" applyAlignment="1"/>
    <xf numFmtId="49" fontId="5" fillId="0" borderId="0" xfId="0" applyNumberFormat="1" applyFont="1" applyAlignment="1">
      <alignment vertical="top" wrapText="1"/>
    </xf>
    <xf numFmtId="9" fontId="5" fillId="0" borderId="0" xfId="0" applyNumberFormat="1" applyFont="1" applyAlignment="1">
      <alignment vertical="top" wrapText="1"/>
    </xf>
    <xf numFmtId="0" fontId="9" fillId="0" borderId="0" xfId="0" applyFont="1" applyAlignment="1">
      <alignment vertical="center"/>
    </xf>
    <xf numFmtId="0" fontId="19" fillId="0" borderId="0" xfId="0" quotePrefix="1" applyFont="1"/>
    <xf numFmtId="167" fontId="19" fillId="0" borderId="0" xfId="0" applyNumberFormat="1" applyFont="1"/>
    <xf numFmtId="0" fontId="19" fillId="0" borderId="0" xfId="0" applyFont="1"/>
    <xf numFmtId="0" fontId="20" fillId="0" borderId="0" xfId="0" applyFont="1"/>
    <xf numFmtId="167" fontId="20" fillId="0" borderId="0" xfId="0" applyNumberFormat="1" applyFont="1"/>
    <xf numFmtId="165" fontId="4" fillId="0" borderId="0" xfId="0" applyNumberFormat="1" applyFont="1"/>
    <xf numFmtId="165" fontId="6" fillId="2" borderId="0" xfId="0" applyNumberFormat="1" applyFont="1" applyFill="1"/>
    <xf numFmtId="165" fontId="4" fillId="2" borderId="0" xfId="0" applyNumberFormat="1" applyFont="1" applyFill="1"/>
    <xf numFmtId="165" fontId="7" fillId="0" borderId="0" xfId="0" applyNumberFormat="1" applyFont="1"/>
    <xf numFmtId="165" fontId="6" fillId="2" borderId="0" xfId="1" applyNumberFormat="1" applyFont="1" applyFill="1"/>
    <xf numFmtId="165" fontId="7" fillId="0" borderId="0" xfId="0" applyNumberFormat="1" applyFont="1" applyFill="1" applyBorder="1"/>
    <xf numFmtId="165" fontId="5" fillId="2" borderId="0" xfId="1" applyNumberFormat="1" applyFont="1" applyFill="1"/>
    <xf numFmtId="164" fontId="4" fillId="0" borderId="0" xfId="0" applyNumberFormat="1" applyFont="1"/>
    <xf numFmtId="164" fontId="7" fillId="0" borderId="0" xfId="0" applyNumberFormat="1" applyFont="1" applyFill="1"/>
    <xf numFmtId="0" fontId="4" fillId="0" borderId="0" xfId="0" applyFont="1" applyAlignment="1">
      <alignment horizontal="right"/>
    </xf>
    <xf numFmtId="0" fontId="6" fillId="0" borderId="0" xfId="0" applyFont="1" applyAlignment="1">
      <alignment horizontal="right"/>
    </xf>
    <xf numFmtId="0" fontId="7" fillId="0" borderId="0" xfId="0" applyFont="1" applyFill="1" applyAlignment="1">
      <alignment horizontal="right"/>
    </xf>
    <xf numFmtId="0" fontId="18" fillId="0" borderId="0" xfId="0" applyFont="1" applyAlignment="1">
      <alignment horizontal="right"/>
    </xf>
    <xf numFmtId="167" fontId="7" fillId="0" borderId="0" xfId="0" applyNumberFormat="1" applyFont="1"/>
    <xf numFmtId="169" fontId="7" fillId="0" borderId="0" xfId="0" applyNumberFormat="1" applyFont="1"/>
    <xf numFmtId="0" fontId="6" fillId="0" borderId="0" xfId="0" applyFont="1" applyAlignment="1">
      <alignment horizontal="left" vertical="top"/>
    </xf>
    <xf numFmtId="0" fontId="5" fillId="0" borderId="0" xfId="0" quotePrefix="1" applyFont="1"/>
    <xf numFmtId="0" fontId="6" fillId="0" borderId="0" xfId="0" applyFont="1" applyAlignment="1">
      <alignment horizontal="left"/>
    </xf>
    <xf numFmtId="0" fontId="5" fillId="0" borderId="0" xfId="0" applyFont="1" applyAlignment="1">
      <alignment vertical="top" wrapText="1"/>
    </xf>
    <xf numFmtId="0" fontId="18" fillId="0" borderId="0" xfId="0" applyFont="1" applyAlignment="1">
      <alignment wrapText="1"/>
    </xf>
    <xf numFmtId="167" fontId="9" fillId="0" borderId="0" xfId="0" applyNumberFormat="1" applyFont="1" applyFill="1" applyBorder="1" applyAlignment="1">
      <alignment horizontal="right" vertical="center" wrapText="1"/>
    </xf>
    <xf numFmtId="0" fontId="6" fillId="0" borderId="0" xfId="0" applyFont="1" applyFill="1"/>
    <xf numFmtId="0" fontId="12" fillId="0" borderId="0" xfId="0" applyFont="1"/>
    <xf numFmtId="0" fontId="23" fillId="0" borderId="0" xfId="0" applyFont="1" applyAlignment="1">
      <alignment horizontal="left"/>
    </xf>
    <xf numFmtId="167" fontId="24" fillId="0" borderId="0" xfId="0" applyNumberFormat="1" applyFont="1"/>
    <xf numFmtId="0" fontId="24" fillId="0" borderId="0" xfId="0" applyFont="1"/>
    <xf numFmtId="0" fontId="23" fillId="0" borderId="0" xfId="0" applyFont="1"/>
    <xf numFmtId="0" fontId="25" fillId="0" borderId="0" xfId="0" applyFont="1"/>
    <xf numFmtId="167" fontId="8" fillId="0" borderId="0" xfId="0" applyNumberFormat="1" applyFont="1"/>
    <xf numFmtId="167" fontId="25" fillId="0" borderId="0" xfId="0" applyNumberFormat="1" applyFont="1"/>
    <xf numFmtId="169" fontId="8" fillId="0" borderId="0" xfId="0" applyNumberFormat="1" applyFont="1"/>
    <xf numFmtId="169" fontId="25" fillId="0" borderId="0" xfId="0" applyNumberFormat="1" applyFont="1"/>
    <xf numFmtId="169" fontId="8" fillId="0" borderId="0" xfId="0" quotePrefix="1" applyNumberFormat="1" applyFont="1" applyAlignment="1">
      <alignment horizontal="right"/>
    </xf>
    <xf numFmtId="0" fontId="8" fillId="0" borderId="0" xfId="0" applyFont="1" applyFill="1" applyBorder="1" applyAlignment="1">
      <alignment horizontal="left"/>
    </xf>
    <xf numFmtId="0" fontId="12" fillId="0" borderId="0" xfId="0" applyFont="1" applyAlignment="1">
      <alignment horizontal="left"/>
    </xf>
    <xf numFmtId="0" fontId="6" fillId="2" borderId="0" xfId="0" applyFont="1" applyFill="1" applyAlignment="1">
      <alignment horizontal="left"/>
    </xf>
    <xf numFmtId="0" fontId="7" fillId="2" borderId="0" xfId="0" applyFont="1" applyFill="1" applyAlignment="1">
      <alignment horizontal="left"/>
    </xf>
    <xf numFmtId="0" fontId="5" fillId="0" borderId="0" xfId="0" applyFont="1" applyFill="1" applyBorder="1" applyAlignment="1">
      <alignment horizontal="left"/>
    </xf>
    <xf numFmtId="0" fontId="10" fillId="2" borderId="0" xfId="0" applyFont="1" applyFill="1" applyAlignment="1">
      <alignment horizontal="left"/>
    </xf>
    <xf numFmtId="0" fontId="4" fillId="2" borderId="0" xfId="1" applyFont="1" applyFill="1" applyAlignment="1">
      <alignment horizontal="right"/>
    </xf>
    <xf numFmtId="0" fontId="4" fillId="2" borderId="0" xfId="1" applyFont="1" applyFill="1"/>
    <xf numFmtId="0" fontId="7" fillId="2" borderId="0" xfId="1" applyFont="1" applyFill="1"/>
    <xf numFmtId="0" fontId="7" fillId="0" borderId="0" xfId="1" applyFont="1"/>
    <xf numFmtId="164" fontId="7" fillId="0" borderId="0" xfId="1" applyNumberFormat="1" applyFont="1"/>
    <xf numFmtId="0" fontId="8" fillId="0" borderId="0" xfId="0" applyFont="1"/>
    <xf numFmtId="165" fontId="7" fillId="0" borderId="0" xfId="0" applyNumberFormat="1" applyFont="1" applyFill="1"/>
    <xf numFmtId="0" fontId="3" fillId="0" borderId="0" xfId="0" applyFont="1" applyAlignment="1">
      <alignment vertical="center"/>
    </xf>
    <xf numFmtId="0" fontId="3" fillId="0" borderId="0" xfId="0" applyFont="1"/>
    <xf numFmtId="0" fontId="22" fillId="2" borderId="0" xfId="0" applyFont="1" applyFill="1" applyBorder="1" applyAlignment="1">
      <alignment horizontal="left" vertical="center" wrapText="1"/>
    </xf>
    <xf numFmtId="0" fontId="4" fillId="0" borderId="0" xfId="0" applyFont="1" applyAlignment="1">
      <alignment horizontal="left"/>
    </xf>
    <xf numFmtId="0" fontId="5" fillId="0" borderId="0" xfId="0" applyFont="1" applyAlignment="1">
      <alignment wrapText="1"/>
    </xf>
    <xf numFmtId="0" fontId="5" fillId="0" borderId="0" xfId="0" applyFont="1" applyAlignment="1"/>
    <xf numFmtId="0" fontId="3" fillId="0" borderId="0" xfId="0" applyFont="1" applyAlignment="1"/>
    <xf numFmtId="0" fontId="3" fillId="0" borderId="0" xfId="0" applyFont="1" applyAlignment="1">
      <alignment wrapText="1"/>
    </xf>
    <xf numFmtId="167" fontId="3" fillId="0" borderId="0" xfId="0" applyNumberFormat="1" applyFont="1"/>
    <xf numFmtId="2" fontId="3" fillId="0" borderId="0" xfId="0" applyNumberFormat="1" applyFont="1"/>
    <xf numFmtId="0" fontId="35" fillId="0" borderId="0" xfId="0" applyFont="1"/>
    <xf numFmtId="0" fontId="7" fillId="0" borderId="0" xfId="1" applyFont="1" applyFill="1"/>
    <xf numFmtId="0" fontId="7" fillId="0" borderId="0" xfId="0" applyFont="1" applyFill="1" applyAlignment="1">
      <alignment horizontal="left"/>
    </xf>
    <xf numFmtId="0" fontId="7" fillId="0" borderId="0" xfId="0" applyFont="1" applyFill="1" applyBorder="1" applyAlignment="1">
      <alignment horizontal="left"/>
    </xf>
    <xf numFmtId="164" fontId="7" fillId="0" borderId="0" xfId="1" applyNumberFormat="1" applyFont="1" applyFill="1"/>
    <xf numFmtId="169" fontId="7" fillId="0" borderId="0" xfId="1" applyNumberFormat="1" applyFont="1" applyFill="1"/>
    <xf numFmtId="164" fontId="6" fillId="0" borderId="0" xfId="0" applyNumberFormat="1" applyFont="1" applyFill="1"/>
    <xf numFmtId="165" fontId="6" fillId="0" borderId="0" xfId="0" applyNumberFormat="1" applyFont="1" applyFill="1"/>
    <xf numFmtId="0" fontId="6" fillId="0" borderId="0" xfId="0" applyFont="1" applyFill="1" applyAlignment="1">
      <alignment horizontal="right"/>
    </xf>
    <xf numFmtId="0" fontId="7" fillId="0" borderId="0" xfId="1" applyFont="1" applyFill="1" applyAlignment="1">
      <alignment horizontal="right"/>
    </xf>
    <xf numFmtId="165" fontId="18" fillId="0" borderId="0" xfId="0" applyNumberFormat="1" applyFont="1"/>
    <xf numFmtId="0" fontId="33" fillId="0" borderId="0" xfId="0" applyFont="1"/>
    <xf numFmtId="169" fontId="4" fillId="0" borderId="0" xfId="0" applyNumberFormat="1" applyFont="1"/>
    <xf numFmtId="0" fontId="21" fillId="0" borderId="0" xfId="1" applyFont="1" applyFill="1" applyAlignment="1">
      <alignment horizontal="left"/>
    </xf>
    <xf numFmtId="0" fontId="21" fillId="0" borderId="0" xfId="1" applyFont="1" applyFill="1"/>
    <xf numFmtId="165" fontId="21" fillId="0" borderId="0" xfId="17" applyNumberFormat="1" applyFont="1" applyFill="1"/>
    <xf numFmtId="0" fontId="21" fillId="0" borderId="0" xfId="1" applyFont="1" applyFill="1" applyAlignment="1">
      <alignment horizontal="right"/>
    </xf>
    <xf numFmtId="165" fontId="21" fillId="0" borderId="0" xfId="1" applyNumberFormat="1" applyFont="1" applyFill="1"/>
    <xf numFmtId="165" fontId="21" fillId="0" borderId="0" xfId="3" applyNumberFormat="1" applyFont="1" applyFill="1"/>
    <xf numFmtId="0" fontId="38" fillId="0" borderId="0" xfId="0" applyFont="1"/>
    <xf numFmtId="0" fontId="7" fillId="0" borderId="0" xfId="1" applyFont="1" applyFill="1" applyAlignment="1">
      <alignment horizontal="left"/>
    </xf>
    <xf numFmtId="165" fontId="7" fillId="0" borderId="0" xfId="0" applyNumberFormat="1" applyFont="1" applyBorder="1"/>
    <xf numFmtId="0" fontId="39" fillId="0" borderId="0" xfId="0" applyFont="1"/>
    <xf numFmtId="0" fontId="39" fillId="0" borderId="0" xfId="0" applyFont="1" applyAlignment="1">
      <alignment horizontal="right"/>
    </xf>
    <xf numFmtId="164" fontId="39" fillId="0" borderId="0" xfId="0" applyNumberFormat="1" applyFont="1"/>
    <xf numFmtId="164" fontId="4" fillId="0" borderId="0" xfId="0" applyNumberFormat="1" applyFont="1" applyFill="1"/>
    <xf numFmtId="0" fontId="7" fillId="0" borderId="0" xfId="0" applyFont="1" applyFill="1" applyBorder="1" applyAlignment="1">
      <alignment horizontal="left" vertical="center" wrapText="1"/>
    </xf>
    <xf numFmtId="165" fontId="7" fillId="0" borderId="0" xfId="0" applyNumberFormat="1" applyFont="1" applyFill="1" applyBorder="1" applyAlignment="1">
      <alignment horizontal="right" wrapText="1"/>
    </xf>
    <xf numFmtId="0" fontId="7" fillId="0" borderId="0" xfId="0" applyFont="1" applyFill="1" applyBorder="1" applyAlignment="1">
      <alignment horizontal="right"/>
    </xf>
    <xf numFmtId="0" fontId="6" fillId="0" borderId="0" xfId="0" applyFont="1" applyFill="1" applyBorder="1" applyAlignment="1">
      <alignment horizontal="left" vertical="center" wrapText="1"/>
    </xf>
    <xf numFmtId="0" fontId="7" fillId="0" borderId="0" xfId="12" applyFont="1" applyFill="1" applyBorder="1"/>
    <xf numFmtId="43" fontId="18" fillId="0" borderId="0" xfId="31" applyFont="1"/>
    <xf numFmtId="0" fontId="8" fillId="0" borderId="0" xfId="0" applyFont="1" applyFill="1"/>
    <xf numFmtId="0" fontId="7" fillId="0" borderId="0" xfId="1" quotePrefix="1" applyFont="1" applyFill="1" applyAlignment="1">
      <alignment horizontal="left"/>
    </xf>
    <xf numFmtId="1" fontId="7" fillId="0" borderId="0" xfId="1" applyNumberFormat="1" applyFont="1" applyFill="1"/>
    <xf numFmtId="0" fontId="42" fillId="0" borderId="0" xfId="0" applyFont="1" applyFill="1" applyAlignment="1">
      <alignment horizontal="left"/>
    </xf>
    <xf numFmtId="0" fontId="42" fillId="0" borderId="0" xfId="0" applyFont="1" applyFill="1"/>
    <xf numFmtId="0" fontId="42" fillId="0" borderId="0" xfId="0" applyFont="1" applyFill="1" applyBorder="1" applyAlignment="1">
      <alignment horizontal="left"/>
    </xf>
    <xf numFmtId="0" fontId="42" fillId="0" borderId="0" xfId="0" applyFont="1"/>
    <xf numFmtId="169" fontId="5" fillId="0" borderId="0" xfId="0" applyNumberFormat="1" applyFont="1"/>
    <xf numFmtId="169" fontId="21" fillId="0" borderId="0" xfId="1" applyNumberFormat="1" applyFont="1" applyFill="1"/>
    <xf numFmtId="0" fontId="11" fillId="0" borderId="0" xfId="1" applyFont="1"/>
    <xf numFmtId="0" fontId="3" fillId="0" borderId="0" xfId="0" applyFont="1" applyAlignment="1">
      <alignment horizontal="left"/>
    </xf>
    <xf numFmtId="1" fontId="21" fillId="0" borderId="0" xfId="1" applyNumberFormat="1" applyFont="1" applyFill="1"/>
    <xf numFmtId="0" fontId="4" fillId="2" borderId="0" xfId="1" applyFont="1" applyFill="1" applyAlignment="1">
      <alignment horizontal="left"/>
    </xf>
    <xf numFmtId="0" fontId="9" fillId="0" borderId="0" xfId="0" applyFont="1" applyAlignment="1">
      <alignment horizontal="left"/>
    </xf>
    <xf numFmtId="0" fontId="11" fillId="0" borderId="0" xfId="1"/>
    <xf numFmtId="0" fontId="9" fillId="0" borderId="0" xfId="0" applyFont="1" applyAlignment="1">
      <alignment horizontal="left" vertical="top"/>
    </xf>
    <xf numFmtId="169" fontId="3" fillId="0" borderId="0" xfId="0" applyNumberFormat="1" applyFont="1"/>
    <xf numFmtId="0" fontId="3" fillId="0" borderId="0" xfId="0" applyFont="1" applyAlignment="1">
      <alignment vertical="justify" wrapText="1"/>
    </xf>
    <xf numFmtId="169" fontId="9" fillId="0" borderId="0" xfId="0" applyNumberFormat="1" applyFont="1"/>
    <xf numFmtId="179" fontId="33" fillId="0" borderId="0" xfId="0" applyNumberFormat="1" applyFont="1"/>
    <xf numFmtId="0" fontId="11" fillId="0" borderId="0" xfId="1"/>
    <xf numFmtId="178" fontId="5" fillId="0" borderId="0" xfId="31" applyNumberFormat="1" applyFont="1"/>
    <xf numFmtId="178" fontId="33" fillId="0" borderId="0" xfId="0" applyNumberFormat="1" applyFont="1"/>
    <xf numFmtId="180" fontId="24" fillId="0" borderId="0" xfId="449" applyNumberFormat="1" applyFont="1"/>
    <xf numFmtId="9" fontId="19" fillId="0" borderId="0" xfId="449" applyFont="1"/>
    <xf numFmtId="9" fontId="3" fillId="0" borderId="0" xfId="449" applyFont="1"/>
    <xf numFmtId="0" fontId="121" fillId="0" borderId="0" xfId="0" applyFont="1"/>
    <xf numFmtId="3" fontId="4" fillId="0" borderId="0" xfId="0" applyNumberFormat="1" applyFont="1"/>
    <xf numFmtId="0" fontId="1" fillId="0" borderId="0" xfId="0" applyFont="1"/>
    <xf numFmtId="165" fontId="34" fillId="0" borderId="0" xfId="0" applyNumberFormat="1" applyFont="1"/>
    <xf numFmtId="165" fontId="0" fillId="0" borderId="0" xfId="0" applyNumberFormat="1"/>
    <xf numFmtId="0" fontId="8" fillId="0" borderId="0" xfId="0" applyFont="1" applyFill="1" applyBorder="1" applyAlignment="1"/>
    <xf numFmtId="165" fontId="8" fillId="0" borderId="0" xfId="0" applyNumberFormat="1" applyFont="1" applyFill="1" applyBorder="1"/>
    <xf numFmtId="0" fontId="8" fillId="0" borderId="0" xfId="0" applyFont="1" applyFill="1" applyBorder="1"/>
    <xf numFmtId="0" fontId="8" fillId="0" borderId="0" xfId="0" applyFont="1" applyFill="1" applyBorder="1" applyAlignment="1">
      <alignment horizontal="right"/>
    </xf>
    <xf numFmtId="164" fontId="8" fillId="0" borderId="0" xfId="15" applyNumberFormat="1" applyFont="1" applyFill="1" applyBorder="1"/>
    <xf numFmtId="169" fontId="121" fillId="0" borderId="0" xfId="0" applyNumberFormat="1" applyFont="1"/>
    <xf numFmtId="0" fontId="5" fillId="0" borderId="0" xfId="0" quotePrefix="1" applyFont="1" applyAlignment="1">
      <alignment horizontal="left" vertical="center" wrapText="1"/>
    </xf>
    <xf numFmtId="164" fontId="5" fillId="0" borderId="0" xfId="0" applyNumberFormat="1" applyFont="1" applyFill="1" applyBorder="1" applyAlignment="1">
      <alignment horizontal="right" vertical="center" wrapText="1"/>
    </xf>
    <xf numFmtId="169" fontId="11" fillId="0" borderId="0" xfId="1" applyNumberFormat="1"/>
    <xf numFmtId="0" fontId="32" fillId="0" borderId="0" xfId="27" applyAlignment="1">
      <alignment horizontal="left"/>
    </xf>
    <xf numFmtId="181" fontId="9" fillId="0" borderId="0" xfId="31" applyNumberFormat="1" applyFont="1" applyFill="1" applyBorder="1" applyAlignment="1">
      <alignment horizontal="right" vertical="center" wrapText="1"/>
    </xf>
    <xf numFmtId="169" fontId="1" fillId="0" borderId="0" xfId="477" applyNumberFormat="1" applyFont="1" applyFill="1" applyBorder="1"/>
    <xf numFmtId="0" fontId="2" fillId="0" borderId="0" xfId="0" quotePrefix="1" applyFont="1" applyAlignment="1">
      <alignment wrapText="1"/>
    </xf>
    <xf numFmtId="9" fontId="7" fillId="0" borderId="0" xfId="449" applyFont="1"/>
    <xf numFmtId="9" fontId="18" fillId="0" borderId="0" xfId="449" applyFont="1"/>
    <xf numFmtId="2" fontId="7" fillId="0" borderId="0" xfId="0" applyNumberFormat="1" applyFont="1"/>
    <xf numFmtId="0" fontId="1" fillId="0" borderId="0" xfId="0" applyFont="1" applyAlignment="1">
      <alignment wrapText="1"/>
    </xf>
    <xf numFmtId="0" fontId="1" fillId="0" borderId="0" xfId="0" applyFont="1" applyAlignment="1"/>
    <xf numFmtId="0" fontId="18" fillId="0" borderId="0" xfId="0" applyFont="1" applyBorder="1"/>
    <xf numFmtId="0" fontId="18" fillId="0" borderId="0" xfId="0" applyFont="1" applyBorder="1" applyAlignment="1">
      <alignment wrapText="1"/>
    </xf>
    <xf numFmtId="9" fontId="7" fillId="0" borderId="0" xfId="0" applyNumberFormat="1" applyFont="1"/>
    <xf numFmtId="0" fontId="6" fillId="0" borderId="0" xfId="0" applyFont="1" applyAlignment="1">
      <alignment horizontal="center"/>
    </xf>
    <xf numFmtId="4" fontId="7" fillId="0" borderId="0" xfId="0" applyNumberFormat="1" applyFont="1"/>
    <xf numFmtId="0" fontId="22" fillId="0" borderId="0" xfId="0" applyFont="1" applyFill="1" applyBorder="1" applyAlignment="1">
      <alignment horizontal="left" vertical="center" wrapText="1"/>
    </xf>
    <xf numFmtId="0" fontId="9" fillId="0" borderId="0" xfId="0" applyFont="1" applyFill="1"/>
    <xf numFmtId="0" fontId="18" fillId="0" borderId="0" xfId="0" applyFont="1" applyFill="1"/>
    <xf numFmtId="0" fontId="22" fillId="0" borderId="0" xfId="0" applyFont="1" applyFill="1"/>
    <xf numFmtId="0" fontId="4" fillId="0" borderId="0" xfId="0" applyFont="1" applyFill="1" applyAlignment="1">
      <alignment horizontal="right"/>
    </xf>
    <xf numFmtId="2" fontId="7" fillId="0" borderId="0" xfId="0" applyNumberFormat="1" applyFont="1" applyFill="1" applyAlignment="1">
      <alignment horizontal="right"/>
    </xf>
    <xf numFmtId="0" fontId="14" fillId="0" borderId="0" xfId="0" applyFont="1" applyFill="1"/>
    <xf numFmtId="165" fontId="21" fillId="0" borderId="0" xfId="1" applyNumberFormat="1" applyFont="1" applyFill="1" applyAlignment="1">
      <alignment horizontal="right"/>
    </xf>
    <xf numFmtId="0" fontId="5" fillId="0" borderId="0" xfId="0" applyFont="1" applyFill="1" applyAlignment="1">
      <alignment horizontal="right"/>
    </xf>
    <xf numFmtId="164" fontId="7" fillId="0" borderId="0" xfId="1" applyNumberFormat="1" applyFont="1" applyFill="1" applyAlignment="1">
      <alignment horizontal="right"/>
    </xf>
    <xf numFmtId="3" fontId="6" fillId="0" borderId="0" xfId="0" applyNumberFormat="1" applyFont="1" applyFill="1"/>
    <xf numFmtId="0" fontId="7" fillId="0" borderId="0" xfId="449" applyNumberFormat="1" applyFont="1" applyFill="1" applyBorder="1"/>
    <xf numFmtId="0" fontId="128" fillId="0" borderId="0" xfId="0" applyFont="1" applyFill="1"/>
    <xf numFmtId="165" fontId="7" fillId="0" borderId="0" xfId="0" applyNumberFormat="1" applyFont="1" applyFill="1" applyBorder="1" applyAlignment="1">
      <alignment horizontal="right"/>
    </xf>
    <xf numFmtId="0" fontId="8" fillId="0" borderId="0" xfId="0" applyFont="1" applyFill="1" applyAlignment="1">
      <alignment horizontal="right"/>
    </xf>
    <xf numFmtId="164" fontId="8" fillId="0" borderId="0" xfId="0" applyNumberFormat="1" applyFont="1" applyFill="1"/>
    <xf numFmtId="0" fontId="130" fillId="0" borderId="0" xfId="0" applyFont="1" applyFill="1"/>
    <xf numFmtId="2" fontId="8" fillId="0" borderId="0" xfId="0" applyNumberFormat="1" applyFont="1"/>
    <xf numFmtId="0" fontId="131" fillId="0" borderId="0" xfId="0" applyFont="1"/>
    <xf numFmtId="9" fontId="8" fillId="0" borderId="0" xfId="0" applyNumberFormat="1" applyFont="1"/>
    <xf numFmtId="178" fontId="8" fillId="0" borderId="0" xfId="31" applyNumberFormat="1" applyFont="1"/>
    <xf numFmtId="43" fontId="8" fillId="0" borderId="0" xfId="31" applyNumberFormat="1" applyFont="1"/>
    <xf numFmtId="180" fontId="3" fillId="0" borderId="0" xfId="449" applyNumberFormat="1" applyFont="1"/>
    <xf numFmtId="9" fontId="8" fillId="0" borderId="0" xfId="449" applyFont="1"/>
    <xf numFmtId="180" fontId="8" fillId="0" borderId="0" xfId="449" applyNumberFormat="1" applyFont="1"/>
    <xf numFmtId="9" fontId="8" fillId="0" borderId="0" xfId="449" applyNumberFormat="1" applyFont="1"/>
    <xf numFmtId="3" fontId="3" fillId="0" borderId="0" xfId="0" applyNumberFormat="1" applyFont="1"/>
    <xf numFmtId="9" fontId="24" fillId="0" borderId="0" xfId="449" applyFont="1"/>
    <xf numFmtId="2" fontId="19" fillId="0" borderId="0" xfId="0" applyNumberFormat="1" applyFont="1"/>
    <xf numFmtId="184" fontId="11" fillId="0" borderId="0" xfId="1" applyNumberFormat="1"/>
    <xf numFmtId="178" fontId="35" fillId="0" borderId="0" xfId="0" applyNumberFormat="1" applyFont="1"/>
    <xf numFmtId="169" fontId="132" fillId="0" borderId="0" xfId="1" applyNumberFormat="1" applyFont="1"/>
    <xf numFmtId="165" fontId="4" fillId="0" borderId="0" xfId="0" applyNumberFormat="1" applyFont="1" applyFill="1"/>
    <xf numFmtId="0" fontId="7" fillId="0" borderId="0" xfId="1" applyFont="1" applyFill="1" applyAlignment="1">
      <alignment wrapText="1"/>
    </xf>
    <xf numFmtId="0" fontId="5" fillId="0" borderId="0" xfId="0" applyFont="1" applyFill="1"/>
    <xf numFmtId="1" fontId="7" fillId="0" borderId="0" xfId="0" applyNumberFormat="1" applyFont="1" applyFill="1"/>
    <xf numFmtId="169" fontId="7" fillId="0" borderId="0" xfId="0" applyNumberFormat="1" applyFont="1" applyFill="1"/>
    <xf numFmtId="0" fontId="7" fillId="0" borderId="0" xfId="12" applyFont="1" applyFill="1" applyBorder="1" applyAlignment="1">
      <alignment horizontal="left"/>
    </xf>
    <xf numFmtId="165" fontId="7" fillId="0" borderId="0" xfId="12" applyNumberFormat="1" applyFont="1" applyFill="1" applyBorder="1" applyAlignment="1">
      <alignment horizontal="right" wrapText="1"/>
    </xf>
    <xf numFmtId="0" fontId="126" fillId="0" borderId="0" xfId="33" applyNumberFormat="1" applyFont="1" applyFill="1" applyBorder="1" applyAlignment="1">
      <alignment vertical="center" wrapText="1"/>
    </xf>
    <xf numFmtId="0" fontId="126" fillId="0" borderId="0" xfId="33" applyNumberFormat="1" applyFont="1" applyFill="1" applyBorder="1" applyAlignment="1">
      <alignment vertical="center"/>
    </xf>
    <xf numFmtId="165" fontId="126" fillId="0" borderId="0" xfId="33" applyNumberFormat="1" applyFont="1" applyFill="1" applyBorder="1" applyAlignment="1">
      <alignment vertical="center" wrapText="1"/>
    </xf>
    <xf numFmtId="16" fontId="7" fillId="0" borderId="0" xfId="12" quotePrefix="1" applyNumberFormat="1" applyFont="1" applyFill="1" applyBorder="1" applyAlignment="1">
      <alignment horizontal="left"/>
    </xf>
    <xf numFmtId="164" fontId="7" fillId="0" borderId="0" xfId="12" applyNumberFormat="1" applyFont="1" applyFill="1" applyBorder="1" applyAlignment="1">
      <alignment horizontal="right"/>
    </xf>
    <xf numFmtId="164" fontId="7" fillId="0" borderId="0" xfId="12" applyNumberFormat="1" applyFont="1" applyFill="1" applyBorder="1" applyAlignment="1">
      <alignment horizontal="right" wrapText="1"/>
    </xf>
    <xf numFmtId="164" fontId="5" fillId="0" borderId="0" xfId="0" applyNumberFormat="1" applyFont="1" applyFill="1"/>
    <xf numFmtId="0" fontId="21" fillId="0" borderId="0" xfId="0" applyFont="1" applyFill="1" applyAlignment="1">
      <alignment vertical="center" wrapText="1"/>
    </xf>
    <xf numFmtId="0" fontId="6" fillId="0" borderId="0" xfId="0" applyFont="1" applyFill="1" applyAlignment="1">
      <alignment horizontal="left"/>
    </xf>
    <xf numFmtId="164" fontId="7" fillId="0" borderId="0" xfId="0" applyNumberFormat="1" applyFont="1" applyFill="1" applyBorder="1"/>
    <xf numFmtId="164" fontId="7" fillId="0" borderId="0" xfId="0" applyNumberFormat="1" applyFont="1" applyFill="1" applyBorder="1" applyAlignment="1">
      <alignment horizontal="right"/>
    </xf>
    <xf numFmtId="0" fontId="10" fillId="0" borderId="0" xfId="0" applyFont="1" applyFill="1"/>
    <xf numFmtId="0" fontId="1" fillId="0" borderId="0" xfId="0" applyFont="1" applyFill="1" applyBorder="1" applyAlignment="1">
      <alignment horizontal="left" vertical="center" wrapText="1"/>
    </xf>
    <xf numFmtId="181" fontId="5" fillId="0" borderId="0" xfId="31" applyNumberFormat="1" applyFont="1" applyFill="1" applyBorder="1" applyAlignment="1">
      <alignment horizontal="right" vertical="center" wrapText="1"/>
    </xf>
    <xf numFmtId="0" fontId="5" fillId="0" borderId="0" xfId="0" applyNumberFormat="1" applyFont="1" applyFill="1"/>
    <xf numFmtId="43" fontId="18" fillId="0" borderId="0" xfId="31" applyFont="1" applyFill="1"/>
    <xf numFmtId="165" fontId="14" fillId="0" borderId="0" xfId="195" applyNumberFormat="1" applyFont="1" applyFill="1" applyBorder="1" applyAlignment="1">
      <alignment horizontal="right" wrapText="1"/>
    </xf>
    <xf numFmtId="165" fontId="4" fillId="0" borderId="0" xfId="12" applyNumberFormat="1" applyFont="1" applyFill="1" applyBorder="1" applyAlignment="1">
      <alignment horizontal="right" wrapText="1"/>
    </xf>
    <xf numFmtId="164" fontId="6" fillId="2" borderId="0" xfId="0" applyNumberFormat="1" applyFont="1" applyFill="1"/>
    <xf numFmtId="164" fontId="4" fillId="2" borderId="0" xfId="0" applyNumberFormat="1" applyFont="1" applyFill="1"/>
    <xf numFmtId="164" fontId="5" fillId="2" borderId="0" xfId="0" applyNumberFormat="1" applyFont="1" applyFill="1"/>
    <xf numFmtId="9" fontId="4" fillId="0" borderId="0" xfId="449" applyFont="1"/>
    <xf numFmtId="0" fontId="133" fillId="0" borderId="0" xfId="0" applyFont="1"/>
    <xf numFmtId="178" fontId="33" fillId="0" borderId="0" xfId="31" applyNumberFormat="1" applyFont="1"/>
    <xf numFmtId="167" fontId="9" fillId="0" borderId="0" xfId="0" applyNumberFormat="1" applyFont="1"/>
    <xf numFmtId="0" fontId="9" fillId="0" borderId="0" xfId="0" applyFont="1" applyFill="1" applyBorder="1"/>
    <xf numFmtId="0" fontId="5" fillId="0" borderId="0" xfId="0" applyNumberFormat="1" applyFont="1" applyFill="1" applyBorder="1"/>
    <xf numFmtId="164" fontId="129" fillId="0" borderId="0" xfId="0" applyNumberFormat="1" applyFont="1" applyFill="1" applyBorder="1" applyAlignment="1">
      <alignment horizontal="right" vertical="center" wrapText="1"/>
    </xf>
    <xf numFmtId="0" fontId="129" fillId="0" borderId="0" xfId="0" applyNumberFormat="1" applyFont="1" applyFill="1" applyBorder="1"/>
    <xf numFmtId="0" fontId="127" fillId="0" borderId="0" xfId="0" applyFont="1" applyAlignment="1"/>
    <xf numFmtId="0" fontId="22" fillId="2" borderId="0" xfId="0" applyFont="1" applyFill="1" applyBorder="1" applyAlignment="1">
      <alignment horizontal="right" vertical="center" wrapText="1"/>
    </xf>
    <xf numFmtId="0" fontId="9" fillId="2" borderId="0" xfId="0" applyFont="1" applyFill="1" applyAlignment="1">
      <alignment horizontal="right" vertical="top" wrapText="1"/>
    </xf>
    <xf numFmtId="0" fontId="39" fillId="0" borderId="0" xfId="0" applyFont="1" applyFill="1"/>
    <xf numFmtId="181" fontId="5" fillId="0" borderId="0" xfId="31" applyNumberFormat="1" applyFont="1"/>
    <xf numFmtId="181" fontId="9" fillId="0" borderId="0" xfId="31" applyNumberFormat="1" applyFont="1"/>
    <xf numFmtId="164" fontId="5" fillId="0" borderId="0" xfId="31" applyNumberFormat="1" applyFont="1"/>
    <xf numFmtId="0" fontId="5" fillId="0" borderId="0" xfId="0" applyFont="1" applyAlignment="1">
      <alignment vertical="justify" wrapText="1"/>
    </xf>
    <xf numFmtId="0" fontId="1" fillId="0" borderId="0" xfId="0" quotePrefix="1" applyFont="1" applyAlignment="1">
      <alignment wrapText="1"/>
    </xf>
    <xf numFmtId="1" fontId="4" fillId="0" borderId="0" xfId="0" applyNumberFormat="1" applyFont="1"/>
    <xf numFmtId="0" fontId="134" fillId="0" borderId="0" xfId="1" applyFont="1" applyFill="1" applyAlignment="1">
      <alignment horizontal="left"/>
    </xf>
    <xf numFmtId="0" fontId="134" fillId="0" borderId="0" xfId="1" applyFont="1" applyFill="1"/>
    <xf numFmtId="165" fontId="134" fillId="0" borderId="0" xfId="1" applyNumberFormat="1" applyFont="1" applyFill="1"/>
    <xf numFmtId="0" fontId="134" fillId="0" borderId="0" xfId="1" applyFont="1" applyFill="1" applyAlignment="1">
      <alignment horizontal="right"/>
    </xf>
    <xf numFmtId="0" fontId="8" fillId="0" borderId="0" xfId="1" applyFont="1" applyFill="1"/>
    <xf numFmtId="0" fontId="25" fillId="0" borderId="0" xfId="0" applyFont="1" applyFill="1"/>
    <xf numFmtId="0" fontId="134" fillId="0" borderId="0" xfId="1" quotePrefix="1" applyFont="1" applyFill="1"/>
    <xf numFmtId="165" fontId="8" fillId="0" borderId="0" xfId="1" applyNumberFormat="1" applyFont="1" applyFill="1"/>
    <xf numFmtId="0" fontId="4" fillId="0" borderId="0" xfId="0" applyFont="1" applyFill="1" applyAlignment="1">
      <alignment horizontal="left"/>
    </xf>
    <xf numFmtId="0" fontId="4" fillId="0" borderId="0" xfId="0" applyFont="1" applyFill="1" applyBorder="1"/>
    <xf numFmtId="0" fontId="4" fillId="0" borderId="0" xfId="1" applyFont="1" applyFill="1"/>
    <xf numFmtId="0" fontId="4" fillId="0" borderId="0" xfId="0" applyFont="1" applyFill="1" applyBorder="1" applyAlignment="1">
      <alignment horizontal="left"/>
    </xf>
    <xf numFmtId="165" fontId="4" fillId="0" borderId="0" xfId="0" applyNumberFormat="1" applyFont="1" applyFill="1" applyBorder="1"/>
    <xf numFmtId="1" fontId="4" fillId="0" borderId="0" xfId="0" applyNumberFormat="1" applyFont="1" applyFill="1" applyBorder="1" applyAlignment="1">
      <alignment horizontal="right"/>
    </xf>
    <xf numFmtId="164" fontId="4" fillId="0" borderId="0" xfId="1" applyNumberFormat="1" applyFont="1" applyFill="1"/>
    <xf numFmtId="169" fontId="4" fillId="0" borderId="0" xfId="1" applyNumberFormat="1" applyFont="1" applyFill="1"/>
    <xf numFmtId="0" fontId="4" fillId="0" borderId="0" xfId="1" applyFont="1" applyFill="1" applyAlignment="1">
      <alignment horizontal="right"/>
    </xf>
    <xf numFmtId="165" fontId="9" fillId="0" borderId="0" xfId="0" applyNumberFormat="1" applyFont="1"/>
    <xf numFmtId="0" fontId="130" fillId="0" borderId="0" xfId="0" applyFont="1"/>
    <xf numFmtId="0" fontId="135" fillId="0" borderId="0" xfId="0" applyFont="1"/>
    <xf numFmtId="164" fontId="10" fillId="0" borderId="0" xfId="0" applyNumberFormat="1" applyFont="1"/>
    <xf numFmtId="164" fontId="12" fillId="0" borderId="0" xfId="0" applyNumberFormat="1" applyFont="1"/>
    <xf numFmtId="0" fontId="136" fillId="0" borderId="0" xfId="1" applyFont="1" applyFill="1" applyAlignment="1">
      <alignment horizontal="left"/>
    </xf>
    <xf numFmtId="0" fontId="136" fillId="0" borderId="0" xfId="1" applyFont="1" applyFill="1"/>
    <xf numFmtId="165" fontId="136" fillId="0" borderId="0" xfId="1" applyNumberFormat="1" applyFont="1" applyFill="1"/>
    <xf numFmtId="165" fontId="136" fillId="0" borderId="0" xfId="1" applyNumberFormat="1" applyFont="1" applyFill="1" applyAlignment="1">
      <alignment horizontal="right"/>
    </xf>
    <xf numFmtId="0" fontId="136" fillId="0" borderId="0" xfId="1" applyFont="1" applyFill="1" applyAlignment="1">
      <alignment horizontal="right"/>
    </xf>
    <xf numFmtId="169" fontId="33" fillId="0" borderId="0" xfId="583" applyNumberFormat="1" applyFont="1" applyFill="1" applyBorder="1"/>
    <xf numFmtId="0" fontId="1" fillId="0" borderId="0" xfId="0" quotePrefix="1" applyFont="1" applyAlignment="1">
      <alignment wrapText="1"/>
    </xf>
    <xf numFmtId="0" fontId="1" fillId="0" borderId="0" xfId="0" quotePrefix="1" applyFont="1" applyAlignment="1">
      <alignment wrapText="1"/>
    </xf>
    <xf numFmtId="169" fontId="0" fillId="0" borderId="0" xfId="0" applyNumberFormat="1" applyFont="1" applyFill="1" applyBorder="1"/>
    <xf numFmtId="2" fontId="5" fillId="0" borderId="0" xfId="0" applyNumberFormat="1" applyFont="1"/>
    <xf numFmtId="2" fontId="6" fillId="0" borderId="0" xfId="0" applyNumberFormat="1" applyFont="1"/>
    <xf numFmtId="0" fontId="137" fillId="0" borderId="0" xfId="0" quotePrefix="1" applyFont="1"/>
    <xf numFmtId="2" fontId="128" fillId="0" borderId="0" xfId="0" applyNumberFormat="1" applyFont="1"/>
    <xf numFmtId="0" fontId="128" fillId="0" borderId="0" xfId="0" quotePrefix="1" applyFont="1"/>
    <xf numFmtId="0" fontId="32" fillId="0" borderId="0" xfId="27"/>
    <xf numFmtId="180" fontId="33" fillId="0" borderId="0" xfId="449" applyNumberFormat="1" applyFont="1"/>
    <xf numFmtId="169" fontId="122" fillId="0" borderId="0" xfId="1271" applyNumberFormat="1" applyFont="1" applyFill="1" applyBorder="1"/>
    <xf numFmtId="0" fontId="21" fillId="0" borderId="0" xfId="1" applyFont="1" applyFill="1" applyAlignment="1">
      <alignment wrapText="1"/>
    </xf>
    <xf numFmtId="167" fontId="139" fillId="0" borderId="0" xfId="0" applyNumberFormat="1" applyFont="1"/>
    <xf numFmtId="0" fontId="7" fillId="0" borderId="0" xfId="1" applyFont="1" applyAlignment="1">
      <alignment wrapText="1"/>
    </xf>
    <xf numFmtId="14" fontId="7" fillId="0" borderId="0" xfId="0" applyNumberFormat="1" applyFont="1" applyFill="1"/>
    <xf numFmtId="167" fontId="1" fillId="0" borderId="0" xfId="0" applyNumberFormat="1" applyFont="1"/>
    <xf numFmtId="1" fontId="1" fillId="0" borderId="0" xfId="0" applyNumberFormat="1" applyFont="1"/>
    <xf numFmtId="9" fontId="1" fillId="0" borderId="0" xfId="449" applyFont="1"/>
    <xf numFmtId="0" fontId="1" fillId="0" borderId="0" xfId="0" quotePrefix="1" applyFont="1" applyAlignment="1">
      <alignment horizontal="left" vertical="center" wrapText="1"/>
    </xf>
    <xf numFmtId="0" fontId="5" fillId="0" borderId="0" xfId="0" applyFont="1" applyAlignment="1">
      <alignment wrapText="1"/>
    </xf>
    <xf numFmtId="0" fontId="1" fillId="0" borderId="0" xfId="0" quotePrefix="1" applyFont="1" applyAlignment="1">
      <alignment vertical="center" wrapText="1"/>
    </xf>
    <xf numFmtId="0" fontId="5" fillId="0" borderId="0" xfId="0" applyFont="1" applyAlignment="1"/>
    <xf numFmtId="0" fontId="1" fillId="0" borderId="0" xfId="0" quotePrefix="1" applyFont="1" applyAlignment="1">
      <alignment wrapText="1"/>
    </xf>
  </cellXfs>
  <cellStyles count="1285">
    <cellStyle name="******************************************" xfId="35"/>
    <cellStyle name="20% - Accent1 2" xfId="36"/>
    <cellStyle name="20% - Accent1 3" xfId="37"/>
    <cellStyle name="20% - Accent2 2" xfId="38"/>
    <cellStyle name="20% - Accent2 3" xfId="39"/>
    <cellStyle name="20% - Accent3 2" xfId="40"/>
    <cellStyle name="20% - Accent3 3" xfId="41"/>
    <cellStyle name="20% - Accent4 2" xfId="42"/>
    <cellStyle name="20% - Accent4 3" xfId="43"/>
    <cellStyle name="20% - Accent5 2" xfId="44"/>
    <cellStyle name="20% - Accent5 3" xfId="45"/>
    <cellStyle name="20% - Accent6 2" xfId="46"/>
    <cellStyle name="20% - Accent6 3" xfId="47"/>
    <cellStyle name="40% - Accent1 2" xfId="48"/>
    <cellStyle name="40% - Accent1 3" xfId="49"/>
    <cellStyle name="40% - Accent2 2" xfId="50"/>
    <cellStyle name="40% - Accent2 3" xfId="51"/>
    <cellStyle name="40% - Accent3 2" xfId="52"/>
    <cellStyle name="40% - Accent3 3" xfId="53"/>
    <cellStyle name="40% - Accent4 2" xfId="54"/>
    <cellStyle name="40% - Accent4 3" xfId="55"/>
    <cellStyle name="40% - Accent5 2" xfId="56"/>
    <cellStyle name="40% - Accent5 3" xfId="57"/>
    <cellStyle name="40% - Accent6 2" xfId="58"/>
    <cellStyle name="40% - Accent6 3" xfId="59"/>
    <cellStyle name="60% - Accent1 2" xfId="60"/>
    <cellStyle name="60% - Accent1 3" xfId="61"/>
    <cellStyle name="60% - Accent2 2" xfId="62"/>
    <cellStyle name="60% - Accent2 3" xfId="63"/>
    <cellStyle name="60% - Accent3 2" xfId="64"/>
    <cellStyle name="60% - Accent3 3" xfId="65"/>
    <cellStyle name="60% - Accent4 2" xfId="66"/>
    <cellStyle name="60% - Accent4 3" xfId="67"/>
    <cellStyle name="60% - Accent5 2" xfId="68"/>
    <cellStyle name="60% - Accent5 3" xfId="69"/>
    <cellStyle name="60% - Accent6 2" xfId="70"/>
    <cellStyle name="60% - Accent6 3" xfId="71"/>
    <cellStyle name="Accent1 2" xfId="72"/>
    <cellStyle name="Accent1 3" xfId="73"/>
    <cellStyle name="Accent2 2" xfId="74"/>
    <cellStyle name="Accent2 3" xfId="75"/>
    <cellStyle name="Accent3 2" xfId="76"/>
    <cellStyle name="Accent3 3" xfId="77"/>
    <cellStyle name="Accent4 2" xfId="78"/>
    <cellStyle name="Accent4 3" xfId="79"/>
    <cellStyle name="Accent5 2" xfId="80"/>
    <cellStyle name="Accent5 3" xfId="81"/>
    <cellStyle name="Accent6 2" xfId="82"/>
    <cellStyle name="Accent6 3" xfId="83"/>
    <cellStyle name="Bad 2" xfId="84"/>
    <cellStyle name="BEPAALD" xfId="4"/>
    <cellStyle name="BEPAALD 2" xfId="85"/>
    <cellStyle name="Berekening" xfId="1261"/>
    <cellStyle name="Berekening 2" xfId="86"/>
    <cellStyle name="Berekening 3" xfId="87"/>
    <cellStyle name="bin" xfId="88"/>
    <cellStyle name="blue" xfId="89"/>
    <cellStyle name="Ç¥ÁØ_ENRL2" xfId="90"/>
    <cellStyle name="Calculation 2" xfId="91"/>
    <cellStyle name="cell" xfId="92"/>
    <cellStyle name="Check Cell 2" xfId="93"/>
    <cellStyle name="Code additions" xfId="94"/>
    <cellStyle name="Col&amp;RowHeadings" xfId="95"/>
    <cellStyle name="ColCodes" xfId="96"/>
    <cellStyle name="ColTitles" xfId="97"/>
    <cellStyle name="column" xfId="98"/>
    <cellStyle name="Comma" xfId="31" builtinId="3"/>
    <cellStyle name="Comma 2" xfId="99"/>
    <cellStyle name="Comma 2 2" xfId="453"/>
    <cellStyle name="Comma 2 3" xfId="454"/>
    <cellStyle name="Comma 2 4" xfId="452"/>
    <cellStyle name="Comma 3" xfId="32"/>
    <cellStyle name="Comma 3 2" xfId="455"/>
    <cellStyle name="Comma 4" xfId="456"/>
    <cellStyle name="Comma 4 2" xfId="457"/>
    <cellStyle name="Comma 4 2 2" xfId="458"/>
    <cellStyle name="Comma 4 2 2 2" xfId="459"/>
    <cellStyle name="Comma 4 2 2 3" xfId="1229"/>
    <cellStyle name="Comma 4 2 3" xfId="1228"/>
    <cellStyle name="Comma 4 3" xfId="1227"/>
    <cellStyle name="Comma 5" xfId="460"/>
    <cellStyle name="Comma 5 2" xfId="461"/>
    <cellStyle name="Comma 5 2 2" xfId="1231"/>
    <cellStyle name="Comma 5 3" xfId="1230"/>
    <cellStyle name="Comma 6" xfId="462"/>
    <cellStyle name="Comma 6 2" xfId="463"/>
    <cellStyle name="Comma 6 2 2" xfId="1233"/>
    <cellStyle name="Comma 6 3" xfId="1232"/>
    <cellStyle name="Comma 7" xfId="464"/>
    <cellStyle name="Comma 7 2" xfId="1234"/>
    <cellStyle name="Comma 8" xfId="465"/>
    <cellStyle name="Comma 8 2" xfId="1235"/>
    <cellStyle name="Controlecel" xfId="1262"/>
    <cellStyle name="Controlecel 2" xfId="100"/>
    <cellStyle name="Controlecel 3" xfId="101"/>
    <cellStyle name="DataEntryCells" xfId="102"/>
    <cellStyle name="DATE" xfId="466"/>
    <cellStyle name="DATE 2" xfId="467"/>
    <cellStyle name="DATUM" xfId="5"/>
    <cellStyle name="Datum 2" xfId="104"/>
    <cellStyle name="Datum 3" xfId="103"/>
    <cellStyle name="Datum 4" xfId="468"/>
    <cellStyle name="Dezimal [0]_DIAGRAM" xfId="105"/>
    <cellStyle name="Dezimal_DIAGRAM" xfId="106"/>
    <cellStyle name="Didier" xfId="107"/>
    <cellStyle name="Didier - Title" xfId="108"/>
    <cellStyle name="Didier subtitles" xfId="109"/>
    <cellStyle name="ErrRpt_DataEntryCells" xfId="110"/>
    <cellStyle name="ErrRpt-DataEntryCells" xfId="111"/>
    <cellStyle name="ErrRpt-GreyBackground" xfId="112"/>
    <cellStyle name="Euro" xfId="13"/>
    <cellStyle name="Euro 2" xfId="113"/>
    <cellStyle name="Explanatory Text 2" xfId="114"/>
    <cellStyle name="F2" xfId="18"/>
    <cellStyle name="F2 2" xfId="115"/>
    <cellStyle name="F3" xfId="23"/>
    <cellStyle name="F3 2" xfId="116"/>
    <cellStyle name="F4" xfId="19"/>
    <cellStyle name="F4 2" xfId="117"/>
    <cellStyle name="F5" xfId="20"/>
    <cellStyle name="F5 2" xfId="118"/>
    <cellStyle name="F6" xfId="21"/>
    <cellStyle name="F6 2" xfId="119"/>
    <cellStyle name="F7" xfId="16"/>
    <cellStyle name="F7 2" xfId="120"/>
    <cellStyle name="F8" xfId="22"/>
    <cellStyle name="F8 2" xfId="121"/>
    <cellStyle name="FIXED" xfId="469"/>
    <cellStyle name="FIXED 2" xfId="470"/>
    <cellStyle name="formula" xfId="122"/>
    <cellStyle name="gap" xfId="123"/>
    <cellStyle name="Gekoppelde cel" xfId="1263"/>
    <cellStyle name="Gekoppelde cel 2" xfId="124"/>
    <cellStyle name="Gekoppelde cel 3" xfId="125"/>
    <cellStyle name="Goed" xfId="1264"/>
    <cellStyle name="Goed 2" xfId="126"/>
    <cellStyle name="Goed 3" xfId="127"/>
    <cellStyle name="Good 2" xfId="128"/>
    <cellStyle name="Grey_background" xfId="129"/>
    <cellStyle name="GreyBackground" xfId="130"/>
    <cellStyle name="Header" xfId="131"/>
    <cellStyle name="Heading 1 2" xfId="132"/>
    <cellStyle name="Heading 2 2" xfId="133"/>
    <cellStyle name="Heading 3 2" xfId="134"/>
    <cellStyle name="Heading 4 2" xfId="135"/>
    <cellStyle name="HEADING1" xfId="471"/>
    <cellStyle name="HEADING2" xfId="472"/>
    <cellStyle name="Hipervínculo" xfId="136"/>
    <cellStyle name="Hipervínculo visitado" xfId="137"/>
    <cellStyle name="Hyperlink" xfId="27" builtinId="8"/>
    <cellStyle name="Hyperlink 2" xfId="1225"/>
    <cellStyle name="Input 2" xfId="138"/>
    <cellStyle name="Invoer" xfId="1265"/>
    <cellStyle name="Invoer 2" xfId="139"/>
    <cellStyle name="Invoer 3" xfId="140"/>
    <cellStyle name="ISC" xfId="141"/>
    <cellStyle name="isced" xfId="142"/>
    <cellStyle name="ISCED Titles" xfId="143"/>
    <cellStyle name="isced_8gradk" xfId="144"/>
    <cellStyle name="Komma 10" xfId="145"/>
    <cellStyle name="Komma 11" xfId="146"/>
    <cellStyle name="Komma 12" xfId="147"/>
    <cellStyle name="Komma 13" xfId="148"/>
    <cellStyle name="Komma 14" xfId="149"/>
    <cellStyle name="Komma 15" xfId="150"/>
    <cellStyle name="Komma 2" xfId="151"/>
    <cellStyle name="Komma 2 2" xfId="152"/>
    <cellStyle name="Komma 2 2 2" xfId="153"/>
    <cellStyle name="Komma 2 3" xfId="154"/>
    <cellStyle name="Komma 3" xfId="155"/>
    <cellStyle name="Komma 3 2" xfId="156"/>
    <cellStyle name="Komma 4" xfId="157"/>
    <cellStyle name="Komma 5" xfId="158"/>
    <cellStyle name="Komma 5 2" xfId="159"/>
    <cellStyle name="Komma 5 3" xfId="160"/>
    <cellStyle name="Komma 5 4" xfId="161"/>
    <cellStyle name="Komma 6" xfId="162"/>
    <cellStyle name="Komma 7" xfId="163"/>
    <cellStyle name="Komma 7 2" xfId="164"/>
    <cellStyle name="Komma 8" xfId="165"/>
    <cellStyle name="Komma 9" xfId="166"/>
    <cellStyle name="Komma0" xfId="167"/>
    <cellStyle name="Komma0 - Opmaakprofiel3" xfId="168"/>
    <cellStyle name="Komma0 2" xfId="169"/>
    <cellStyle name="Komma0 3" xfId="473"/>
    <cellStyle name="Komma0 4" xfId="1236"/>
    <cellStyle name="Komma0_20110503 opzet output" xfId="170"/>
    <cellStyle name="Komma1" xfId="171"/>
    <cellStyle name="Komma1 - Opmaakprofiel1" xfId="172"/>
    <cellStyle name="Kop 1" xfId="1266"/>
    <cellStyle name="Kop 1 2" xfId="173"/>
    <cellStyle name="Kop 2" xfId="1267"/>
    <cellStyle name="Kop 2 2" xfId="174"/>
    <cellStyle name="Kop 3" xfId="1268"/>
    <cellStyle name="Kop 3 2" xfId="175"/>
    <cellStyle name="Kop 4" xfId="1269"/>
    <cellStyle name="Kop 4 2" xfId="176"/>
    <cellStyle name="KOP1" xfId="6"/>
    <cellStyle name="KOP1 2" xfId="177"/>
    <cellStyle name="KOP2" xfId="7"/>
    <cellStyle name="KOP2 2" xfId="178"/>
    <cellStyle name="Koptekst 1" xfId="179"/>
    <cellStyle name="Koptekst 1 2" xfId="474"/>
    <cellStyle name="Koptekst 2" xfId="180"/>
    <cellStyle name="Koptekst 2 2" xfId="475"/>
    <cellStyle name="level1a" xfId="181"/>
    <cellStyle name="level2" xfId="182"/>
    <cellStyle name="level2a" xfId="183"/>
    <cellStyle name="level3" xfId="184"/>
    <cellStyle name="Line titles-Rows" xfId="185"/>
    <cellStyle name="Linked Cell 2" xfId="186"/>
    <cellStyle name="Migliaia (0)_conti99" xfId="187"/>
    <cellStyle name="MUNT" xfId="8"/>
    <cellStyle name="MUNT 2" xfId="188"/>
    <cellStyle name="Neutraal" xfId="1270"/>
    <cellStyle name="Neutraal 2" xfId="189"/>
    <cellStyle name="Neutraal 3" xfId="190"/>
    <cellStyle name="Neutraal_Fiscaal" xfId="1279"/>
    <cellStyle name="Neutral 2" xfId="29"/>
    <cellStyle name="Neutral 3" xfId="191"/>
    <cellStyle name="Normaa" xfId="192"/>
    <cellStyle name="Normaal" xfId="2"/>
    <cellStyle name="Normaal 2" xfId="193"/>
    <cellStyle name="Normal" xfId="0" builtinId="0"/>
    <cellStyle name="Normal 10" xfId="476"/>
    <cellStyle name="Normal 10 2" xfId="477"/>
    <cellStyle name="Normal 10 2 2" xfId="478"/>
    <cellStyle name="Normal 10 2 2 2" xfId="479"/>
    <cellStyle name="Normal 10 2 2 3" xfId="480"/>
    <cellStyle name="Normal 10 3" xfId="481"/>
    <cellStyle name="Normal 10 3 2" xfId="482"/>
    <cellStyle name="Normal 10 3 2 2" xfId="483"/>
    <cellStyle name="Normal 10 3 2 2 2" xfId="484"/>
    <cellStyle name="Normal 10 3 2 2 2 2" xfId="485"/>
    <cellStyle name="Normal 10 3 2 2 2 2 10" xfId="486"/>
    <cellStyle name="Normal 10 3 2 2 2 2 11" xfId="487"/>
    <cellStyle name="Normal 10 3 2 2 2 2 12" xfId="488"/>
    <cellStyle name="Normal 10 3 2 2 2 2 13" xfId="489"/>
    <cellStyle name="Normal 10 3 2 2 2 2 14" xfId="490"/>
    <cellStyle name="Normal 10 3 2 2 2 2 15" xfId="491"/>
    <cellStyle name="Normal 10 3 2 2 2 2 16" xfId="492"/>
    <cellStyle name="Normal 10 3 2 2 2 2 17" xfId="493"/>
    <cellStyle name="Normal 10 3 2 2 2 2 18" xfId="494"/>
    <cellStyle name="Normal 10 3 2 2 2 2 19" xfId="495"/>
    <cellStyle name="Normal 10 3 2 2 2 2 2" xfId="496"/>
    <cellStyle name="Normal 10 3 2 2 2 2 2 2" xfId="497"/>
    <cellStyle name="Normal 10 3 2 2 2 2 20" xfId="498"/>
    <cellStyle name="Normal 10 3 2 2 2 2 21" xfId="499"/>
    <cellStyle name="Normal 10 3 2 2 2 2 22" xfId="500"/>
    <cellStyle name="Normal 10 3 2 2 2 2 23" xfId="501"/>
    <cellStyle name="Normal 10 3 2 2 2 2 24" xfId="502"/>
    <cellStyle name="Normal 10 3 2 2 2 2 25" xfId="503"/>
    <cellStyle name="Normal 10 3 2 2 2 2 26" xfId="504"/>
    <cellStyle name="Normal 10 3 2 2 2 2 27" xfId="505"/>
    <cellStyle name="Normal 10 3 2 2 2 2 28" xfId="506"/>
    <cellStyle name="Normal 10 3 2 2 2 2 29" xfId="507"/>
    <cellStyle name="Normal 10 3 2 2 2 2 3" xfId="508"/>
    <cellStyle name="Normal 10 3 2 2 2 2 30" xfId="509"/>
    <cellStyle name="Normal 10 3 2 2 2 2 31" xfId="510"/>
    <cellStyle name="Normal 10 3 2 2 2 2 32" xfId="511"/>
    <cellStyle name="Normal 10 3 2 2 2 2 33" xfId="512"/>
    <cellStyle name="Normal 10 3 2 2 2 2 34" xfId="513"/>
    <cellStyle name="Normal 10 3 2 2 2 2 35" xfId="514"/>
    <cellStyle name="Normal 10 3 2 2 2 2 36" xfId="515"/>
    <cellStyle name="Normal 10 3 2 2 2 2 37" xfId="516"/>
    <cellStyle name="Normal 10 3 2 2 2 2 38" xfId="517"/>
    <cellStyle name="Normal 10 3 2 2 2 2 39" xfId="518"/>
    <cellStyle name="Normal 10 3 2 2 2 2 4" xfId="519"/>
    <cellStyle name="Normal 10 3 2 2 2 2 40" xfId="520"/>
    <cellStyle name="Normal 10 3 2 2 2 2 41" xfId="521"/>
    <cellStyle name="Normal 10 3 2 2 2 2 42" xfId="522"/>
    <cellStyle name="Normal 10 3 2 2 2 2 43" xfId="523"/>
    <cellStyle name="Normal 10 3 2 2 2 2 43 2" xfId="524"/>
    <cellStyle name="Normal 10 3 2 2 2 2 44" xfId="525"/>
    <cellStyle name="Normal 10 3 2 2 2 2 45" xfId="526"/>
    <cellStyle name="Normal 10 3 2 2 2 2 46" xfId="527"/>
    <cellStyle name="Normal 10 3 2 2 2 2 47" xfId="528"/>
    <cellStyle name="Normal 10 3 2 2 2 2 48" xfId="529"/>
    <cellStyle name="Normal 10 3 2 2 2 2 49" xfId="530"/>
    <cellStyle name="Normal 10 3 2 2 2 2 5" xfId="531"/>
    <cellStyle name="Normal 10 3 2 2 2 2 50" xfId="532"/>
    <cellStyle name="Normal 10 3 2 2 2 2 50 2" xfId="533"/>
    <cellStyle name="Normal 10 3 2 2 2 2 51" xfId="534"/>
    <cellStyle name="Normal 10 3 2 2 2 2 52" xfId="535"/>
    <cellStyle name="Normal 10 3 2 2 2 2 53" xfId="536"/>
    <cellStyle name="Normal 10 3 2 2 2 2 54" xfId="537"/>
    <cellStyle name="Normal 10 3 2 2 2 2 55" xfId="538"/>
    <cellStyle name="Normal 10 3 2 2 2 2 56" xfId="539"/>
    <cellStyle name="Normal 10 3 2 2 2 2 57" xfId="540"/>
    <cellStyle name="Normal 10 3 2 2 2 2 58" xfId="541"/>
    <cellStyle name="Normal 10 3 2 2 2 2 59" xfId="542"/>
    <cellStyle name="Normal 10 3 2 2 2 2 6" xfId="543"/>
    <cellStyle name="Normal 10 3 2 2 2 2 60" xfId="544"/>
    <cellStyle name="Normal 10 3 2 2 2 2 61" xfId="545"/>
    <cellStyle name="Normal 10 3 2 2 2 2 62" xfId="546"/>
    <cellStyle name="Normal 10 3 2 2 2 2 63" xfId="547"/>
    <cellStyle name="Normal 10 3 2 2 2 2 64" xfId="548"/>
    <cellStyle name="Normal 10 3 2 2 2 2 65" xfId="549"/>
    <cellStyle name="Normal 10 3 2 2 2 2 66" xfId="550"/>
    <cellStyle name="Normal 10 3 2 2 2 2 67" xfId="551"/>
    <cellStyle name="Normal 10 3 2 2 2 2 68" xfId="552"/>
    <cellStyle name="Normal 10 3 2 2 2 2 69" xfId="553"/>
    <cellStyle name="Normal 10 3 2 2 2 2 7" xfId="554"/>
    <cellStyle name="Normal 10 3 2 2 2 2 70" xfId="555"/>
    <cellStyle name="Normal 10 3 2 2 2 2 71" xfId="556"/>
    <cellStyle name="Normal 10 3 2 2 2 2 72" xfId="557"/>
    <cellStyle name="Normal 10 3 2 2 2 2 73" xfId="558"/>
    <cellStyle name="Normal 10 3 2 2 2 2 74" xfId="559"/>
    <cellStyle name="Normal 10 3 2 2 2 2 75" xfId="560"/>
    <cellStyle name="Normal 10 3 2 2 2 2 76" xfId="561"/>
    <cellStyle name="Normal 10 3 2 2 2 2 77" xfId="562"/>
    <cellStyle name="Normal 10 3 2 2 2 2 78" xfId="563"/>
    <cellStyle name="Normal 10 3 2 2 2 2 8" xfId="564"/>
    <cellStyle name="Normal 10 3 2 2 2 2 9" xfId="565"/>
    <cellStyle name="Normal 10 3 2 2 2 3" xfId="566"/>
    <cellStyle name="Normal 10 3 2 2 3" xfId="567"/>
    <cellStyle name="Normal 10 3 2 3" xfId="568"/>
    <cellStyle name="Normal 10 3 3" xfId="569"/>
    <cellStyle name="Normal 10 4" xfId="570"/>
    <cellStyle name="Normal 10 4 2" xfId="571"/>
    <cellStyle name="Normal 10 5" xfId="572"/>
    <cellStyle name="Normal 10 5 2" xfId="573"/>
    <cellStyle name="Normal 10 6" xfId="574"/>
    <cellStyle name="Normal 10 6 2" xfId="575"/>
    <cellStyle name="Normal 10 7" xfId="576"/>
    <cellStyle name="Normal 10 7 2" xfId="577"/>
    <cellStyle name="Normal 10 8" xfId="578"/>
    <cellStyle name="Normal 10 8 2" xfId="579"/>
    <cellStyle name="Normal 10 9" xfId="580"/>
    <cellStyle name="Normal 11" xfId="581"/>
    <cellStyle name="Normal 11 2" xfId="582"/>
    <cellStyle name="Normal 11 9" xfId="583"/>
    <cellStyle name="Normal 12" xfId="584"/>
    <cellStyle name="Normal 12 2" xfId="585"/>
    <cellStyle name="Normal 13" xfId="586"/>
    <cellStyle name="Normal 13 2" xfId="587"/>
    <cellStyle name="Normal 13 3" xfId="588"/>
    <cellStyle name="Normal 13 4" xfId="589"/>
    <cellStyle name="Normal 14" xfId="590"/>
    <cellStyle name="Normal 14 2" xfId="591"/>
    <cellStyle name="Normal 15" xfId="592"/>
    <cellStyle name="Normal 15 2" xfId="593"/>
    <cellStyle name="Normal 16" xfId="594"/>
    <cellStyle name="Normal 16 2" xfId="595"/>
    <cellStyle name="Normal 17" xfId="596"/>
    <cellStyle name="Normal 17 2" xfId="597"/>
    <cellStyle name="Normal 18" xfId="598"/>
    <cellStyle name="Normal 19" xfId="599"/>
    <cellStyle name="Normal 2" xfId="1"/>
    <cellStyle name="Normal 2 10" xfId="600"/>
    <cellStyle name="Normal 2 11" xfId="601"/>
    <cellStyle name="Normal 2 12" xfId="602"/>
    <cellStyle name="Normal 2 13" xfId="603"/>
    <cellStyle name="Normal 2 14" xfId="604"/>
    <cellStyle name="NORMAL 2 15" xfId="605"/>
    <cellStyle name="NORMAL 2 16" xfId="606"/>
    <cellStyle name="NORMAL 2 17" xfId="607"/>
    <cellStyle name="NORMAL 2 18" xfId="608"/>
    <cellStyle name="Normal 2 19" xfId="451"/>
    <cellStyle name="Normal 2 2" xfId="3"/>
    <cellStyle name="Normal 2 2 2" xfId="609"/>
    <cellStyle name="Normal 2 2 2 2" xfId="610"/>
    <cellStyle name="Normal 2 2 2 2 2" xfId="611"/>
    <cellStyle name="Normal 2 2 2 3" xfId="612"/>
    <cellStyle name="Normal 2 2 2 4" xfId="613"/>
    <cellStyle name="Normal 2 2 2 5" xfId="614"/>
    <cellStyle name="Normal 2 2 2 6" xfId="615"/>
    <cellStyle name="Normal 2 2 2 7" xfId="616"/>
    <cellStyle name="Normal 2 2 2 8" xfId="617"/>
    <cellStyle name="Normal 2 2 3" xfId="618"/>
    <cellStyle name="Normal 2 2 4" xfId="619"/>
    <cellStyle name="Normal 2 2 5" xfId="620"/>
    <cellStyle name="Normal 2 2 6" xfId="621"/>
    <cellStyle name="Normal 2 2 7" xfId="622"/>
    <cellStyle name="Normal 2 2 8" xfId="623"/>
    <cellStyle name="Normal 2 2 9" xfId="624"/>
    <cellStyle name="Normal 2 20" xfId="1226"/>
    <cellStyle name="Normal 2 3" xfId="625"/>
    <cellStyle name="Normal 2 3 2" xfId="626"/>
    <cellStyle name="Normal 2 3 2 2" xfId="627"/>
    <cellStyle name="Normal 2 3 2 3" xfId="628"/>
    <cellStyle name="Normal 2 3 2 4" xfId="629"/>
    <cellStyle name="Normal 2 3 2 5" xfId="630"/>
    <cellStyle name="Normal 2 3 2 6" xfId="631"/>
    <cellStyle name="Normal 2 3 2 7" xfId="632"/>
    <cellStyle name="Normal 2 3 2 8" xfId="633"/>
    <cellStyle name="Normal 2 3 3" xfId="634"/>
    <cellStyle name="Normal 2 3 3 2" xfId="635"/>
    <cellStyle name="Normal 2 3 3 3" xfId="636"/>
    <cellStyle name="Normal 2 3 3 4" xfId="637"/>
    <cellStyle name="Normal 2 3 3 5" xfId="638"/>
    <cellStyle name="Normal 2 3 3 6" xfId="639"/>
    <cellStyle name="Normal 2 3 3 7" xfId="640"/>
    <cellStyle name="Normal 2 3 4" xfId="641"/>
    <cellStyle name="Normal 2 3 5" xfId="642"/>
    <cellStyle name="Normal 2 3 6" xfId="643"/>
    <cellStyle name="Normal 2 3 7" xfId="644"/>
    <cellStyle name="Normal 2 3 7 2" xfId="645"/>
    <cellStyle name="Normal 2 3 7 3" xfId="646"/>
    <cellStyle name="Normal 2 3 7 4" xfId="647"/>
    <cellStyle name="Normal 2 3 7 5" xfId="648"/>
    <cellStyle name="Normal 2 3 7 6" xfId="649"/>
    <cellStyle name="Normal 2 3 7 7" xfId="650"/>
    <cellStyle name="Normal 2 4" xfId="651"/>
    <cellStyle name="Normal 2 5" xfId="652"/>
    <cellStyle name="Normal 2 6" xfId="653"/>
    <cellStyle name="Normal 2 7" xfId="654"/>
    <cellStyle name="Normal 2 8" xfId="655"/>
    <cellStyle name="Normal 2 9" xfId="656"/>
    <cellStyle name="NORMAL 2 9 2" xfId="657"/>
    <cellStyle name="Normal 20" xfId="658"/>
    <cellStyle name="Normal 20 2" xfId="659"/>
    <cellStyle name="Normal 20 3" xfId="660"/>
    <cellStyle name="Normal 20 7 3 6 2" xfId="661"/>
    <cellStyle name="Normal 21" xfId="662"/>
    <cellStyle name="Normal 21 2" xfId="663"/>
    <cellStyle name="Normal 22" xfId="664"/>
    <cellStyle name="Normal 22 2" xfId="665"/>
    <cellStyle name="Normal 23" xfId="666"/>
    <cellStyle name="Normal 23 2" xfId="667"/>
    <cellStyle name="Normal 24" xfId="668"/>
    <cellStyle name="Normal 25" xfId="669"/>
    <cellStyle name="Normal 26" xfId="670"/>
    <cellStyle name="Normal 27" xfId="671"/>
    <cellStyle name="Normal 28" xfId="672"/>
    <cellStyle name="Normal 29" xfId="673"/>
    <cellStyle name="Normal 3" xfId="12"/>
    <cellStyle name="Normal 3 10" xfId="675"/>
    <cellStyle name="Normal 3 10 2" xfId="676"/>
    <cellStyle name="Normal 3 10 2 2" xfId="677"/>
    <cellStyle name="Normal 3 10 2 3" xfId="678"/>
    <cellStyle name="Normal 3 10 3" xfId="679"/>
    <cellStyle name="Normal 3 10 3 2" xfId="680"/>
    <cellStyle name="Normal 3 10 3 3" xfId="681"/>
    <cellStyle name="Normal 3 10 4" xfId="682"/>
    <cellStyle name="Normal 3 10 4 2" xfId="683"/>
    <cellStyle name="Normal 3 10 4 3" xfId="684"/>
    <cellStyle name="Normal 3 10 5" xfId="685"/>
    <cellStyle name="Normal 3 10 6" xfId="686"/>
    <cellStyle name="Normal 3 11" xfId="687"/>
    <cellStyle name="Normal 3 11 2" xfId="688"/>
    <cellStyle name="Normal 3 11 2 2" xfId="689"/>
    <cellStyle name="Normal 3 11 2 3" xfId="690"/>
    <cellStyle name="Normal 3 11 3" xfId="691"/>
    <cellStyle name="Normal 3 11 3 2" xfId="692"/>
    <cellStyle name="Normal 3 11 3 3" xfId="693"/>
    <cellStyle name="Normal 3 11 4" xfId="694"/>
    <cellStyle name="Normal 3 11 4 2" xfId="695"/>
    <cellStyle name="Normal 3 11 4 3" xfId="696"/>
    <cellStyle name="Normal 3 11 5" xfId="697"/>
    <cellStyle name="Normal 3 11 6" xfId="698"/>
    <cellStyle name="Normal 3 12" xfId="699"/>
    <cellStyle name="Normal 3 12 2" xfId="700"/>
    <cellStyle name="Normal 3 12 2 2" xfId="701"/>
    <cellStyle name="Normal 3 12 2 3" xfId="702"/>
    <cellStyle name="Normal 3 12 3" xfId="703"/>
    <cellStyle name="Normal 3 12 3 2" xfId="704"/>
    <cellStyle name="Normal 3 12 3 3" xfId="705"/>
    <cellStyle name="Normal 3 12 4" xfId="706"/>
    <cellStyle name="Normal 3 12 4 2" xfId="707"/>
    <cellStyle name="Normal 3 12 4 3" xfId="708"/>
    <cellStyle name="Normal 3 12 5" xfId="709"/>
    <cellStyle name="Normal 3 12 6" xfId="710"/>
    <cellStyle name="Normal 3 13" xfId="711"/>
    <cellStyle name="Normal 3 13 2" xfId="712"/>
    <cellStyle name="Normal 3 13 2 2" xfId="713"/>
    <cellStyle name="Normal 3 13 2 3" xfId="714"/>
    <cellStyle name="Normal 3 13 3" xfId="715"/>
    <cellStyle name="Normal 3 13 3 2" xfId="716"/>
    <cellStyle name="Normal 3 13 3 3" xfId="717"/>
    <cellStyle name="Normal 3 13 4" xfId="718"/>
    <cellStyle name="Normal 3 13 4 2" xfId="719"/>
    <cellStyle name="Normal 3 13 4 3" xfId="720"/>
    <cellStyle name="Normal 3 13 5" xfId="721"/>
    <cellStyle name="Normal 3 13 6" xfId="722"/>
    <cellStyle name="Normal 3 14" xfId="723"/>
    <cellStyle name="Normal 3 14 2" xfId="724"/>
    <cellStyle name="Normal 3 14 2 2" xfId="725"/>
    <cellStyle name="Normal 3 14 2 3" xfId="726"/>
    <cellStyle name="Normal 3 14 3" xfId="727"/>
    <cellStyle name="Normal 3 14 3 2" xfId="728"/>
    <cellStyle name="Normal 3 14 3 3" xfId="729"/>
    <cellStyle name="Normal 3 14 4" xfId="730"/>
    <cellStyle name="Normal 3 14 4 2" xfId="731"/>
    <cellStyle name="Normal 3 14 4 3" xfId="732"/>
    <cellStyle name="Normal 3 14 5" xfId="733"/>
    <cellStyle name="Normal 3 14 6" xfId="734"/>
    <cellStyle name="Normal 3 15" xfId="735"/>
    <cellStyle name="Normal 3 15 2" xfId="736"/>
    <cellStyle name="Normal 3 15 3" xfId="737"/>
    <cellStyle name="Normal 3 16" xfId="738"/>
    <cellStyle name="Normal 3 16 2" xfId="739"/>
    <cellStyle name="Normal 3 16 3" xfId="740"/>
    <cellStyle name="Normal 3 17" xfId="741"/>
    <cellStyle name="Normal 3 17 2" xfId="742"/>
    <cellStyle name="Normal 3 17 3" xfId="743"/>
    <cellStyle name="Normal 3 18" xfId="744"/>
    <cellStyle name="Normal 3 18 2" xfId="745"/>
    <cellStyle name="Normal 3 18 3" xfId="746"/>
    <cellStyle name="Normal 3 19" xfId="747"/>
    <cellStyle name="Normal 3 2" xfId="17"/>
    <cellStyle name="Normal 3 2 2" xfId="195"/>
    <cellStyle name="Normal 3 2 2 2" xfId="750"/>
    <cellStyle name="Normal 3 2 2 3" xfId="751"/>
    <cellStyle name="Normal 3 2 2 4" xfId="749"/>
    <cellStyle name="Normal 3 2 3" xfId="752"/>
    <cellStyle name="Normal 3 2 3 2" xfId="753"/>
    <cellStyle name="Normal 3 2 3 3" xfId="754"/>
    <cellStyle name="Normal 3 2 4" xfId="755"/>
    <cellStyle name="Normal 3 2 4 2" xfId="756"/>
    <cellStyle name="Normal 3 2 4 3" xfId="757"/>
    <cellStyle name="Normal 3 2 5" xfId="758"/>
    <cellStyle name="Normal 3 2 6" xfId="759"/>
    <cellStyle name="Normal 3 2 7" xfId="748"/>
    <cellStyle name="Normal 3 20" xfId="760"/>
    <cellStyle name="Normal 3 21" xfId="761"/>
    <cellStyle name="Normal 3 22" xfId="762"/>
    <cellStyle name="Normal 3 23" xfId="674"/>
    <cellStyle name="Normal 3 3" xfId="26"/>
    <cellStyle name="Normal 3 3 2" xfId="764"/>
    <cellStyle name="Normal 3 3 2 2" xfId="765"/>
    <cellStyle name="Normal 3 3 2 3" xfId="766"/>
    <cellStyle name="Normal 3 3 3" xfId="767"/>
    <cellStyle name="Normal 3 3 3 2" xfId="768"/>
    <cellStyle name="Normal 3 3 3 3" xfId="769"/>
    <cellStyle name="Normal 3 3 4" xfId="770"/>
    <cellStyle name="Normal 3 3 4 2" xfId="771"/>
    <cellStyle name="Normal 3 3 4 3" xfId="772"/>
    <cellStyle name="Normal 3 3 5" xfId="773"/>
    <cellStyle name="Normal 3 3 6" xfId="774"/>
    <cellStyle name="Normal 3 3 7" xfId="763"/>
    <cellStyle name="Normal 3 4" xfId="24"/>
    <cellStyle name="Normal 3 4 2" xfId="776"/>
    <cellStyle name="Normal 3 4 2 2" xfId="777"/>
    <cellStyle name="Normal 3 4 2 3" xfId="778"/>
    <cellStyle name="Normal 3 4 3" xfId="779"/>
    <cellStyle name="Normal 3 4 3 2" xfId="780"/>
    <cellStyle name="Normal 3 4 3 3" xfId="781"/>
    <cellStyle name="Normal 3 4 4" xfId="782"/>
    <cellStyle name="Normal 3 4 4 2" xfId="783"/>
    <cellStyle name="Normal 3 4 4 3" xfId="784"/>
    <cellStyle name="Normal 3 4 5" xfId="785"/>
    <cellStyle name="Normal 3 4 6" xfId="786"/>
    <cellStyle name="Normal 3 4 7" xfId="775"/>
    <cellStyle name="Normal 3 5" xfId="194"/>
    <cellStyle name="Normal 3 5 2" xfId="788"/>
    <cellStyle name="Normal 3 5 2 2" xfId="789"/>
    <cellStyle name="Normal 3 5 2 3" xfId="790"/>
    <cellStyle name="Normal 3 5 3" xfId="791"/>
    <cellStyle name="Normal 3 5 3 2" xfId="792"/>
    <cellStyle name="Normal 3 5 3 3" xfId="793"/>
    <cellStyle name="Normal 3 5 4" xfId="794"/>
    <cellStyle name="Normal 3 5 4 2" xfId="795"/>
    <cellStyle name="Normal 3 5 4 3" xfId="796"/>
    <cellStyle name="Normal 3 5 5" xfId="797"/>
    <cellStyle name="Normal 3 5 6" xfId="798"/>
    <cellStyle name="Normal 3 5 7" xfId="787"/>
    <cellStyle name="Normal 3 6" xfId="799"/>
    <cellStyle name="Normal 3 6 2" xfId="800"/>
    <cellStyle name="Normal 3 6 2 2" xfId="801"/>
    <cellStyle name="Normal 3 6 2 3" xfId="802"/>
    <cellStyle name="Normal 3 6 3" xfId="803"/>
    <cellStyle name="Normal 3 6 3 2" xfId="804"/>
    <cellStyle name="Normal 3 6 3 3" xfId="805"/>
    <cellStyle name="Normal 3 6 4" xfId="806"/>
    <cellStyle name="Normal 3 6 4 2" xfId="807"/>
    <cellStyle name="Normal 3 6 4 3" xfId="808"/>
    <cellStyle name="Normal 3 6 5" xfId="809"/>
    <cellStyle name="Normal 3 6 6" xfId="810"/>
    <cellStyle name="Normal 3 7" xfId="811"/>
    <cellStyle name="Normal 3 7 2" xfId="812"/>
    <cellStyle name="Normal 3 7 2 2" xfId="813"/>
    <cellStyle name="Normal 3 7 2 3" xfId="814"/>
    <cellStyle name="Normal 3 7 3" xfId="815"/>
    <cellStyle name="Normal 3 7 3 2" xfId="816"/>
    <cellStyle name="Normal 3 7 3 3" xfId="817"/>
    <cellStyle name="Normal 3 7 4" xfId="818"/>
    <cellStyle name="Normal 3 7 4 2" xfId="819"/>
    <cellStyle name="Normal 3 7 4 3" xfId="820"/>
    <cellStyle name="Normal 3 7 5" xfId="821"/>
    <cellStyle name="Normal 3 7 6" xfId="822"/>
    <cellStyle name="Normal 3 8" xfId="823"/>
    <cellStyle name="Normal 3 8 2" xfId="824"/>
    <cellStyle name="Normal 3 8 2 2" xfId="825"/>
    <cellStyle name="Normal 3 8 2 3" xfId="826"/>
    <cellStyle name="Normal 3 8 3" xfId="827"/>
    <cellStyle name="Normal 3 8 3 2" xfId="828"/>
    <cellStyle name="Normal 3 8 3 3" xfId="829"/>
    <cellStyle name="Normal 3 8 4" xfId="830"/>
    <cellStyle name="Normal 3 8 4 2" xfId="831"/>
    <cellStyle name="Normal 3 8 4 3" xfId="832"/>
    <cellStyle name="Normal 3 8 5" xfId="833"/>
    <cellStyle name="Normal 3 8 6" xfId="834"/>
    <cellStyle name="Normal 3 9" xfId="835"/>
    <cellStyle name="Normal 3 9 2" xfId="836"/>
    <cellStyle name="Normal 3 9 2 2" xfId="837"/>
    <cellStyle name="Normal 3 9 2 3" xfId="838"/>
    <cellStyle name="Normal 3 9 3" xfId="839"/>
    <cellStyle name="Normal 3 9 3 2" xfId="840"/>
    <cellStyle name="Normal 3 9 3 3" xfId="841"/>
    <cellStyle name="Normal 3 9 4" xfId="842"/>
    <cellStyle name="Normal 3 9 4 2" xfId="843"/>
    <cellStyle name="Normal 3 9 4 3" xfId="844"/>
    <cellStyle name="Normal 3 9 5" xfId="845"/>
    <cellStyle name="Normal 3 9 6" xfId="846"/>
    <cellStyle name="Normal 3_Fiscaal" xfId="1280"/>
    <cellStyle name="Normal 30" xfId="450"/>
    <cellStyle name="Normal 4" xfId="28"/>
    <cellStyle name="Normal 4 2" xfId="196"/>
    <cellStyle name="Normal 4 2 2" xfId="849"/>
    <cellStyle name="Normal 4 2 3" xfId="848"/>
    <cellStyle name="Normal 4 3" xfId="850"/>
    <cellStyle name="Normal 4 3 2" xfId="851"/>
    <cellStyle name="Normal 4 4" xfId="852"/>
    <cellStyle name="Normal 4 4 2" xfId="853"/>
    <cellStyle name="Normal 4 4 2 2" xfId="854"/>
    <cellStyle name="Normal 4 4 2 2 2" xfId="855"/>
    <cellStyle name="Normal 4 4 2 2 2 2" xfId="856"/>
    <cellStyle name="Normal 4 4 2 2 3" xfId="857"/>
    <cellStyle name="Normal 4 4 2 3" xfId="858"/>
    <cellStyle name="Normal 4 4 2 3 2" xfId="859"/>
    <cellStyle name="Normal 4 4 2 3 2 2" xfId="860"/>
    <cellStyle name="Normal 4 4 2 3 2 2 2" xfId="861"/>
    <cellStyle name="Normal 4 4 2 3 2 3" xfId="862"/>
    <cellStyle name="Normal 4 4 2 3 2 3 2" xfId="863"/>
    <cellStyle name="Normal 4 4 2 3 2 4" xfId="864"/>
    <cellStyle name="Normal 4 4 2 3 2 4 2" xfId="865"/>
    <cellStyle name="Normal 4 4 2 3 2 4 2 2" xfId="866"/>
    <cellStyle name="Normal 4 4 2 3 2 4 2 2 2" xfId="867"/>
    <cellStyle name="Normal 4 4 2 3 2 4 2 3" xfId="868"/>
    <cellStyle name="Normal 4 4 2 3 2 4 2 3 2" xfId="869"/>
    <cellStyle name="Normal 4 4 2 3 2 4 2 4" xfId="870"/>
    <cellStyle name="Normal 4 4 2 3 2 4 2 4 2" xfId="871"/>
    <cellStyle name="Normal 4 4 2 3 2 4 2 4 2 2" xfId="872"/>
    <cellStyle name="Normal 4 4 2 3 2 4 2 4 2 2 2" xfId="873"/>
    <cellStyle name="Normal 4 4 2 3 2 4 2 4 2 2 2 2" xfId="874"/>
    <cellStyle name="Normal 4 4 2 3 2 4 2 4 2 2 3" xfId="875"/>
    <cellStyle name="Normal 4 4 2 3 2 4 2 4 2 2 3 2" xfId="876"/>
    <cellStyle name="Normal 4 4 2 3 2 4 2 4 2 2 3 2 10" xfId="877"/>
    <cellStyle name="Normal 4 4 2 3 2 4 2 4 2 2 3 2 10 2" xfId="878"/>
    <cellStyle name="Normal 4 4 2 3 2 4 2 4 2 2 3 2 11" xfId="879"/>
    <cellStyle name="Normal 4 4 2 3 2 4 2 4 2 2 3 2 11 2" xfId="880"/>
    <cellStyle name="Normal 4 4 2 3 2 4 2 4 2 2 3 2 12" xfId="881"/>
    <cellStyle name="Normal 4 4 2 3 2 4 2 4 2 2 3 2 12 2" xfId="882"/>
    <cellStyle name="Normal 4 4 2 3 2 4 2 4 2 2 3 2 13" xfId="883"/>
    <cellStyle name="Normal 4 4 2 3 2 4 2 4 2 2 3 2 13 2" xfId="884"/>
    <cellStyle name="Normal 4 4 2 3 2 4 2 4 2 2 3 2 14" xfId="885"/>
    <cellStyle name="Normal 4 4 2 3 2 4 2 4 2 2 3 2 14 2" xfId="886"/>
    <cellStyle name="Normal 4 4 2 3 2 4 2 4 2 2 3 2 15" xfId="887"/>
    <cellStyle name="Normal 4 4 2 3 2 4 2 4 2 2 3 2 15 2" xfId="888"/>
    <cellStyle name="Normal 4 4 2 3 2 4 2 4 2 2 3 2 16" xfId="889"/>
    <cellStyle name="Normal 4 4 2 3 2 4 2 4 2 2 3 2 16 2" xfId="890"/>
    <cellStyle name="Normal 4 4 2 3 2 4 2 4 2 2 3 2 17" xfId="891"/>
    <cellStyle name="Normal 4 4 2 3 2 4 2 4 2 2 3 2 17 2" xfId="892"/>
    <cellStyle name="Normal 4 4 2 3 2 4 2 4 2 2 3 2 18" xfId="893"/>
    <cellStyle name="Normal 4 4 2 3 2 4 2 4 2 2 3 2 18 2" xfId="894"/>
    <cellStyle name="Normal 4 4 2 3 2 4 2 4 2 2 3 2 19" xfId="895"/>
    <cellStyle name="Normal 4 4 2 3 2 4 2 4 2 2 3 2 19 2" xfId="896"/>
    <cellStyle name="Normal 4 4 2 3 2 4 2 4 2 2 3 2 2" xfId="897"/>
    <cellStyle name="Normal 4 4 2 3 2 4 2 4 2 2 3 2 2 2" xfId="898"/>
    <cellStyle name="Normal 4 4 2 3 2 4 2 4 2 2 3 2 20" xfId="899"/>
    <cellStyle name="Normal 4 4 2 3 2 4 2 4 2 2 3 2 20 2" xfId="900"/>
    <cellStyle name="Normal 4 4 2 3 2 4 2 4 2 2 3 2 21" xfId="901"/>
    <cellStyle name="Normal 4 4 2 3 2 4 2 4 2 2 3 2 21 2" xfId="902"/>
    <cellStyle name="Normal 4 4 2 3 2 4 2 4 2 2 3 2 22" xfId="903"/>
    <cellStyle name="Normal 4 4 2 3 2 4 2 4 2 2 3 2 22 2" xfId="904"/>
    <cellStyle name="Normal 4 4 2 3 2 4 2 4 2 2 3 2 23" xfId="905"/>
    <cellStyle name="Normal 4 4 2 3 2 4 2 4 2 2 3 2 23 2" xfId="906"/>
    <cellStyle name="Normal 4 4 2 3 2 4 2 4 2 2 3 2 24" xfId="907"/>
    <cellStyle name="Normal 4 4 2 3 2 4 2 4 2 2 3 2 24 2" xfId="908"/>
    <cellStyle name="Normal 4 4 2 3 2 4 2 4 2 2 3 2 25" xfId="909"/>
    <cellStyle name="Normal 4 4 2 3 2 4 2 4 2 2 3 2 25 2" xfId="910"/>
    <cellStyle name="Normal 4 4 2 3 2 4 2 4 2 2 3 2 26" xfId="911"/>
    <cellStyle name="Normal 4 4 2 3 2 4 2 4 2 2 3 2 26 2" xfId="912"/>
    <cellStyle name="Normal 4 4 2 3 2 4 2 4 2 2 3 2 27" xfId="913"/>
    <cellStyle name="Normal 4 4 2 3 2 4 2 4 2 2 3 2 27 2" xfId="914"/>
    <cellStyle name="Normal 4 4 2 3 2 4 2 4 2 2 3 2 28" xfId="915"/>
    <cellStyle name="Normal 4 4 2 3 2 4 2 4 2 2 3 2 28 2" xfId="916"/>
    <cellStyle name="Normal 4 4 2 3 2 4 2 4 2 2 3 2 29" xfId="917"/>
    <cellStyle name="Normal 4 4 2 3 2 4 2 4 2 2 3 2 29 2" xfId="918"/>
    <cellStyle name="Normal 4 4 2 3 2 4 2 4 2 2 3 2 3" xfId="919"/>
    <cellStyle name="Normal 4 4 2 3 2 4 2 4 2 2 3 2 3 2" xfId="920"/>
    <cellStyle name="Normal 4 4 2 3 2 4 2 4 2 2 3 2 30" xfId="921"/>
    <cellStyle name="Normal 4 4 2 3 2 4 2 4 2 2 3 2 30 2" xfId="922"/>
    <cellStyle name="Normal 4 4 2 3 2 4 2 4 2 2 3 2 31" xfId="923"/>
    <cellStyle name="Normal 4 4 2 3 2 4 2 4 2 2 3 2 31 2" xfId="924"/>
    <cellStyle name="Normal 4 4 2 3 2 4 2 4 2 2 3 2 32" xfId="925"/>
    <cellStyle name="Normal 4 4 2 3 2 4 2 4 2 2 3 2 32 2" xfId="926"/>
    <cellStyle name="Normal 4 4 2 3 2 4 2 4 2 2 3 2 33" xfId="927"/>
    <cellStyle name="Normal 4 4 2 3 2 4 2 4 2 2 3 2 33 2" xfId="928"/>
    <cellStyle name="Normal 4 4 2 3 2 4 2 4 2 2 3 2 34" xfId="929"/>
    <cellStyle name="Normal 4 4 2 3 2 4 2 4 2 2 3 2 34 2" xfId="930"/>
    <cellStyle name="Normal 4 4 2 3 2 4 2 4 2 2 3 2 35" xfId="931"/>
    <cellStyle name="Normal 4 4 2 3 2 4 2 4 2 2 3 2 35 2" xfId="932"/>
    <cellStyle name="Normal 4 4 2 3 2 4 2 4 2 2 3 2 36" xfId="933"/>
    <cellStyle name="Normal 4 4 2 3 2 4 2 4 2 2 3 2 36 2" xfId="934"/>
    <cellStyle name="Normal 4 4 2 3 2 4 2 4 2 2 3 2 37" xfId="935"/>
    <cellStyle name="Normal 4 4 2 3 2 4 2 4 2 2 3 2 37 2" xfId="936"/>
    <cellStyle name="Normal 4 4 2 3 2 4 2 4 2 2 3 2 38" xfId="937"/>
    <cellStyle name="Normal 4 4 2 3 2 4 2 4 2 2 3 2 38 2" xfId="938"/>
    <cellStyle name="Normal 4 4 2 3 2 4 2 4 2 2 3 2 39" xfId="939"/>
    <cellStyle name="Normal 4 4 2 3 2 4 2 4 2 2 3 2 39 2" xfId="940"/>
    <cellStyle name="Normal 4 4 2 3 2 4 2 4 2 2 3 2 4" xfId="941"/>
    <cellStyle name="Normal 4 4 2 3 2 4 2 4 2 2 3 2 4 2" xfId="942"/>
    <cellStyle name="Normal 4 4 2 3 2 4 2 4 2 2 3 2 40" xfId="943"/>
    <cellStyle name="Normal 4 4 2 3 2 4 2 4 2 2 3 2 40 2" xfId="944"/>
    <cellStyle name="Normal 4 4 2 3 2 4 2 4 2 2 3 2 41" xfId="945"/>
    <cellStyle name="Normal 4 4 2 3 2 4 2 4 2 2 3 2 41 2" xfId="946"/>
    <cellStyle name="Normal 4 4 2 3 2 4 2 4 2 2 3 2 42" xfId="947"/>
    <cellStyle name="Normal 4 4 2 3 2 4 2 4 2 2 3 2 42 2" xfId="948"/>
    <cellStyle name="Normal 4 4 2 3 2 4 2 4 2 2 3 2 42 2 2" xfId="949"/>
    <cellStyle name="Normal 4 4 2 3 2 4 2 4 2 2 3 2 42 2 2 2" xfId="950"/>
    <cellStyle name="Normal 4 4 2 3 2 4 2 4 2 2 3 2 42 2 3" xfId="951"/>
    <cellStyle name="Normal 4 4 2 3 2 4 2 4 2 2 3 2 42 2 3 2" xfId="952"/>
    <cellStyle name="Normal 4 4 2 3 2 4 2 4 2 2 3 2 42 2 3 2 2" xfId="953"/>
    <cellStyle name="Normal 4 4 2 3 2 4 2 4 2 2 3 2 42 2 3 2 2 2" xfId="954"/>
    <cellStyle name="Normal 4 4 2 3 2 4 2 4 2 2 3 2 42 2 3 2 2 2 2" xfId="955"/>
    <cellStyle name="Normal 4 4 2 3 2 4 2 4 2 2 3 2 42 2 3 2 2 2 2 2" xfId="956"/>
    <cellStyle name="Normal 4 4 2 3 2 4 2 4 2 2 3 2 42 2 3 2 2 2 2 2 2" xfId="957"/>
    <cellStyle name="Normal 4 4 2 3 2 4 2 4 2 2 3 2 42 2 3 2 2 2 2 3" xfId="958"/>
    <cellStyle name="Normal 4 4 2 3 2 4 2 4 2 2 3 2 42 2 3 2 2 2 2 3 2" xfId="959"/>
    <cellStyle name="Normal 4 4 2 3 2 4 2 4 2 2 3 2 42 2 3 2 2 2 2 3 2 2" xfId="960"/>
    <cellStyle name="Normal 4 4 2 3 2 4 2 4 2 2 3 2 42 2 3 2 2 2 2 3 3" xfId="961"/>
    <cellStyle name="Normal 4 4 2 3 2 4 2 4 2 2 3 2 42 2 3 2 2 2 2 3 3 2" xfId="962"/>
    <cellStyle name="Normal 4 4 2 3 2 4 2 4 2 2 3 2 42 2 3 2 2 2 2 3 4" xfId="963"/>
    <cellStyle name="Normal 4 4 2 3 2 4 2 4 2 2 3 2 42 2 3 2 2 2 2 3 4 2" xfId="964"/>
    <cellStyle name="Normal 4 4 2 3 2 4 2 4 2 2 3 2 42 2 3 2 2 2 2 3 5" xfId="965"/>
    <cellStyle name="Normal 4 4 2 3 2 4 2 4 2 2 3 2 42 2 3 2 2 2 2 3 5 2" xfId="966"/>
    <cellStyle name="Normal 4 4 2 3 2 4 2 4 2 2 3 2 42 2 3 2 2 2 2 3 6" xfId="967"/>
    <cellStyle name="Normal 4 4 2 3 2 4 2 4 2 2 3 2 42 2 3 2 2 2 2 3 6 2" xfId="968"/>
    <cellStyle name="Normal 4 4 2 3 2 4 2 4 2 2 3 2 42 2 3 2 2 2 2 3 7" xfId="969"/>
    <cellStyle name="Normal 4 4 2 3 2 4 2 4 2 2 3 2 42 2 3 2 2 2 2 3 7 2" xfId="970"/>
    <cellStyle name="Normal 4 4 2 3 2 4 2 4 2 2 3 2 42 2 3 2 2 2 2 3 8" xfId="971"/>
    <cellStyle name="Normal 4 4 2 3 2 4 2 4 2 2 3 2 42 2 3 2 2 2 2 3 8 10" xfId="972"/>
    <cellStyle name="Normal 4 4 2 3 2 4 2 4 2 2 3 2 42 2 3 2 2 2 2 3 8 10 2" xfId="973"/>
    <cellStyle name="Normal 4 4 2 3 2 4 2 4 2 2 3 2 42 2 3 2 2 2 2 3 8 11" xfId="974"/>
    <cellStyle name="Normal 4 4 2 3 2 4 2 4 2 2 3 2 42 2 3 2 2 2 2 3 8 11 2" xfId="975"/>
    <cellStyle name="Normal 4 4 2 3 2 4 2 4 2 2 3 2 42 2 3 2 2 2 2 3 8 11 2 2" xfId="976"/>
    <cellStyle name="Normal 4 4 2 3 2 4 2 4 2 2 3 2 42 2 3 2 2 2 2 3 8 11 3" xfId="977"/>
    <cellStyle name="Normal 4 4 2 3 2 4 2 4 2 2 3 2 42 2 3 2 2 2 2 3 8 11 3 2" xfId="978"/>
    <cellStyle name="Normal 4 4 2 3 2 4 2 4 2 2 3 2 42 2 3 2 2 2 2 3 8 11 4" xfId="979"/>
    <cellStyle name="Normal 4 4 2 3 2 4 2 4 2 2 3 2 42 2 3 2 2 2 2 3 8 11 4 2" xfId="980"/>
    <cellStyle name="Normal 4 4 2 3 2 4 2 4 2 2 3 2 42 2 3 2 2 2 2 3 8 11 5" xfId="981"/>
    <cellStyle name="Normal 4 4 2 3 2 4 2 4 2 2 3 2 42 2 3 2 2 2 2 3 8 11 5 2" xfId="982"/>
    <cellStyle name="Normal 4 4 2 3 2 4 2 4 2 2 3 2 42 2 3 2 2 2 2 3 8 11 5 2 2" xfId="983"/>
    <cellStyle name="Normal 4 4 2 3 2 4 2 4 2 2 3 2 42 2 3 2 2 2 2 3 8 11 5 3" xfId="984"/>
    <cellStyle name="Normal 4 4 2 3 2 4 2 4 2 2 3 2 42 2 3 2 2 2 2 3 8 11 5 3 2" xfId="985"/>
    <cellStyle name="Normal 4 4 2 3 2 4 2 4 2 2 3 2 42 2 3 2 2 2 2 3 8 11 5 3 2 2" xfId="986"/>
    <cellStyle name="Normal 4 4 2 3 2 4 2 4 2 2 3 2 42 2 3 2 2 2 2 3 8 11 5 3 3" xfId="987"/>
    <cellStyle name="Normal 4 4 2 3 2 4 2 4 2 2 3 2 42 2 3 2 2 2 2 3 8 11 5 3 3 2" xfId="988"/>
    <cellStyle name="Normal 4 4 2 3 2 4 2 4 2 2 3 2 42 2 3 2 2 2 2 3 8 11 5 3 4" xfId="989"/>
    <cellStyle name="Normal 4 4 2 3 2 4 2 4 2 2 3 2 42 2 3 2 2 2 2 3 8 11 5 3 4 2" xfId="990"/>
    <cellStyle name="Normal 4 4 2 3 2 4 2 4 2 2 3 2 42 2 3 2 2 2 2 3 8 11 5 3 5" xfId="991"/>
    <cellStyle name="Normal 4 4 2 3 2 4 2 4 2 2 3 2 42 2 3 2 2 2 2 3 8 11 5 3 6" xfId="992"/>
    <cellStyle name="Normal 4 4 2 3 2 4 2 4 2 2 3 2 42 2 3 2 2 2 2 3 8 11 5 3 6 2" xfId="993"/>
    <cellStyle name="Normal 4 4 2 3 2 4 2 4 2 2 3 2 42 2 3 2 2 2 2 3 8 11 5 3 6 3" xfId="994"/>
    <cellStyle name="Normal 4 4 2 3 2 4 2 4 2 2 3 2 42 2 3 2 2 2 2 3 8 11 5 3 6 4" xfId="995"/>
    <cellStyle name="Normal 4 4 2 3 2 4 2 4 2 2 3 2 42 2 3 2 2 2 2 3 8 11 5 3 6 5" xfId="996"/>
    <cellStyle name="Normal 4 4 2 3 2 4 2 4 2 2 3 2 42 2 3 2 2 2 2 3 8 11 5 3 6 6" xfId="997"/>
    <cellStyle name="Normal 4 4 2 3 2 4 2 4 2 2 3 2 42 2 3 2 2 2 2 3 8 11 5 3 6 7" xfId="998"/>
    <cellStyle name="Normal 4 4 2 3 2 4 2 4 2 2 3 2 42 2 3 2 2 2 2 3 8 11 5 3 6 8" xfId="999"/>
    <cellStyle name="Normal 4 4 2 3 2 4 2 4 2 2 3 2 42 2 3 2 2 2 2 3 8 11 5 3 6 8 2" xfId="1000"/>
    <cellStyle name="Normal 4 4 2 3 2 4 2 4 2 2 3 2 42 2 3 2 2 2 2 3 8 11 5 3 6 8 3" xfId="1001"/>
    <cellStyle name="Normal 4 4 2 3 2 4 2 4 2 2 3 2 42 2 3 2 2 2 2 3 8 11 5 3 6 8 3 2" xfId="1002"/>
    <cellStyle name="Normal 4 4 2 3 2 4 2 4 2 2 3 2 42 2 3 2 2 2 2 3 8 11 5 3 6 8 3 3" xfId="1003"/>
    <cellStyle name="Normal 4 4 2 3 2 4 2 4 2 2 3 2 42 2 3 2 2 2 2 3 8 11 5 3 6 8 3 4" xfId="1004"/>
    <cellStyle name="Normal 4 4 2 3 2 4 2 4 2 2 3 2 42 2 3 2 2 2 2 3 8 11 5 3 6 8 3 5" xfId="1005"/>
    <cellStyle name="Normal 4 4 2 3 2 4 2 4 2 2 3 2 42 2 3 2 2 2 2 3 8 11 5 3 6 8 3 6" xfId="1006"/>
    <cellStyle name="Normal 4 4 2 3 2 4 2 4 2 2 3 2 42 2 3 2 2 2 2 3 8 11 5 3 6 8 3 7" xfId="1007"/>
    <cellStyle name="Normal 4 4 2 3 2 4 2 4 2 2 3 2 42 2 3 2 2 2 2 3 8 11 5 3 6 8 3 8" xfId="1008"/>
    <cellStyle name="Normal 4 4 2 3 2 4 2 4 2 2 3 2 42 2 3 2 2 2 2 3 8 2" xfId="1009"/>
    <cellStyle name="Normal 4 4 2 3 2 4 2 4 2 2 3 2 42 2 3 2 2 2 2 3 8 2 2" xfId="1010"/>
    <cellStyle name="Normal 4 4 2 3 2 4 2 4 2 2 3 2 42 2 3 2 2 2 2 3 8 3" xfId="1011"/>
    <cellStyle name="Normal 4 4 2 3 2 4 2 4 2 2 3 2 42 2 3 2 2 2 2 3 8 3 2" xfId="1012"/>
    <cellStyle name="Normal 4 4 2 3 2 4 2 4 2 2 3 2 42 2 3 2 2 2 2 3 8 4" xfId="1013"/>
    <cellStyle name="Normal 4 4 2 3 2 4 2 4 2 2 3 2 42 2 3 2 2 2 2 3 8 4 2" xfId="1014"/>
    <cellStyle name="Normal 4 4 2 3 2 4 2 4 2 2 3 2 42 2 3 2 2 2 2 3 8 5" xfId="1015"/>
    <cellStyle name="Normal 4 4 2 3 2 4 2 4 2 2 3 2 42 2 3 2 2 2 2 3 8 5 2" xfId="1016"/>
    <cellStyle name="Normal 4 4 2 3 2 4 2 4 2 2 3 2 42 2 3 2 2 2 2 3 8 6" xfId="1017"/>
    <cellStyle name="Normal 4 4 2 3 2 4 2 4 2 2 3 2 42 2 3 2 2 2 2 3 8 6 2" xfId="1018"/>
    <cellStyle name="Normal 4 4 2 3 2 4 2 4 2 2 3 2 42 2 3 2 2 2 2 3 8 7" xfId="1019"/>
    <cellStyle name="Normal 4 4 2 3 2 4 2 4 2 2 3 2 42 2 3 2 2 2 2 3 8 7 2" xfId="1020"/>
    <cellStyle name="Normal 4 4 2 3 2 4 2 4 2 2 3 2 42 2 3 2 2 2 2 3 8 8" xfId="1021"/>
    <cellStyle name="Normal 4 4 2 3 2 4 2 4 2 2 3 2 42 2 3 2 2 2 2 3 8 8 2" xfId="1022"/>
    <cellStyle name="Normal 4 4 2 3 2 4 2 4 2 2 3 2 42 2 3 2 2 2 2 3 8 9" xfId="1023"/>
    <cellStyle name="Normal 4 4 2 3 2 4 2 4 2 2 3 2 42 2 3 2 2 2 2 3 8 9 2" xfId="1024"/>
    <cellStyle name="Normal 4 4 2 3 2 4 2 4 2 2 3 2 5" xfId="1025"/>
    <cellStyle name="Normal 4 4 2 3 2 4 2 4 2 2 3 2 5 2" xfId="1026"/>
    <cellStyle name="Normal 4 4 2 3 2 4 2 4 2 2 3 2 6" xfId="1027"/>
    <cellStyle name="Normal 4 4 2 3 2 4 2 4 2 2 3 2 6 2" xfId="1028"/>
    <cellStyle name="Normal 4 4 2 3 2 4 2 4 2 2 3 2 7" xfId="1029"/>
    <cellStyle name="Normal 4 4 2 3 2 4 2 4 2 2 3 2 7 2" xfId="1030"/>
    <cellStyle name="Normal 4 4 2 3 2 4 2 4 2 2 3 2 8" xfId="1031"/>
    <cellStyle name="Normal 4 4 2 3 2 4 2 4 2 2 3 2 8 2" xfId="1032"/>
    <cellStyle name="Normal 4 4 2 3 2 4 2 4 2 2 3 2 9" xfId="1033"/>
    <cellStyle name="Normal 4 4 2 3 2 4 2 4 2 2 3 2 9 2" xfId="1034"/>
    <cellStyle name="Normal 4 4 2 3 2 4 2 5" xfId="1035"/>
    <cellStyle name="Normal 4 4 2 3 2 4 2 5 2" xfId="1036"/>
    <cellStyle name="Normal 4 4 2 3 2 4 2 6" xfId="1037"/>
    <cellStyle name="Normal 4 4 2 3 2 4 2 6 2" xfId="1038"/>
    <cellStyle name="Normal 4 4 2 3 2 4 2 6 2 2" xfId="1039"/>
    <cellStyle name="Normal 4 4 2 3 2 4 2 6 3" xfId="1040"/>
    <cellStyle name="Normal 4 4 2 3 2 4 2 6 3 2" xfId="1041"/>
    <cellStyle name="Normal 4 4 2 3 2 4 2 6 4" xfId="1042"/>
    <cellStyle name="Normal 4 4 2 3 2 4 2 6 4 2" xfId="1043"/>
    <cellStyle name="Normal 4 4 2 3 2 4 2 6 5" xfId="1044"/>
    <cellStyle name="Normal 4 4 2 3 2 4 2 6 5 2" xfId="1045"/>
    <cellStyle name="Normal 4 4 2 3 2 4 2 6 5 2 2" xfId="1046"/>
    <cellStyle name="Normal 4 4 2 3 2 4 2 6 5 3" xfId="1047"/>
    <cellStyle name="Normal 4 4 2 3 2 4 2 6 5 3 2" xfId="1048"/>
    <cellStyle name="Normal 4 4 2 3 2 4 2 6 5 4" xfId="1049"/>
    <cellStyle name="Normal 4 4 2 3 2 4 2 6 5 5" xfId="1050"/>
    <cellStyle name="Normal 4 4 2 3 2 4 2 6 5 6" xfId="1051"/>
    <cellStyle name="Normal 4 4 2 3 2 4 2 6 6" xfId="1052"/>
    <cellStyle name="Normal 4 4 2 3 2 4 2 6 6 2" xfId="1053"/>
    <cellStyle name="Normal 4 4 2 3 2 4 2 6 7" xfId="1054"/>
    <cellStyle name="Normal 4 4 2 3 2 4 2 6 7 2" xfId="1055"/>
    <cellStyle name="Normal 4 4 2 3 2 4 2 6 8" xfId="1056"/>
    <cellStyle name="Normal 4 4 2 3 2 5" xfId="1057"/>
    <cellStyle name="Normal 4 4 2 3 2 5 2" xfId="1058"/>
    <cellStyle name="Normal 4 4 2 3 2 6" xfId="1059"/>
    <cellStyle name="Normal 4 4 2 3 2 6 2" xfId="1060"/>
    <cellStyle name="Normal 4 4 2 3 2 7" xfId="1061"/>
    <cellStyle name="Normal 4 4 2 3 2 7 2" xfId="1062"/>
    <cellStyle name="Normal 4 4 2 3 2 8" xfId="1063"/>
    <cellStyle name="Normal 4 4 2 3 2 8 2" xfId="1064"/>
    <cellStyle name="Normal 4 4 2 3 2 8 2 2" xfId="1065"/>
    <cellStyle name="Normal 4 4 2 3 2 8 3" xfId="1066"/>
    <cellStyle name="Normal 4 4 2 3 2 9" xfId="1067"/>
    <cellStyle name="Normal 4 4 2 3 2 9 2" xfId="1068"/>
    <cellStyle name="Normal 4 5" xfId="847"/>
    <cellStyle name="Normal 4_Fiscaal" xfId="1281"/>
    <cellStyle name="Normal 5" xfId="1069"/>
    <cellStyle name="Normal 5 2" xfId="1070"/>
    <cellStyle name="Normal 5 2 2" xfId="1071"/>
    <cellStyle name="Normal 5 2 2 2" xfId="1072"/>
    <cellStyle name="Normal 5 2 3" xfId="1073"/>
    <cellStyle name="Normal 5 2 3 2" xfId="1074"/>
    <cellStyle name="Normal 5 2 4" xfId="1075"/>
    <cellStyle name="Normal 5 2 4 2" xfId="1076"/>
    <cellStyle name="Normal 5 2 4 2 2" xfId="1077"/>
    <cellStyle name="Normal 5 2 4 2 2 2" xfId="1078"/>
    <cellStyle name="Normal 5 2 4 2 2 2 2" xfId="1079"/>
    <cellStyle name="Normal 5 2 4 2 2 3" xfId="1080"/>
    <cellStyle name="Normal 5 2 4 2 2 4" xfId="1081"/>
    <cellStyle name="Normal 5 2 4 2 3" xfId="1082"/>
    <cellStyle name="Normal 5 2 4 3" xfId="1083"/>
    <cellStyle name="Normal 5 2 5" xfId="1084"/>
    <cellStyle name="Normal 5 3" xfId="1085"/>
    <cellStyle name="Normal 5 3 2" xfId="1086"/>
    <cellStyle name="Normal 5 3 3" xfId="1087"/>
    <cellStyle name="Normal 5 4" xfId="1088"/>
    <cellStyle name="Normal 5 4 2" xfId="1089"/>
    <cellStyle name="Normal 5 4 3" xfId="1090"/>
    <cellStyle name="Normal 5 5" xfId="1091"/>
    <cellStyle name="Normal 5 6" xfId="1092"/>
    <cellStyle name="Normal 6" xfId="1093"/>
    <cellStyle name="Normal 6 2" xfId="1094"/>
    <cellStyle name="Normal 7" xfId="1095"/>
    <cellStyle name="Normal 7 2" xfId="1096"/>
    <cellStyle name="Normal 7 2 2" xfId="1097"/>
    <cellStyle name="Normal 7 2 3" xfId="1098"/>
    <cellStyle name="Normal 7 3" xfId="1099"/>
    <cellStyle name="Normal 7 3 2" xfId="1100"/>
    <cellStyle name="Normal 7 3 3" xfId="1101"/>
    <cellStyle name="Normal 7 4" xfId="1102"/>
    <cellStyle name="Normal 7 4 2" xfId="1103"/>
    <cellStyle name="Normal 7 4 3" xfId="1104"/>
    <cellStyle name="Normal 7 5" xfId="1105"/>
    <cellStyle name="Normal 7 6" xfId="1106"/>
    <cellStyle name="Normal 8" xfId="1107"/>
    <cellStyle name="Normal 8 2" xfId="1108"/>
    <cellStyle name="Normal 8 3" xfId="1109"/>
    <cellStyle name="Normal 9" xfId="1110"/>
    <cellStyle name="Normal 9 2" xfId="1111"/>
    <cellStyle name="Normal 9 2 2" xfId="1112"/>
    <cellStyle name="Normal 9 2 3" xfId="1113"/>
    <cellStyle name="Normal 9 3" xfId="1114"/>
    <cellStyle name="Normal 9 4" xfId="1115"/>
    <cellStyle name="Normál_8gradk" xfId="197"/>
    <cellStyle name="Normal_Totaal" xfId="1271"/>
    <cellStyle name="Note 2" xfId="198"/>
    <cellStyle name="Note 2 2" xfId="1117"/>
    <cellStyle name="Note 2 2 2" xfId="1118"/>
    <cellStyle name="Note 2 2 3" xfId="1119"/>
    <cellStyle name="Note 2 3" xfId="1120"/>
    <cellStyle name="Note 2 3 2" xfId="1121"/>
    <cellStyle name="Note 2 3 3" xfId="1122"/>
    <cellStyle name="Note 2 4" xfId="1123"/>
    <cellStyle name="Note 2 4 2" xfId="1124"/>
    <cellStyle name="Note 2 4 3" xfId="1125"/>
    <cellStyle name="Note 2 5" xfId="1126"/>
    <cellStyle name="Note 2 6" xfId="1127"/>
    <cellStyle name="Note 2 7" xfId="1116"/>
    <cellStyle name="Note 3" xfId="1128"/>
    <cellStyle name="Note 3 2" xfId="1129"/>
    <cellStyle name="Note 3 2 2" xfId="1130"/>
    <cellStyle name="Note 3 2 3" xfId="1131"/>
    <cellStyle name="Note 3 3" xfId="1132"/>
    <cellStyle name="Note 3 3 2" xfId="1133"/>
    <cellStyle name="Note 3 3 3" xfId="1134"/>
    <cellStyle name="Note 3 4" xfId="1135"/>
    <cellStyle name="Note 3 4 2" xfId="1136"/>
    <cellStyle name="Note 3 4 3" xfId="1137"/>
    <cellStyle name="Note 3 5" xfId="1138"/>
    <cellStyle name="Note 3 6" xfId="1139"/>
    <cellStyle name="Note 4" xfId="1140"/>
    <cellStyle name="Note 4 2" xfId="1141"/>
    <cellStyle name="Note 4 2 2" xfId="1142"/>
    <cellStyle name="Note 4 2 3" xfId="1143"/>
    <cellStyle name="Note 4 3" xfId="1144"/>
    <cellStyle name="Note 4 3 2" xfId="1145"/>
    <cellStyle name="Note 4 3 3" xfId="1146"/>
    <cellStyle name="Note 4 4" xfId="1147"/>
    <cellStyle name="Note 4 4 2" xfId="1148"/>
    <cellStyle name="Note 4 4 3" xfId="1149"/>
    <cellStyle name="Note 4 5" xfId="1150"/>
    <cellStyle name="Note 4 6" xfId="1151"/>
    <cellStyle name="Notitie" xfId="1272"/>
    <cellStyle name="Notitie 2" xfId="199"/>
    <cellStyle name="Notitie 3" xfId="200"/>
    <cellStyle name="Notitie 4" xfId="201"/>
    <cellStyle name="Notitie 5" xfId="202"/>
    <cellStyle name="Ongeldig" xfId="1273"/>
    <cellStyle name="Ongeldig 2" xfId="203"/>
    <cellStyle name="Ongeldig 3" xfId="204"/>
    <cellStyle name="Output 2" xfId="205"/>
    <cellStyle name="Percent" xfId="449" builtinId="5"/>
    <cellStyle name="Percent 10" xfId="1152"/>
    <cellStyle name="Percent 11" xfId="1153"/>
    <cellStyle name="Percent 12" xfId="1154"/>
    <cellStyle name="Percent 13" xfId="1155"/>
    <cellStyle name="Percent 13 2" xfId="1156"/>
    <cellStyle name="Percent 14" xfId="1157"/>
    <cellStyle name="Percent 14 2" xfId="1158"/>
    <cellStyle name="Percent 15" xfId="1159"/>
    <cellStyle name="Percent 15 2" xfId="1160"/>
    <cellStyle name="Percent 16" xfId="1161"/>
    <cellStyle name="Percent 16 2" xfId="1162"/>
    <cellStyle name="Percent 17" xfId="1163"/>
    <cellStyle name="Percent 17 2" xfId="1164"/>
    <cellStyle name="Percent 18" xfId="1165"/>
    <cellStyle name="Percent 18 2" xfId="1166"/>
    <cellStyle name="Percent 19" xfId="1167"/>
    <cellStyle name="Percent 19 2" xfId="1168"/>
    <cellStyle name="Percent 2" xfId="14"/>
    <cellStyle name="Percent 2 2" xfId="1169"/>
    <cellStyle name="Percent 20" xfId="1170"/>
    <cellStyle name="Percent 20 2" xfId="1171"/>
    <cellStyle name="Percent 21" xfId="1172"/>
    <cellStyle name="Percent 21 2" xfId="1173"/>
    <cellStyle name="Percent 22" xfId="1174"/>
    <cellStyle name="Percent 23" xfId="1175"/>
    <cellStyle name="Percent 23 2" xfId="1176"/>
    <cellStyle name="Percent 24" xfId="1177"/>
    <cellStyle name="Percent 24 2" xfId="1178"/>
    <cellStyle name="Percent 25" xfId="1179"/>
    <cellStyle name="Percent 3" xfId="30"/>
    <cellStyle name="Percent 3 2" xfId="1181"/>
    <cellStyle name="Percent 3 3" xfId="1180"/>
    <cellStyle name="Percent 4" xfId="1182"/>
    <cellStyle name="Percent 5" xfId="1183"/>
    <cellStyle name="Percent 6" xfId="1184"/>
    <cellStyle name="Percent 7" xfId="1185"/>
    <cellStyle name="Percent 8" xfId="1186"/>
    <cellStyle name="Percent 9" xfId="1187"/>
    <cellStyle name="Procen - Opmaakprofiel2" xfId="206"/>
    <cellStyle name="Procent 2" xfId="207"/>
    <cellStyle name="Procent 3" xfId="208"/>
    <cellStyle name="Procent 3 2" xfId="209"/>
    <cellStyle name="Procent 4" xfId="210"/>
    <cellStyle name="Procent 4 2" xfId="211"/>
    <cellStyle name="Prozent_SubCatperStud" xfId="212"/>
    <cellStyle name="PUNT" xfId="9"/>
    <cellStyle name="PUNT 2" xfId="213"/>
    <cellStyle name="row" xfId="214"/>
    <cellStyle name="RowCodes" xfId="215"/>
    <cellStyle name="Row-Col Headings" xfId="216"/>
    <cellStyle name="RowTitles" xfId="217"/>
    <cellStyle name="RowTitles1-Detail" xfId="218"/>
    <cellStyle name="RowTitles-Col2" xfId="219"/>
    <cellStyle name="RowTitles-Detail" xfId="220"/>
    <cellStyle name="SAPBEXaggData" xfId="221"/>
    <cellStyle name="SAPBEXaggData 2" xfId="222"/>
    <cellStyle name="SAPBEXaggData 3" xfId="223"/>
    <cellStyle name="SAPBEXaggData 4" xfId="224"/>
    <cellStyle name="SAPBEXaggDataEmph" xfId="225"/>
    <cellStyle name="SAPBEXaggDataEmph 2" xfId="226"/>
    <cellStyle name="SAPBEXaggDataEmph 3" xfId="227"/>
    <cellStyle name="SAPBEXaggDataEmph 4" xfId="228"/>
    <cellStyle name="SAPBEXaggItem" xfId="229"/>
    <cellStyle name="SAPBEXaggItem 2" xfId="230"/>
    <cellStyle name="SAPBEXaggItem 3" xfId="231"/>
    <cellStyle name="SAPBEXaggItem 4" xfId="232"/>
    <cellStyle name="SAPBEXaggItemX" xfId="233"/>
    <cellStyle name="SAPBEXaggItemX 2" xfId="234"/>
    <cellStyle name="SAPBEXaggItemX 3" xfId="235"/>
    <cellStyle name="SAPBEXchaText" xfId="236"/>
    <cellStyle name="SAPBEXchaText 2" xfId="237"/>
    <cellStyle name="SAPBEXchaText 2 2" xfId="238"/>
    <cellStyle name="SAPBEXchaText 3" xfId="239"/>
    <cellStyle name="SAPBEXchaText 3 2" xfId="240"/>
    <cellStyle name="SAPBEXchaText 4" xfId="241"/>
    <cellStyle name="SAPBEXchaText_13 Totaal en tabellen begroting 2013 versie 21" xfId="242"/>
    <cellStyle name="SAPBEXexcBad7" xfId="243"/>
    <cellStyle name="SAPBEXexcBad7 2" xfId="244"/>
    <cellStyle name="SAPBEXexcBad7 3" xfId="245"/>
    <cellStyle name="SAPBEXexcBad7 4" xfId="246"/>
    <cellStyle name="SAPBEXexcBad8" xfId="247"/>
    <cellStyle name="SAPBEXexcBad8 2" xfId="248"/>
    <cellStyle name="SAPBEXexcBad8 3" xfId="249"/>
    <cellStyle name="SAPBEXexcBad8 4" xfId="250"/>
    <cellStyle name="SAPBEXexcBad9" xfId="251"/>
    <cellStyle name="SAPBEXexcBad9 2" xfId="252"/>
    <cellStyle name="SAPBEXexcBad9 3" xfId="253"/>
    <cellStyle name="SAPBEXexcBad9 4" xfId="254"/>
    <cellStyle name="SAPBEXexcCritical4" xfId="255"/>
    <cellStyle name="SAPBEXexcCritical4 2" xfId="256"/>
    <cellStyle name="SAPBEXexcCritical4 3" xfId="257"/>
    <cellStyle name="SAPBEXexcCritical4 4" xfId="258"/>
    <cellStyle name="SAPBEXexcCritical5" xfId="259"/>
    <cellStyle name="SAPBEXexcCritical5 2" xfId="260"/>
    <cellStyle name="SAPBEXexcCritical5 3" xfId="261"/>
    <cellStyle name="SAPBEXexcCritical5 4" xfId="262"/>
    <cellStyle name="SAPBEXexcCritical6" xfId="263"/>
    <cellStyle name="SAPBEXexcCritical6 2" xfId="264"/>
    <cellStyle name="SAPBEXexcCritical6 3" xfId="265"/>
    <cellStyle name="SAPBEXexcCritical6 4" xfId="266"/>
    <cellStyle name="SAPBEXexcGood1" xfId="267"/>
    <cellStyle name="SAPBEXexcGood1 2" xfId="268"/>
    <cellStyle name="SAPBEXexcGood1 3" xfId="269"/>
    <cellStyle name="SAPBEXexcGood1 4" xfId="270"/>
    <cellStyle name="SAPBEXexcGood2" xfId="271"/>
    <cellStyle name="SAPBEXexcGood2 2" xfId="272"/>
    <cellStyle name="SAPBEXexcGood2 3" xfId="273"/>
    <cellStyle name="SAPBEXexcGood2 4" xfId="274"/>
    <cellStyle name="SAPBEXexcGood3" xfId="275"/>
    <cellStyle name="SAPBEXexcGood3 2" xfId="276"/>
    <cellStyle name="SAPBEXexcGood3 3" xfId="277"/>
    <cellStyle name="SAPBEXexcGood3 4" xfId="278"/>
    <cellStyle name="SAPBEXfilterDrill" xfId="279"/>
    <cellStyle name="SAPBEXfilterDrill 2" xfId="280"/>
    <cellStyle name="SAPBEXfilterDrill 3" xfId="281"/>
    <cellStyle name="SAPBEXfilterDrill 4" xfId="282"/>
    <cellStyle name="SAPBEXfilterItem" xfId="283"/>
    <cellStyle name="SAPBEXfilterItem 2" xfId="284"/>
    <cellStyle name="SAPBEXfilterItem 3" xfId="285"/>
    <cellStyle name="SAPBEXfilterItem 4" xfId="286"/>
    <cellStyle name="SAPBEXfilterText" xfId="287"/>
    <cellStyle name="SAPBEXfilterText 2" xfId="288"/>
    <cellStyle name="SAPBEXfilterText 3" xfId="289"/>
    <cellStyle name="SAPBEXformats" xfId="290"/>
    <cellStyle name="SAPBEXformats 2" xfId="291"/>
    <cellStyle name="SAPBEXformats 2 2" xfId="292"/>
    <cellStyle name="SAPBEXformats 3" xfId="293"/>
    <cellStyle name="SAPBEXformats 3 2" xfId="294"/>
    <cellStyle name="SAPBEXformats 4" xfId="295"/>
    <cellStyle name="SAPBEXformats_20100402 standen 11 12 13 en mutaties 11" xfId="296"/>
    <cellStyle name="SAPBEXheaderItem" xfId="297"/>
    <cellStyle name="SAPBEXheaderItem 2" xfId="298"/>
    <cellStyle name="SAPBEXheaderItem 3" xfId="299"/>
    <cellStyle name="SAPBEXheaderItem 4" xfId="300"/>
    <cellStyle name="SAPBEXheaderText" xfId="301"/>
    <cellStyle name="SAPBEXheaderText 2" xfId="302"/>
    <cellStyle name="SAPBEXheaderText 3" xfId="303"/>
    <cellStyle name="SAPBEXheaderText 4" xfId="304"/>
    <cellStyle name="SAPBEXHLevel0" xfId="305"/>
    <cellStyle name="SAPBEXHLevel0 2" xfId="306"/>
    <cellStyle name="SAPBEXHLevel0 3" xfId="307"/>
    <cellStyle name="SAPBEXHLevel0X" xfId="308"/>
    <cellStyle name="SAPBEXHLevel0X 2" xfId="309"/>
    <cellStyle name="SAPBEXHLevel0X 3" xfId="310"/>
    <cellStyle name="SAPBEXHLevel1" xfId="311"/>
    <cellStyle name="SAPBEXHLevel1 2" xfId="312"/>
    <cellStyle name="SAPBEXHLevel1 3" xfId="313"/>
    <cellStyle name="SAPBEXHLevel1X" xfId="314"/>
    <cellStyle name="SAPBEXHLevel1X 2" xfId="315"/>
    <cellStyle name="SAPBEXHLevel1X 3" xfId="316"/>
    <cellStyle name="SAPBEXHLevel2" xfId="317"/>
    <cellStyle name="SAPBEXHLevel2 2" xfId="318"/>
    <cellStyle name="SAPBEXHLevel2 3" xfId="319"/>
    <cellStyle name="SAPBEXHLevel2X" xfId="320"/>
    <cellStyle name="SAPBEXHLevel2X 2" xfId="321"/>
    <cellStyle name="SAPBEXHLevel2X 3" xfId="322"/>
    <cellStyle name="SAPBEXHLevel3" xfId="323"/>
    <cellStyle name="SAPBEXHLevel3 2" xfId="324"/>
    <cellStyle name="SAPBEXHLevel3 3" xfId="325"/>
    <cellStyle name="SAPBEXHLevel3X" xfId="326"/>
    <cellStyle name="SAPBEXHLevel3X 2" xfId="327"/>
    <cellStyle name="SAPBEXHLevel3X 3" xfId="328"/>
    <cellStyle name="SAPBEXinputData" xfId="329"/>
    <cellStyle name="SAPBEXinputData 2" xfId="330"/>
    <cellStyle name="SAPBEXresData" xfId="331"/>
    <cellStyle name="SAPBEXresData 2" xfId="332"/>
    <cellStyle name="SAPBEXresData 3" xfId="333"/>
    <cellStyle name="SAPBEXresData 4" xfId="334"/>
    <cellStyle name="SAPBEXresDataEmph" xfId="335"/>
    <cellStyle name="SAPBEXresDataEmph 2" xfId="336"/>
    <cellStyle name="SAPBEXresDataEmph 3" xfId="337"/>
    <cellStyle name="SAPBEXresDataEmph 4" xfId="338"/>
    <cellStyle name="SAPBEXresItem" xfId="339"/>
    <cellStyle name="SAPBEXresItem 2" xfId="340"/>
    <cellStyle name="SAPBEXresItem 3" xfId="341"/>
    <cellStyle name="SAPBEXresItem 4" xfId="342"/>
    <cellStyle name="SAPBEXresItemX" xfId="343"/>
    <cellStyle name="SAPBEXresItemX 2" xfId="344"/>
    <cellStyle name="SAPBEXresItemX 3" xfId="345"/>
    <cellStyle name="SAPBEXstdData" xfId="346"/>
    <cellStyle name="SAPBEXstdData 2" xfId="347"/>
    <cellStyle name="SAPBEXstdData 2 2" xfId="348"/>
    <cellStyle name="SAPBEXstdData 3" xfId="349"/>
    <cellStyle name="SAPBEXstdData 3 2" xfId="350"/>
    <cellStyle name="SAPBEXstdData_2012 06 11 Mutaties MLN 2013 (zoals aangeleverd bij Fin)" xfId="351"/>
    <cellStyle name="SAPBEXstdDataEmph" xfId="352"/>
    <cellStyle name="SAPBEXstdDataEmph 2" xfId="353"/>
    <cellStyle name="SAPBEXstdDataEmph 3" xfId="354"/>
    <cellStyle name="SAPBEXstdDataEmph 4" xfId="355"/>
    <cellStyle name="SAPBEXstdItem" xfId="356"/>
    <cellStyle name="SAPBEXstdItem 2" xfId="357"/>
    <cellStyle name="SAPBEXstdItem 2 2" xfId="358"/>
    <cellStyle name="SAPBEXstdItem 3" xfId="359"/>
    <cellStyle name="SAPBEXstdItem 3 2" xfId="360"/>
    <cellStyle name="SAPBEXstdItem 4" xfId="361"/>
    <cellStyle name="SAPBEXstdItem_00 Totaal ramingsbijstellingen SF" xfId="362"/>
    <cellStyle name="SAPBEXstdItemX" xfId="363"/>
    <cellStyle name="SAPBEXstdItemX 2" xfId="364"/>
    <cellStyle name="SAPBEXstdItemX 3" xfId="365"/>
    <cellStyle name="SAPBEXtitle" xfId="366"/>
    <cellStyle name="SAPBEXtitle 2" xfId="367"/>
    <cellStyle name="SAPBEXtitle 3" xfId="368"/>
    <cellStyle name="SAPBEXtitle 4" xfId="369"/>
    <cellStyle name="SAPBEXundefined" xfId="370"/>
    <cellStyle name="SAPBEXundefined 2" xfId="371"/>
    <cellStyle name="SAPBEXundefined 3" xfId="372"/>
    <cellStyle name="SAPBEXundefined 4" xfId="373"/>
    <cellStyle name="Standaard 10" xfId="374"/>
    <cellStyle name="Standaard 11" xfId="375"/>
    <cellStyle name="Standaard 12" xfId="376"/>
    <cellStyle name="Standaard 13" xfId="377"/>
    <cellStyle name="Standaard 13 2" xfId="378"/>
    <cellStyle name="Standaard 13 3" xfId="379"/>
    <cellStyle name="Standaard 13 4" xfId="380"/>
    <cellStyle name="Standaard 14" xfId="381"/>
    <cellStyle name="Standaard 15" xfId="382"/>
    <cellStyle name="Standaard 16" xfId="383"/>
    <cellStyle name="Standaard 17" xfId="384"/>
    <cellStyle name="Standaard 18" xfId="385"/>
    <cellStyle name="Standaard 19" xfId="386"/>
    <cellStyle name="Standaard 2" xfId="15"/>
    <cellStyle name="Standaard 2 2" xfId="33"/>
    <cellStyle name="Standaard 2 3" xfId="387"/>
    <cellStyle name="Standaard 2 3 2" xfId="388"/>
    <cellStyle name="Standaard 2 3_Fiscaal" xfId="1282"/>
    <cellStyle name="Standaard 2 4" xfId="389"/>
    <cellStyle name="Standaard 2 5" xfId="390"/>
    <cellStyle name="Standaard 2 6" xfId="34"/>
    <cellStyle name="Standaard 20" xfId="391"/>
    <cellStyle name="Standaard 21" xfId="392"/>
    <cellStyle name="Standaard 22" xfId="393"/>
    <cellStyle name="Standaard 23" xfId="394"/>
    <cellStyle name="Standaard 24" xfId="395"/>
    <cellStyle name="Standaard 25" xfId="396"/>
    <cellStyle name="Standaard 26" xfId="397"/>
    <cellStyle name="Standaard 3" xfId="25"/>
    <cellStyle name="Standaard 3 2" xfId="398"/>
    <cellStyle name="Standaard 3 3" xfId="399"/>
    <cellStyle name="Standaard 3_Fiscaal" xfId="1283"/>
    <cellStyle name="Standaard 4" xfId="400"/>
    <cellStyle name="Standaard 4 2" xfId="401"/>
    <cellStyle name="Standaard 5" xfId="402"/>
    <cellStyle name="Standaard 5 2" xfId="403"/>
    <cellStyle name="Standaard 6" xfId="404"/>
    <cellStyle name="Standaard 6 2" xfId="405"/>
    <cellStyle name="Standaard 6 3" xfId="406"/>
    <cellStyle name="Standaard 7" xfId="407"/>
    <cellStyle name="Standaard 7 2" xfId="408"/>
    <cellStyle name="Standaard 7 2 2" xfId="409"/>
    <cellStyle name="Standaard 7_Fiscaal" xfId="1284"/>
    <cellStyle name="Standaard 8" xfId="410"/>
    <cellStyle name="Standaard 9" xfId="411"/>
    <cellStyle name="Standaard_a" xfId="1188"/>
    <cellStyle name="STANDAARD1" xfId="10"/>
    <cellStyle name="Standaard2_Sserie1" xfId="1189"/>
    <cellStyle name="Standard_DIAGRAM" xfId="412"/>
    <cellStyle name="Sub-titles" xfId="413"/>
    <cellStyle name="Sub-titles Cols" xfId="414"/>
    <cellStyle name="Sub-titles rows" xfId="415"/>
    <cellStyle name="Table No." xfId="416"/>
    <cellStyle name="Table Title" xfId="417"/>
    <cellStyle name="temp" xfId="418"/>
    <cellStyle name="Titel" xfId="1274"/>
    <cellStyle name="Title 2" xfId="419"/>
    <cellStyle name="title1" xfId="420"/>
    <cellStyle name="Titles" xfId="421"/>
    <cellStyle name="TOTAAL" xfId="11"/>
    <cellStyle name="Totaal 2" xfId="422"/>
    <cellStyle name="Totaal 2 2" xfId="423"/>
    <cellStyle name="Totaal 3" xfId="424"/>
    <cellStyle name="Totaal 4" xfId="1190"/>
    <cellStyle name="Totaal_Totaal" xfId="1275"/>
    <cellStyle name="Total 2" xfId="425"/>
    <cellStyle name="TOTAL 2 2" xfId="1192"/>
    <cellStyle name="TOTAL 2 3" xfId="1191"/>
    <cellStyle name="TOTAL 3" xfId="1193"/>
    <cellStyle name="Tusental (0)_Blad2" xfId="426"/>
    <cellStyle name="Tusental_Blad2" xfId="427"/>
    <cellStyle name="Uitvoer" xfId="1276"/>
    <cellStyle name="Uitvoer 2" xfId="428"/>
    <cellStyle name="Uitvoer 3" xfId="429"/>
    <cellStyle name="Valuta (0)_Blad2" xfId="430"/>
    <cellStyle name="Valuta 2" xfId="431"/>
    <cellStyle name="Valuta 2 2" xfId="432"/>
    <cellStyle name="Valuta 2 3" xfId="433"/>
    <cellStyle name="Valuta 3" xfId="434"/>
    <cellStyle name="Valuta 4" xfId="435"/>
    <cellStyle name="Valuta 5" xfId="436"/>
    <cellStyle name="Valuta 6" xfId="437"/>
    <cellStyle name="Valuta 7" xfId="438"/>
    <cellStyle name="Valuta 8" xfId="439"/>
    <cellStyle name="Valuta0" xfId="440"/>
    <cellStyle name="Valuta0 10" xfId="1237"/>
    <cellStyle name="Valuta0 2" xfId="1195"/>
    <cellStyle name="Valuta0 2 2" xfId="1196"/>
    <cellStyle name="Valuta0 2 2 2" xfId="1197"/>
    <cellStyle name="Valuta0 2 2 2 2" xfId="1240"/>
    <cellStyle name="Valuta0 2 2 3" xfId="1198"/>
    <cellStyle name="Valuta0 2 2 3 2" xfId="1241"/>
    <cellStyle name="Valuta0 2 2 4" xfId="1239"/>
    <cellStyle name="Valuta0 2 3" xfId="1199"/>
    <cellStyle name="Valuta0 2 3 2" xfId="1200"/>
    <cellStyle name="Valuta0 2 3 2 2" xfId="1243"/>
    <cellStyle name="Valuta0 2 3 3" xfId="1201"/>
    <cellStyle name="Valuta0 2 3 3 2" xfId="1244"/>
    <cellStyle name="Valuta0 2 3 4" xfId="1242"/>
    <cellStyle name="Valuta0 2 4" xfId="1202"/>
    <cellStyle name="Valuta0 2 4 2" xfId="1203"/>
    <cellStyle name="Valuta0 2 4 2 2" xfId="1246"/>
    <cellStyle name="Valuta0 2 4 3" xfId="1204"/>
    <cellStyle name="Valuta0 2 4 3 2" xfId="1247"/>
    <cellStyle name="Valuta0 2 4 4" xfId="1245"/>
    <cellStyle name="Valuta0 2 5" xfId="1205"/>
    <cellStyle name="Valuta0 2 5 2" xfId="1248"/>
    <cellStyle name="Valuta0 2 6" xfId="1206"/>
    <cellStyle name="Valuta0 2 6 2" xfId="1249"/>
    <cellStyle name="Valuta0 2 7" xfId="1207"/>
    <cellStyle name="Valuta0 2 8" xfId="1238"/>
    <cellStyle name="Valuta0 3" xfId="1208"/>
    <cellStyle name="Valuta0 3 2" xfId="1209"/>
    <cellStyle name="Valuta0 3 2 2" xfId="1251"/>
    <cellStyle name="Valuta0 3 3" xfId="1210"/>
    <cellStyle name="Valuta0 3 3 2" xfId="1252"/>
    <cellStyle name="Valuta0 3 4" xfId="1211"/>
    <cellStyle name="Valuta0 3 5" xfId="1250"/>
    <cellStyle name="Valuta0 4" xfId="1212"/>
    <cellStyle name="Valuta0 4 2" xfId="1213"/>
    <cellStyle name="Valuta0 4 2 2" xfId="1254"/>
    <cellStyle name="Valuta0 4 3" xfId="1214"/>
    <cellStyle name="Valuta0 4 3 2" xfId="1255"/>
    <cellStyle name="Valuta0 4 4" xfId="1215"/>
    <cellStyle name="Valuta0 4 5" xfId="1253"/>
    <cellStyle name="Valuta0 5" xfId="1216"/>
    <cellStyle name="Valuta0 5 2" xfId="1217"/>
    <cellStyle name="Valuta0 5 2 2" xfId="1257"/>
    <cellStyle name="Valuta0 5 3" xfId="1218"/>
    <cellStyle name="Valuta0 5 3 2" xfId="1258"/>
    <cellStyle name="Valuta0 5 4" xfId="1256"/>
    <cellStyle name="Valuta0 6" xfId="1219"/>
    <cellStyle name="Valuta0 6 2" xfId="1259"/>
    <cellStyle name="Valuta0 7" xfId="1220"/>
    <cellStyle name="Valuta0 7 2" xfId="1260"/>
    <cellStyle name="Valuta0 8" xfId="1221"/>
    <cellStyle name="Valuta0 9" xfId="1194"/>
    <cellStyle name="Vast" xfId="441"/>
    <cellStyle name="Vast 2" xfId="1222"/>
    <cellStyle name="Vast1" xfId="1223"/>
    <cellStyle name="Vast1 2" xfId="1224"/>
    <cellStyle name="Verklarende tekst" xfId="1277"/>
    <cellStyle name="Verklarende tekst 2" xfId="442"/>
    <cellStyle name="Verklarende tekst 3" xfId="443"/>
    <cellStyle name="Waarschuwingstekst" xfId="1278"/>
    <cellStyle name="Waarschuwingstekst 2" xfId="444"/>
    <cellStyle name="Waarschuwingstekst 3" xfId="445"/>
    <cellStyle name="Währung [0]_DIAGRAM" xfId="446"/>
    <cellStyle name="Währung_DIAGRAM" xfId="447"/>
    <cellStyle name="Warning Text 2" xfId="44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iSa\Projects\15TwIn_TWIN%20begroting%202016\YYPrCd_Data\YYPrCd_DatOrig\Opgave%20IenM-TOF_begroting-2016%2008-1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sheetName val="toelichting R&amp;D"/>
      <sheetName val="toelichting innovatie"/>
      <sheetName val="NABScodering"/>
    </sheetNames>
    <sheetDataSet>
      <sheetData sheetId="0">
        <row r="88">
          <cell r="B88" t="str">
            <v>RWS Corporate innovatie (HWN, HWVN)</v>
          </cell>
        </row>
        <row r="96">
          <cell r="B96" t="str">
            <v>Opdrachten KDC</v>
          </cell>
        </row>
        <row r="98">
          <cell r="B98" t="str">
            <v>KLM Corporate Biofuel Programme</v>
          </cell>
        </row>
        <row r="100">
          <cell r="B100" t="str">
            <v>topsector logistiek - opdrachten</v>
          </cell>
        </row>
        <row r="102">
          <cell r="B102" t="str">
            <v>topsector logistiek - subsidies</v>
          </cell>
        </row>
        <row r="104">
          <cell r="B104" t="str">
            <v>subsidieregeling innovaties duurzame binnenvaart</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bs.nl/nl-nl/onze-diensten/methoden/onderzoeksomschrijvingen/aanvullende%20onderzoeksbeschrijvingen/aanpassing-imoc"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rijksoverheid.nl/documenten/begrotingen/2018/09/18/bijlagen-miljoenennota-2019https:/www.rijksoverheid.nl/documenten/begrotingen/2017/09/19/bijlagen-miljoenennota-2018" TargetMode="External"/><Relationship Id="rId1" Type="http://schemas.openxmlformats.org/officeDocument/2006/relationships/hyperlink" Target="https://www.rijksoverheid.nl/documenten/begrotingen/2019/09/17/bijlagen-miljoenennota-2020"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tabSelected="1" zoomScaleNormal="100" zoomScaleSheetLayoutView="100" workbookViewId="0">
      <selection activeCell="B1" sqref="B1"/>
    </sheetView>
  </sheetViews>
  <sheetFormatPr defaultColWidth="9.140625" defaultRowHeight="15" customHeight="1"/>
  <cols>
    <col min="1" max="1" width="3.7109375" style="36" customWidth="1"/>
    <col min="2" max="2" width="129" style="36" customWidth="1"/>
    <col min="3" max="3" width="9.140625" style="36"/>
    <col min="4" max="4" width="9.28515625" style="193" customWidth="1"/>
    <col min="5" max="5" width="9.140625" style="193"/>
    <col min="6" max="16384" width="9.140625" style="36"/>
  </cols>
  <sheetData>
    <row r="1" spans="1:5" ht="20.100000000000001" customHeight="1">
      <c r="B1" s="82" t="s">
        <v>217</v>
      </c>
    </row>
    <row r="2" spans="1:5" ht="15" customHeight="1">
      <c r="B2" s="82"/>
    </row>
    <row r="3" spans="1:5" s="75" customFormat="1" ht="19.5" customHeight="1">
      <c r="A3" s="191"/>
      <c r="B3" s="187" t="s">
        <v>216</v>
      </c>
      <c r="D3" s="194"/>
      <c r="E3" s="194"/>
    </row>
    <row r="4" spans="1:5" s="75" customFormat="1" ht="19.5" customHeight="1">
      <c r="A4" s="191"/>
      <c r="B4" s="274" t="s">
        <v>617</v>
      </c>
      <c r="D4" s="194"/>
      <c r="E4" s="194"/>
    </row>
    <row r="5" spans="1:5" s="75" customFormat="1" ht="19.5" customHeight="1">
      <c r="A5" s="191"/>
      <c r="B5" s="274" t="s">
        <v>618</v>
      </c>
      <c r="D5" s="194"/>
      <c r="E5" s="194"/>
    </row>
    <row r="6" spans="1:5" s="75" customFormat="1" ht="19.5" customHeight="1">
      <c r="A6" s="191"/>
      <c r="B6" s="274" t="s">
        <v>619</v>
      </c>
      <c r="D6" s="194"/>
      <c r="E6" s="194"/>
    </row>
    <row r="7" spans="1:5" s="75" customFormat="1" ht="19.5" customHeight="1">
      <c r="A7" s="191"/>
      <c r="B7" s="274" t="s">
        <v>620</v>
      </c>
      <c r="D7" s="194"/>
      <c r="E7" s="194"/>
    </row>
    <row r="8" spans="1:5" s="75" customFormat="1" ht="19.5" customHeight="1">
      <c r="A8" s="191"/>
      <c r="B8" s="274" t="s">
        <v>621</v>
      </c>
      <c r="D8" s="194"/>
      <c r="E8" s="194"/>
    </row>
    <row r="9" spans="1:5" s="75" customFormat="1" ht="19.5" customHeight="1">
      <c r="A9" s="191"/>
      <c r="B9" s="274" t="s">
        <v>622</v>
      </c>
      <c r="D9" s="194"/>
      <c r="E9" s="194"/>
    </row>
    <row r="10" spans="1:5" s="75" customFormat="1" ht="19.5" customHeight="1">
      <c r="A10" s="191"/>
      <c r="B10" s="305" t="s">
        <v>637</v>
      </c>
      <c r="D10" s="194"/>
      <c r="E10" s="194"/>
    </row>
  </sheetData>
  <hyperlinks>
    <hyperlink ref="B3" location="Toelichting!A1" display="- Toelichting"/>
    <hyperlink ref="B4" location="Totaal!A1" display="- Totaaloverzicht: overheidsuitgaven voor R&amp;D en innovatie 2016-2022, in miljoenen euro en procenten van het BBP"/>
    <hyperlink ref="B5" location="'R&amp;D'!A1" display="- Overzicht: overheidsuitgaven voor R&amp;D en het aandeel innovatierelevante R&amp;D-uitgaven, per begrotingsartikel, 2016-2022, in miljoenen euro"/>
    <hyperlink ref="B6" location="Innovatie!A1" display="- Het overzicht van de overheidsuitgaven voor innovatie, 2016-2022, in miljoenen euro"/>
    <hyperlink ref="B7" location="'R&amp;D + Innovatie'!A1" display="- Het overzicht van de overheidsuitgaven voor R&amp;D en innovatie, per departement, 2016-2022, in miljoenen euro"/>
    <hyperlink ref="B8" location="Fiscaal!A1" display="- Het overzicht van fiscale instrumenten voor R&amp;D en innovatie, 2016-2022, in miljoenen euro"/>
    <hyperlink ref="B9" location="Type!A1" display="- Het overzicht van overheidsuitgaven voor R&amp;D naar type uitgaven, 2016-2022"/>
    <hyperlink ref="B10" location="'NABS 2007'!A1" display="- Een overzicht van de R&amp;D-uitgaven per NABS-categorie, 2016-2022 (Europese classificatie 2007)"/>
  </hyperlinks>
  <pageMargins left="0.70866141732283472" right="0.70866141732283472" top="0.74803149606299213" bottom="0.74803149606299213" header="0.31496062992125984" footer="0.31496062992125984"/>
  <pageSetup paperSize="9" orientation="landscape" r:id="rId1"/>
  <headerFooter>
    <oddFooter>&amp;L&amp;Z&amp;F</oddFooter>
  </headerFooter>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zoomScaleNormal="100" zoomScaleSheetLayoutView="100" workbookViewId="0"/>
  </sheetViews>
  <sheetFormatPr defaultColWidth="9.140625" defaultRowHeight="15"/>
  <cols>
    <col min="1" max="1" width="218.5703125" style="103" customWidth="1"/>
    <col min="2" max="2" width="9.42578125" style="103" customWidth="1"/>
    <col min="3" max="8" width="9.140625" style="103" customWidth="1"/>
    <col min="9" max="16384" width="9.140625" style="103"/>
  </cols>
  <sheetData>
    <row r="1" spans="1:21" ht="18.75">
      <c r="A1" s="82" t="s">
        <v>264</v>
      </c>
    </row>
    <row r="3" spans="1:21" ht="15" customHeight="1">
      <c r="A3" s="50" t="s">
        <v>189</v>
      </c>
    </row>
    <row r="4" spans="1:21" ht="15" customHeight="1">
      <c r="A4" s="322" t="s">
        <v>509</v>
      </c>
      <c r="B4" s="323"/>
      <c r="C4" s="323"/>
      <c r="D4" s="323"/>
      <c r="E4" s="323"/>
      <c r="F4" s="323"/>
      <c r="G4" s="323"/>
      <c r="H4" s="323"/>
    </row>
    <row r="5" spans="1:21" ht="15" customHeight="1">
      <c r="A5" s="181" t="s">
        <v>510</v>
      </c>
      <c r="B5" s="106"/>
      <c r="C5" s="106"/>
      <c r="D5" s="106"/>
      <c r="E5" s="106"/>
      <c r="F5" s="106"/>
      <c r="G5" s="106"/>
      <c r="H5" s="106"/>
    </row>
    <row r="6" spans="1:21" ht="15" customHeight="1">
      <c r="A6" s="324" t="s">
        <v>448</v>
      </c>
      <c r="B6" s="325"/>
      <c r="C6" s="325"/>
      <c r="D6" s="325"/>
      <c r="E6" s="325"/>
      <c r="F6" s="325"/>
      <c r="G6" s="325"/>
      <c r="H6" s="325"/>
    </row>
    <row r="7" spans="1:21" ht="15" customHeight="1">
      <c r="A7" s="326" t="s">
        <v>633</v>
      </c>
      <c r="B7" s="323"/>
      <c r="C7" s="323"/>
      <c r="D7" s="323"/>
      <c r="E7" s="323"/>
      <c r="F7" s="323"/>
      <c r="G7" s="323"/>
      <c r="H7" s="323"/>
    </row>
    <row r="8" spans="1:21" ht="15" customHeight="1">
      <c r="A8" s="304" t="s">
        <v>634</v>
      </c>
      <c r="B8" s="106"/>
      <c r="C8" s="106"/>
      <c r="D8" s="106"/>
      <c r="E8" s="106"/>
      <c r="F8" s="106"/>
      <c r="G8" s="106"/>
      <c r="H8" s="106"/>
    </row>
    <row r="9" spans="1:21" ht="15" customHeight="1"/>
    <row r="10" spans="1:21" ht="15" customHeight="1">
      <c r="A10" s="71" t="s">
        <v>191</v>
      </c>
      <c r="B10" s="2"/>
      <c r="C10" s="2"/>
      <c r="D10" s="2"/>
      <c r="E10" s="2"/>
      <c r="F10" s="2"/>
      <c r="G10" s="2"/>
      <c r="H10" s="2"/>
      <c r="I10" s="2"/>
      <c r="J10" s="2"/>
      <c r="K10" s="2"/>
      <c r="L10" s="2"/>
      <c r="M10" s="2"/>
      <c r="N10" s="2"/>
    </row>
    <row r="11" spans="1:21" ht="15" customHeight="1">
      <c r="A11" s="71"/>
      <c r="B11" s="2"/>
      <c r="C11" s="2"/>
      <c r="D11" s="2"/>
      <c r="E11" s="2"/>
      <c r="F11" s="2"/>
      <c r="G11" s="2"/>
      <c r="H11" s="2"/>
      <c r="I11" s="2"/>
      <c r="J11" s="2"/>
      <c r="K11" s="2"/>
      <c r="L11" s="2"/>
      <c r="M11" s="2"/>
      <c r="N11" s="2"/>
    </row>
    <row r="12" spans="1:21" ht="15" customHeight="1">
      <c r="A12" s="3" t="s">
        <v>177</v>
      </c>
      <c r="B12" s="2"/>
      <c r="C12" s="2"/>
      <c r="D12" s="2"/>
      <c r="E12" s="2"/>
      <c r="F12" s="2"/>
      <c r="G12" s="2"/>
      <c r="H12" s="2"/>
      <c r="I12" s="2"/>
      <c r="J12" s="2"/>
      <c r="K12" s="2"/>
      <c r="L12" s="2"/>
      <c r="M12" s="2"/>
      <c r="N12" s="2"/>
    </row>
    <row r="13" spans="1:21" ht="15" customHeight="1">
      <c r="A13" s="74" t="s">
        <v>453</v>
      </c>
      <c r="B13" s="108"/>
      <c r="C13" s="108"/>
      <c r="D13" s="108"/>
      <c r="E13" s="108"/>
      <c r="F13" s="108"/>
      <c r="G13" s="108"/>
      <c r="H13" s="108"/>
      <c r="I13" s="108"/>
      <c r="J13" s="108"/>
      <c r="K13" s="108"/>
      <c r="L13" s="108"/>
      <c r="M13" s="108"/>
      <c r="N13" s="108"/>
    </row>
    <row r="14" spans="1:21" ht="15" customHeight="1">
      <c r="A14" s="192" t="s">
        <v>454</v>
      </c>
      <c r="B14" s="108"/>
      <c r="C14" s="108"/>
      <c r="D14" s="108"/>
      <c r="E14" s="108"/>
      <c r="F14" s="108"/>
      <c r="G14" s="108"/>
      <c r="H14" s="108"/>
      <c r="I14" s="108"/>
      <c r="J14" s="108"/>
      <c r="K14" s="108"/>
      <c r="L14" s="108"/>
      <c r="M14" s="108"/>
      <c r="N14" s="108"/>
      <c r="O14" s="2"/>
      <c r="P14" s="2"/>
      <c r="Q14" s="2"/>
      <c r="R14" s="107"/>
      <c r="S14" s="47"/>
      <c r="T14" s="107"/>
      <c r="U14" s="107"/>
    </row>
    <row r="15" spans="1:21" ht="15" customHeight="1">
      <c r="A15" s="2" t="s">
        <v>178</v>
      </c>
      <c r="B15" s="2"/>
      <c r="C15" s="2"/>
      <c r="D15" s="2"/>
      <c r="E15" s="2"/>
      <c r="F15" s="2"/>
      <c r="G15" s="2"/>
      <c r="H15" s="2"/>
      <c r="I15" s="2"/>
      <c r="J15" s="2"/>
      <c r="K15" s="2"/>
      <c r="L15" s="2"/>
      <c r="M15" s="2"/>
      <c r="N15" s="2"/>
      <c r="O15" s="2"/>
      <c r="P15" s="2"/>
      <c r="Q15" s="2"/>
      <c r="R15" s="107"/>
      <c r="S15" s="47"/>
      <c r="T15" s="107"/>
      <c r="U15" s="107"/>
    </row>
    <row r="16" spans="1:21" ht="15" customHeight="1">
      <c r="A16" s="2"/>
      <c r="B16" s="2"/>
      <c r="C16" s="2"/>
      <c r="D16" s="2"/>
      <c r="E16" s="2"/>
      <c r="F16" s="2"/>
      <c r="G16" s="2"/>
      <c r="H16" s="2"/>
      <c r="I16" s="2"/>
      <c r="J16" s="2"/>
      <c r="K16" s="2"/>
      <c r="L16" s="2"/>
      <c r="M16" s="2"/>
      <c r="N16" s="2"/>
      <c r="O16" s="2"/>
      <c r="P16" s="2"/>
      <c r="Q16" s="2"/>
      <c r="R16" s="107"/>
      <c r="S16" s="47"/>
      <c r="T16" s="107"/>
      <c r="U16" s="107"/>
    </row>
    <row r="17" spans="1:21" ht="15" customHeight="1">
      <c r="A17" s="3" t="s">
        <v>190</v>
      </c>
      <c r="B17" s="2"/>
      <c r="C17" s="2"/>
      <c r="D17" s="2"/>
      <c r="E17" s="2"/>
      <c r="F17" s="2"/>
      <c r="G17" s="2"/>
      <c r="H17" s="2"/>
      <c r="I17" s="2"/>
      <c r="J17" s="2"/>
      <c r="K17" s="2"/>
      <c r="L17" s="2"/>
      <c r="M17" s="2"/>
      <c r="N17" s="2"/>
      <c r="O17" s="48"/>
      <c r="P17" s="48"/>
      <c r="Q17" s="48"/>
      <c r="R17" s="48"/>
      <c r="S17" s="49"/>
      <c r="T17" s="48"/>
      <c r="U17" s="48"/>
    </row>
    <row r="18" spans="1:21" ht="15" customHeight="1">
      <c r="A18" s="72" t="s">
        <v>179</v>
      </c>
      <c r="B18" s="2"/>
      <c r="C18" s="2"/>
      <c r="D18" s="2"/>
      <c r="E18" s="2"/>
      <c r="F18" s="2"/>
      <c r="G18" s="2"/>
      <c r="H18" s="2"/>
      <c r="I18" s="2"/>
      <c r="J18" s="2"/>
      <c r="K18" s="2"/>
      <c r="L18" s="2"/>
      <c r="M18" s="2"/>
      <c r="N18" s="2"/>
    </row>
    <row r="19" spans="1:21" ht="15" customHeight="1">
      <c r="A19" s="72" t="s">
        <v>180</v>
      </c>
      <c r="B19" s="2"/>
      <c r="C19" s="2"/>
      <c r="D19" s="2"/>
      <c r="E19" s="2"/>
      <c r="F19" s="2"/>
      <c r="G19" s="2"/>
      <c r="H19" s="2"/>
      <c r="I19" s="2"/>
      <c r="J19" s="2"/>
      <c r="K19" s="2"/>
      <c r="L19" s="2"/>
      <c r="M19" s="2"/>
      <c r="N19" s="2"/>
    </row>
    <row r="20" spans="1:21" ht="15" customHeight="1">
      <c r="A20" s="72" t="s">
        <v>297</v>
      </c>
      <c r="B20" s="2"/>
      <c r="C20" s="2"/>
      <c r="D20" s="2"/>
      <c r="E20" s="2"/>
      <c r="F20" s="2"/>
      <c r="G20" s="2"/>
      <c r="H20" s="2"/>
      <c r="I20" s="2"/>
      <c r="J20" s="2"/>
      <c r="K20" s="2"/>
      <c r="L20" s="2"/>
      <c r="M20" s="2"/>
      <c r="N20" s="2"/>
    </row>
    <row r="21" spans="1:21" ht="15" customHeight="1">
      <c r="A21" s="72" t="s">
        <v>298</v>
      </c>
      <c r="B21" s="2"/>
      <c r="C21" s="2"/>
      <c r="D21" s="2"/>
      <c r="E21" s="2"/>
      <c r="F21" s="2"/>
      <c r="G21" s="2"/>
      <c r="H21" s="2"/>
      <c r="I21" s="2"/>
      <c r="J21" s="2"/>
      <c r="K21" s="2"/>
      <c r="L21" s="2"/>
      <c r="M21" s="2"/>
      <c r="N21" s="2"/>
    </row>
    <row r="22" spans="1:21" ht="15" customHeight="1">
      <c r="A22" s="2"/>
      <c r="B22" s="2"/>
      <c r="C22" s="2"/>
      <c r="D22" s="2"/>
      <c r="E22" s="2"/>
      <c r="F22" s="2"/>
      <c r="G22" s="2"/>
      <c r="H22" s="2"/>
      <c r="I22" s="2"/>
      <c r="J22" s="2"/>
      <c r="K22" s="2"/>
      <c r="L22" s="2"/>
      <c r="M22" s="2"/>
      <c r="N22" s="2"/>
    </row>
    <row r="23" spans="1:21" ht="15" customHeight="1">
      <c r="A23" s="3" t="s">
        <v>181</v>
      </c>
      <c r="B23" s="2"/>
      <c r="C23" s="2"/>
      <c r="D23" s="2"/>
      <c r="E23" s="2"/>
      <c r="F23" s="2"/>
      <c r="G23" s="2"/>
      <c r="H23" s="2"/>
      <c r="I23" s="2"/>
      <c r="J23" s="2"/>
      <c r="K23" s="2"/>
      <c r="L23" s="2"/>
      <c r="M23" s="2"/>
      <c r="N23" s="2"/>
    </row>
    <row r="24" spans="1:21" ht="48.75" customHeight="1">
      <c r="A24" s="74" t="s">
        <v>182</v>
      </c>
      <c r="B24" s="109"/>
      <c r="C24" s="109"/>
      <c r="D24" s="109"/>
      <c r="E24" s="109"/>
      <c r="F24" s="109"/>
      <c r="G24" s="109"/>
      <c r="H24" s="109"/>
      <c r="I24" s="109"/>
      <c r="J24" s="109"/>
      <c r="K24" s="109"/>
      <c r="L24" s="109"/>
      <c r="M24" s="109"/>
      <c r="N24" s="109"/>
    </row>
    <row r="25" spans="1:21" ht="15" customHeight="1">
      <c r="A25" s="2"/>
      <c r="B25" s="2"/>
      <c r="C25" s="2"/>
      <c r="D25" s="2"/>
      <c r="E25" s="2"/>
      <c r="F25" s="2"/>
      <c r="G25" s="2"/>
      <c r="H25" s="2"/>
      <c r="I25" s="2"/>
      <c r="J25" s="2"/>
      <c r="K25" s="2"/>
      <c r="L25" s="2"/>
      <c r="M25" s="2"/>
      <c r="N25" s="2"/>
    </row>
    <row r="26" spans="1:21" ht="15" customHeight="1">
      <c r="A26" s="3" t="s">
        <v>183</v>
      </c>
      <c r="B26" s="2"/>
      <c r="C26" s="2"/>
      <c r="D26" s="2"/>
      <c r="E26" s="2"/>
      <c r="F26" s="2"/>
      <c r="G26" s="2"/>
      <c r="H26" s="2"/>
      <c r="I26" s="2"/>
      <c r="J26" s="2"/>
      <c r="K26" s="2"/>
      <c r="L26" s="2"/>
      <c r="M26" s="2"/>
      <c r="N26" s="2"/>
    </row>
    <row r="27" spans="1:21" ht="45" customHeight="1">
      <c r="A27" s="74" t="s">
        <v>296</v>
      </c>
      <c r="B27" s="109"/>
      <c r="C27" s="109"/>
      <c r="D27" s="109"/>
      <c r="E27" s="109"/>
      <c r="F27" s="109"/>
      <c r="G27" s="109"/>
      <c r="H27" s="109"/>
      <c r="I27" s="109"/>
      <c r="J27" s="109"/>
      <c r="K27" s="109"/>
      <c r="L27" s="109"/>
      <c r="M27" s="109"/>
      <c r="N27" s="109"/>
    </row>
    <row r="28" spans="1:21" ht="15" customHeight="1">
      <c r="A28" s="2"/>
      <c r="B28" s="2"/>
      <c r="C28" s="2"/>
      <c r="D28" s="2"/>
      <c r="E28" s="2"/>
      <c r="F28" s="2"/>
      <c r="G28" s="2"/>
      <c r="H28" s="2"/>
      <c r="I28" s="2"/>
      <c r="J28" s="2"/>
      <c r="K28" s="2"/>
      <c r="L28" s="2"/>
      <c r="M28" s="2"/>
      <c r="N28" s="2"/>
    </row>
    <row r="29" spans="1:21" ht="15" customHeight="1">
      <c r="A29" s="3" t="s">
        <v>184</v>
      </c>
      <c r="B29" s="2"/>
      <c r="C29" s="2"/>
      <c r="D29" s="2"/>
      <c r="E29" s="2"/>
      <c r="F29" s="2"/>
      <c r="G29" s="2"/>
      <c r="H29" s="2"/>
      <c r="I29" s="2"/>
      <c r="J29" s="2"/>
      <c r="K29" s="2"/>
      <c r="L29" s="2"/>
      <c r="M29" s="2"/>
      <c r="N29" s="2"/>
    </row>
    <row r="30" spans="1:21" ht="15" customHeight="1">
      <c r="A30" s="2" t="s">
        <v>185</v>
      </c>
      <c r="B30" s="2"/>
      <c r="C30" s="2"/>
      <c r="D30" s="2"/>
      <c r="E30" s="2"/>
      <c r="F30" s="2"/>
      <c r="G30" s="2"/>
      <c r="H30" s="2"/>
      <c r="I30" s="2"/>
      <c r="J30" s="2"/>
      <c r="K30" s="2"/>
      <c r="L30" s="2"/>
      <c r="M30" s="2"/>
      <c r="N30" s="2"/>
    </row>
    <row r="31" spans="1:21" ht="15" customHeight="1">
      <c r="A31" s="2"/>
      <c r="B31" s="2"/>
      <c r="C31" s="2"/>
      <c r="D31" s="2"/>
      <c r="E31" s="2"/>
      <c r="F31" s="2"/>
      <c r="G31" s="2"/>
      <c r="H31" s="2"/>
      <c r="I31" s="2"/>
      <c r="J31" s="2"/>
      <c r="K31" s="2"/>
      <c r="L31" s="2"/>
      <c r="M31" s="2"/>
      <c r="N31" s="2"/>
    </row>
    <row r="32" spans="1:21" ht="15" customHeight="1">
      <c r="A32" s="3" t="s">
        <v>186</v>
      </c>
      <c r="B32" s="2"/>
      <c r="C32" s="2"/>
      <c r="D32" s="2"/>
      <c r="E32" s="2"/>
      <c r="F32" s="2"/>
      <c r="G32" s="2"/>
      <c r="H32" s="2"/>
      <c r="I32" s="2"/>
      <c r="J32" s="2"/>
      <c r="K32" s="2"/>
      <c r="L32" s="2"/>
      <c r="M32" s="2"/>
      <c r="N32" s="2"/>
    </row>
    <row r="33" spans="1:14" ht="30" customHeight="1">
      <c r="A33" s="74" t="s">
        <v>187</v>
      </c>
      <c r="B33" s="109"/>
      <c r="C33" s="109"/>
      <c r="D33" s="109"/>
      <c r="E33" s="109"/>
      <c r="F33" s="109"/>
      <c r="G33" s="109"/>
      <c r="H33" s="109"/>
      <c r="I33" s="109"/>
      <c r="J33" s="109"/>
      <c r="K33" s="109"/>
      <c r="L33" s="109"/>
      <c r="M33" s="109"/>
      <c r="N33" s="109"/>
    </row>
    <row r="34" spans="1:14" ht="15" customHeight="1">
      <c r="A34" s="74"/>
      <c r="B34" s="109"/>
      <c r="C34" s="109"/>
      <c r="D34" s="109"/>
      <c r="E34" s="109"/>
      <c r="F34" s="109"/>
      <c r="G34" s="109"/>
      <c r="H34" s="109"/>
      <c r="I34" s="109"/>
      <c r="J34" s="109"/>
      <c r="K34" s="109"/>
      <c r="L34" s="109"/>
      <c r="M34" s="109"/>
      <c r="N34" s="109"/>
    </row>
    <row r="35" spans="1:14" ht="15" customHeight="1">
      <c r="A35" s="3" t="s">
        <v>188</v>
      </c>
      <c r="B35" s="2"/>
      <c r="C35" s="2"/>
      <c r="D35" s="2"/>
      <c r="E35" s="2"/>
      <c r="F35" s="2"/>
      <c r="G35" s="2"/>
      <c r="H35" s="2"/>
      <c r="I35" s="2"/>
      <c r="J35" s="2"/>
      <c r="K35" s="2"/>
      <c r="L35" s="2"/>
      <c r="M35" s="2"/>
      <c r="N35" s="2"/>
    </row>
    <row r="36" spans="1:14" ht="15" customHeight="1">
      <c r="A36" s="74" t="s">
        <v>226</v>
      </c>
      <c r="B36" s="109"/>
      <c r="C36" s="109"/>
      <c r="D36" s="109"/>
      <c r="E36" s="109"/>
      <c r="F36" s="109"/>
      <c r="G36" s="109"/>
      <c r="H36" s="109"/>
      <c r="I36" s="109"/>
      <c r="J36" s="109"/>
      <c r="K36" s="109"/>
      <c r="L36" s="109"/>
      <c r="M36" s="109"/>
      <c r="N36" s="109"/>
    </row>
    <row r="37" spans="1:14" ht="15" customHeight="1"/>
    <row r="38" spans="1:14" ht="15" customHeight="1">
      <c r="A38" s="3" t="s">
        <v>192</v>
      </c>
    </row>
    <row r="39" spans="1:14" ht="15" customHeight="1">
      <c r="A39" s="2" t="s">
        <v>193</v>
      </c>
    </row>
    <row r="40" spans="1:14" ht="15" customHeight="1">
      <c r="A40" s="2" t="s">
        <v>449</v>
      </c>
    </row>
    <row r="41" spans="1:14" ht="15" customHeight="1">
      <c r="A41" s="2" t="s">
        <v>450</v>
      </c>
    </row>
    <row r="42" spans="1:14" ht="15" customHeight="1">
      <c r="A42" s="72" t="s">
        <v>194</v>
      </c>
    </row>
    <row r="43" spans="1:14" ht="15" customHeight="1">
      <c r="A43" s="72" t="s">
        <v>195</v>
      </c>
    </row>
    <row r="44" spans="1:14" ht="15" customHeight="1">
      <c r="A44" s="72" t="s">
        <v>196</v>
      </c>
    </row>
    <row r="45" spans="1:14" ht="15" customHeight="1">
      <c r="A45" s="72" t="s">
        <v>197</v>
      </c>
    </row>
    <row r="46" spans="1:14" ht="15" customHeight="1"/>
    <row r="47" spans="1:14" ht="15" customHeight="1">
      <c r="A47" s="3" t="s">
        <v>198</v>
      </c>
    </row>
    <row r="48" spans="1:14" ht="15" customHeight="1">
      <c r="A48" s="2" t="s">
        <v>199</v>
      </c>
    </row>
    <row r="49" spans="1:1" ht="15" customHeight="1"/>
    <row r="50" spans="1:1" ht="15" customHeight="1">
      <c r="A50" s="3" t="s">
        <v>200</v>
      </c>
    </row>
    <row r="51" spans="1:1" ht="15" customHeight="1">
      <c r="A51" s="2" t="s">
        <v>201</v>
      </c>
    </row>
    <row r="52" spans="1:1" ht="15" customHeight="1">
      <c r="A52" s="2" t="s">
        <v>451</v>
      </c>
    </row>
    <row r="53" spans="1:1" ht="15" customHeight="1">
      <c r="A53" s="2" t="s">
        <v>452</v>
      </c>
    </row>
    <row r="54" spans="1:1" ht="15" customHeight="1">
      <c r="A54" s="2"/>
    </row>
  </sheetData>
  <mergeCells count="3">
    <mergeCell ref="A4:H4"/>
    <mergeCell ref="A6:H6"/>
    <mergeCell ref="A7:H7"/>
  </mergeCells>
  <pageMargins left="0.70866141732283472" right="0.70866141732283472" top="0.74803149606299213" bottom="0.74803149606299213" header="0.31496062992125984" footer="0.31496062992125984"/>
  <pageSetup paperSize="9" scale="99" orientation="landscape" r:id="rId1"/>
  <headerFooter>
    <oddFooter>&amp;L&amp;Z&amp;F</oddFooter>
  </headerFooter>
  <rowBreaks count="1" manualBreakCount="1">
    <brk id="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zoomScaleNormal="100" zoomScaleSheetLayoutView="100" workbookViewId="0">
      <selection activeCell="E20" sqref="E20"/>
    </sheetView>
  </sheetViews>
  <sheetFormatPr defaultColWidth="9.140625" defaultRowHeight="12.75"/>
  <cols>
    <col min="1" max="1" width="5.5703125" style="100" customWidth="1"/>
    <col min="2" max="2" width="54.7109375" style="100" customWidth="1"/>
    <col min="3" max="3" width="9.42578125" style="100" bestFit="1" customWidth="1"/>
    <col min="4" max="4" width="9.140625" style="100"/>
    <col min="5" max="5" width="10.42578125" style="100" bestFit="1" customWidth="1"/>
    <col min="6" max="9" width="9.42578125" style="100" bestFit="1" customWidth="1"/>
    <col min="10" max="16384" width="9.140625" style="100"/>
  </cols>
  <sheetData>
    <row r="1" spans="1:23" ht="18.75">
      <c r="B1" s="78" t="s">
        <v>609</v>
      </c>
      <c r="C1" s="4"/>
      <c r="D1" s="4"/>
      <c r="E1" s="4"/>
      <c r="F1" s="4"/>
      <c r="G1" s="4"/>
      <c r="H1" s="4"/>
      <c r="I1" s="4"/>
    </row>
    <row r="2" spans="1:23" ht="15.75">
      <c r="B2" s="20"/>
      <c r="C2" s="4"/>
      <c r="D2" s="4"/>
      <c r="E2" s="4"/>
      <c r="F2" s="4"/>
      <c r="G2" s="4"/>
      <c r="H2" s="4"/>
      <c r="I2" s="4"/>
    </row>
    <row r="3" spans="1:23" ht="15">
      <c r="B3" s="3" t="s">
        <v>259</v>
      </c>
      <c r="C3" s="37">
        <v>2018</v>
      </c>
      <c r="D3" s="37">
        <v>2019</v>
      </c>
      <c r="E3" s="37">
        <v>2020</v>
      </c>
      <c r="F3" s="37">
        <v>2021</v>
      </c>
      <c r="G3" s="37">
        <v>2022</v>
      </c>
      <c r="H3" s="37">
        <v>2023</v>
      </c>
      <c r="I3" s="37">
        <v>2024</v>
      </c>
      <c r="J3" s="37"/>
      <c r="K3" s="217"/>
      <c r="M3" s="217"/>
    </row>
    <row r="4" spans="1:23" s="103" customFormat="1" ht="15">
      <c r="A4" s="172" t="s">
        <v>251</v>
      </c>
      <c r="B4" s="172" t="s">
        <v>146</v>
      </c>
      <c r="C4" s="319">
        <v>5520.8770302434732</v>
      </c>
      <c r="D4" s="319">
        <v>5652.9316729606762</v>
      </c>
      <c r="E4" s="319">
        <v>5817.7508803938945</v>
      </c>
      <c r="F4" s="319">
        <v>5729.9235019516582</v>
      </c>
      <c r="G4" s="319">
        <v>5658.1241568782716</v>
      </c>
      <c r="H4" s="319">
        <v>5678.851863142143</v>
      </c>
      <c r="I4" s="319">
        <v>5652.5113588307695</v>
      </c>
      <c r="J4" s="172"/>
      <c r="K4" s="224"/>
      <c r="L4" s="224"/>
      <c r="M4" s="224"/>
      <c r="N4" s="224"/>
      <c r="O4" s="224"/>
      <c r="P4" s="224"/>
      <c r="Q4" s="224"/>
      <c r="T4" s="160"/>
      <c r="U4" s="160"/>
      <c r="W4" s="220"/>
    </row>
    <row r="5" spans="1:23" s="53" customFormat="1" ht="15">
      <c r="B5" s="51" t="s">
        <v>148</v>
      </c>
      <c r="C5" s="52">
        <v>1357.46807863</v>
      </c>
      <c r="D5" s="52">
        <v>1256.8713042599998</v>
      </c>
      <c r="E5" s="52">
        <v>1294.7327598699997</v>
      </c>
      <c r="F5" s="52">
        <v>1266.2391778799999</v>
      </c>
      <c r="G5" s="52">
        <v>1268.9809393700002</v>
      </c>
      <c r="H5" s="52">
        <v>1266.9609304299997</v>
      </c>
      <c r="I5" s="52">
        <v>1255.1408304300001</v>
      </c>
    </row>
    <row r="6" spans="1:23" s="103" customFormat="1" ht="15">
      <c r="A6" s="172" t="s">
        <v>252</v>
      </c>
      <c r="B6" s="2" t="s">
        <v>149</v>
      </c>
      <c r="C6" s="319">
        <v>316.940225</v>
      </c>
      <c r="D6" s="319">
        <v>497.05575500000003</v>
      </c>
      <c r="E6" s="319">
        <v>492.36961499999995</v>
      </c>
      <c r="F6" s="319">
        <v>375.92925000000002</v>
      </c>
      <c r="G6" s="319">
        <v>385.03462499999995</v>
      </c>
      <c r="H6" s="319">
        <v>369.479375</v>
      </c>
      <c r="I6" s="319">
        <v>324.25051500000001</v>
      </c>
      <c r="J6" s="172"/>
      <c r="K6" s="160"/>
      <c r="L6" s="160"/>
      <c r="M6" s="160"/>
      <c r="N6" s="160"/>
      <c r="O6" s="160"/>
      <c r="P6" s="160"/>
      <c r="Q6" s="160"/>
    </row>
    <row r="7" spans="1:23" s="103" customFormat="1" ht="15">
      <c r="A7" s="172" t="s">
        <v>253</v>
      </c>
      <c r="B7" s="172" t="s">
        <v>145</v>
      </c>
      <c r="C7" s="319">
        <v>1232</v>
      </c>
      <c r="D7" s="319">
        <v>1376</v>
      </c>
      <c r="E7" s="319">
        <v>1430</v>
      </c>
      <c r="F7" s="319">
        <v>1430</v>
      </c>
      <c r="G7" s="319">
        <v>1430</v>
      </c>
      <c r="H7" s="319">
        <v>1430</v>
      </c>
      <c r="I7" s="319">
        <v>1430</v>
      </c>
      <c r="J7" s="172"/>
      <c r="K7" s="111"/>
      <c r="L7" s="111"/>
      <c r="M7" s="111"/>
      <c r="N7" s="111"/>
      <c r="O7" s="111"/>
      <c r="P7" s="111"/>
      <c r="Q7" s="111"/>
    </row>
    <row r="8" spans="1:23" s="53" customFormat="1" ht="15">
      <c r="B8" s="51" t="s">
        <v>525</v>
      </c>
      <c r="C8" s="52">
        <v>158</v>
      </c>
      <c r="D8" s="52">
        <v>139</v>
      </c>
      <c r="E8" s="52">
        <v>149</v>
      </c>
      <c r="F8" s="52">
        <v>149</v>
      </c>
      <c r="G8" s="52">
        <v>149</v>
      </c>
      <c r="H8" s="52">
        <v>149</v>
      </c>
      <c r="I8" s="52">
        <v>149</v>
      </c>
      <c r="K8" s="226"/>
      <c r="L8" s="226"/>
      <c r="M8" s="226"/>
      <c r="N8" s="226"/>
      <c r="O8" s="226"/>
      <c r="P8" s="226"/>
      <c r="Q8" s="226"/>
    </row>
    <row r="9" spans="1:23" s="54" customFormat="1" ht="15.75">
      <c r="B9" s="54" t="s">
        <v>137</v>
      </c>
      <c r="C9" s="55">
        <v>7069.8172552434735</v>
      </c>
      <c r="D9" s="55">
        <v>7525.9874279606765</v>
      </c>
      <c r="E9" s="55">
        <v>7740.1204953938941</v>
      </c>
      <c r="F9" s="55">
        <v>7535.8527519516583</v>
      </c>
      <c r="G9" s="55">
        <v>7473.1587818782718</v>
      </c>
      <c r="H9" s="55">
        <v>7478.3312381421429</v>
      </c>
      <c r="I9" s="55">
        <v>7406.7618738307692</v>
      </c>
      <c r="K9" s="55"/>
      <c r="L9" s="55"/>
      <c r="M9" s="55"/>
      <c r="N9" s="55"/>
      <c r="O9" s="55"/>
      <c r="P9" s="55"/>
      <c r="Q9" s="55"/>
    </row>
    <row r="10" spans="1:23" s="53" customFormat="1" ht="15">
      <c r="B10" s="51" t="s">
        <v>372</v>
      </c>
      <c r="C10" s="52">
        <v>2906.4083036299999</v>
      </c>
      <c r="D10" s="52">
        <v>3129.9270592599996</v>
      </c>
      <c r="E10" s="52">
        <v>3217.1023748699995</v>
      </c>
      <c r="F10" s="52">
        <v>3072.1684278799999</v>
      </c>
      <c r="G10" s="52">
        <v>3084.01556437</v>
      </c>
      <c r="H10" s="52">
        <v>3066.4403054299996</v>
      </c>
      <c r="I10" s="52">
        <v>3009.39134543</v>
      </c>
      <c r="N10" s="168"/>
    </row>
    <row r="11" spans="1:23" s="81" customFormat="1" ht="15">
      <c r="B11" s="51" t="s">
        <v>221</v>
      </c>
      <c r="C11" s="80">
        <v>41.11009095000869</v>
      </c>
      <c r="D11" s="80">
        <v>41.588257876058115</v>
      </c>
      <c r="E11" s="80">
        <v>41.563983103163324</v>
      </c>
      <c r="F11" s="80">
        <v>40.76736275246833</v>
      </c>
      <c r="G11" s="80">
        <v>41.267898279485998</v>
      </c>
      <c r="H11" s="80">
        <v>41.004339173826189</v>
      </c>
      <c r="I11" s="80">
        <v>40.630323975483037</v>
      </c>
      <c r="K11" s="225"/>
      <c r="L11" s="225"/>
      <c r="M11" s="167"/>
    </row>
    <row r="12" spans="1:23" s="103" customFormat="1" ht="15">
      <c r="A12" s="172"/>
      <c r="B12" s="172"/>
      <c r="C12" s="320"/>
      <c r="D12" s="320"/>
      <c r="E12" s="321"/>
      <c r="F12" s="320"/>
      <c r="G12" s="320"/>
      <c r="H12" s="320"/>
      <c r="I12" s="320"/>
      <c r="J12" s="172"/>
    </row>
    <row r="13" spans="1:23" ht="15">
      <c r="B13" s="37" t="s">
        <v>258</v>
      </c>
      <c r="C13" s="37">
        <v>2018</v>
      </c>
      <c r="D13" s="37">
        <v>2019</v>
      </c>
      <c r="E13" s="37">
        <v>2020</v>
      </c>
      <c r="F13" s="37">
        <v>2021</v>
      </c>
      <c r="G13" s="37">
        <v>2022</v>
      </c>
      <c r="H13" s="37">
        <v>2023</v>
      </c>
      <c r="I13" s="37">
        <v>2024</v>
      </c>
      <c r="L13" s="223"/>
      <c r="M13" s="222"/>
      <c r="S13" s="215"/>
    </row>
    <row r="14" spans="1:23" s="103" customFormat="1" ht="15">
      <c r="A14" s="172" t="s">
        <v>251</v>
      </c>
      <c r="B14" s="2" t="s">
        <v>254</v>
      </c>
      <c r="C14" s="307">
        <v>0.71329160597460894</v>
      </c>
      <c r="D14" s="307">
        <v>0.69746226686744928</v>
      </c>
      <c r="E14" s="307">
        <v>0.69540412149102249</v>
      </c>
      <c r="F14" s="307">
        <v>0.66180682628224285</v>
      </c>
      <c r="G14" s="307">
        <v>0.64385615136298924</v>
      </c>
      <c r="H14" s="307">
        <v>0.63666485098009051</v>
      </c>
      <c r="I14" s="307">
        <v>0.624346577704324</v>
      </c>
      <c r="J14" s="172"/>
      <c r="L14" s="169"/>
    </row>
    <row r="15" spans="1:23" s="103" customFormat="1" ht="15">
      <c r="A15" s="172" t="s">
        <v>252</v>
      </c>
      <c r="B15" s="2" t="s">
        <v>255</v>
      </c>
      <c r="C15" s="307">
        <v>4.0948349483204131E-2</v>
      </c>
      <c r="D15" s="307">
        <v>6.1327051819864288E-2</v>
      </c>
      <c r="E15" s="307">
        <v>5.8853647501792963E-2</v>
      </c>
      <c r="F15" s="307">
        <v>4.3419871794871799E-2</v>
      </c>
      <c r="G15" s="307">
        <v>4.3814328728121833E-2</v>
      </c>
      <c r="H15" s="307">
        <v>4.1422903237070055E-2</v>
      </c>
      <c r="I15" s="307">
        <v>3.5815000892097382E-2</v>
      </c>
      <c r="J15" s="172"/>
      <c r="K15" s="110"/>
      <c r="M15" s="316"/>
    </row>
    <row r="16" spans="1:23" s="103" customFormat="1" ht="15">
      <c r="A16" s="172" t="s">
        <v>253</v>
      </c>
      <c r="B16" s="2" t="s">
        <v>257</v>
      </c>
      <c r="C16" s="307">
        <v>0.15917312661498709</v>
      </c>
      <c r="D16" s="307">
        <v>0.16977174583590376</v>
      </c>
      <c r="E16" s="307">
        <v>0.17092995457805402</v>
      </c>
      <c r="F16" s="307">
        <v>0.16516516516516516</v>
      </c>
      <c r="G16" s="307">
        <v>0.16272430065533516</v>
      </c>
      <c r="H16" s="307">
        <v>0.16031950803481296</v>
      </c>
      <c r="I16" s="307">
        <v>0.15795025422149062</v>
      </c>
      <c r="J16" s="172"/>
    </row>
    <row r="17" spans="1:20" s="103" customFormat="1" ht="15">
      <c r="A17" s="172"/>
      <c r="B17" s="3" t="s">
        <v>256</v>
      </c>
      <c r="C17" s="308">
        <v>0.91341308207280014</v>
      </c>
      <c r="D17" s="308">
        <v>0.92856106452321741</v>
      </c>
      <c r="E17" s="308">
        <v>0.92518772357086942</v>
      </c>
      <c r="F17" s="308">
        <v>0.8703918632422798</v>
      </c>
      <c r="G17" s="308">
        <v>0.85039478074644614</v>
      </c>
      <c r="H17" s="308">
        <v>0.83840726225197348</v>
      </c>
      <c r="I17" s="308">
        <v>0.81811183281791189</v>
      </c>
      <c r="J17" s="172"/>
    </row>
    <row r="18" spans="1:20" ht="15">
      <c r="B18" s="309" t="s">
        <v>373</v>
      </c>
      <c r="C18" s="310">
        <v>0.37550494878940566</v>
      </c>
      <c r="D18" s="310">
        <v>0.38617237005058602</v>
      </c>
      <c r="E18" s="310">
        <v>0.3845448690975376</v>
      </c>
      <c r="F18" s="310">
        <v>0.35483580825594829</v>
      </c>
      <c r="G18" s="310">
        <v>0.35094005309250142</v>
      </c>
      <c r="H18" s="310">
        <v>0.34378335747178962</v>
      </c>
      <c r="I18" s="310">
        <v>0.33240148815567983</v>
      </c>
      <c r="N18" s="218"/>
      <c r="O18" s="218"/>
      <c r="P18" s="218"/>
      <c r="Q18" s="218"/>
      <c r="R18" s="218"/>
      <c r="S18" s="218"/>
      <c r="T18" s="218"/>
    </row>
    <row r="19" spans="1:20">
      <c r="B19" s="311"/>
      <c r="C19" s="4"/>
      <c r="D19" s="4"/>
      <c r="E19" s="4"/>
      <c r="F19" s="4"/>
      <c r="G19" s="4"/>
      <c r="H19" s="4"/>
      <c r="I19" s="4"/>
      <c r="N19" s="86"/>
      <c r="O19" s="86"/>
      <c r="P19" s="86"/>
      <c r="Q19" s="86"/>
      <c r="R19" s="86"/>
      <c r="S19" s="86"/>
      <c r="T19" s="86"/>
    </row>
    <row r="20" spans="1:20" s="123" customFormat="1" ht="15">
      <c r="B20" s="2" t="s">
        <v>174</v>
      </c>
      <c r="C20" s="314">
        <v>774</v>
      </c>
      <c r="D20" s="314">
        <v>810.5</v>
      </c>
      <c r="E20" s="314">
        <v>836.6</v>
      </c>
      <c r="F20" s="314">
        <v>865.8</v>
      </c>
      <c r="G20" s="151">
        <v>878.78699999999992</v>
      </c>
      <c r="H20" s="151">
        <v>891.96880499999986</v>
      </c>
      <c r="I20" s="151">
        <v>905.3483370749999</v>
      </c>
      <c r="N20" s="219"/>
      <c r="O20" s="219"/>
      <c r="P20" s="219"/>
      <c r="Q20" s="219"/>
      <c r="R20" s="219"/>
      <c r="S20" s="219"/>
      <c r="T20" s="219"/>
    </row>
    <row r="21" spans="1:20" s="170" customFormat="1" ht="15">
      <c r="B21" s="2" t="s">
        <v>632</v>
      </c>
      <c r="C21" s="303"/>
      <c r="D21" s="303"/>
      <c r="E21" s="303"/>
      <c r="F21" s="313"/>
      <c r="G21" s="151">
        <v>1.5</v>
      </c>
      <c r="H21" s="151">
        <v>1.5</v>
      </c>
      <c r="I21" s="151">
        <v>1.5</v>
      </c>
      <c r="J21" s="180"/>
    </row>
    <row r="22" spans="1:20">
      <c r="B22" s="4"/>
      <c r="C22" s="306"/>
      <c r="D22" s="306"/>
      <c r="E22" s="306"/>
      <c r="F22" s="306"/>
      <c r="G22" s="306"/>
      <c r="H22" s="306"/>
      <c r="I22" s="215"/>
    </row>
    <row r="23" spans="1:20">
      <c r="B23" s="4" t="s">
        <v>635</v>
      </c>
      <c r="C23" s="4"/>
      <c r="D23" s="86"/>
    </row>
    <row r="24" spans="1:20">
      <c r="B24" s="4" t="s">
        <v>638</v>
      </c>
      <c r="C24" s="4"/>
    </row>
    <row r="25" spans="1:20">
      <c r="B25" s="4" t="s">
        <v>639</v>
      </c>
      <c r="C25" s="4"/>
    </row>
    <row r="26" spans="1:20">
      <c r="B26" s="312" t="s">
        <v>636</v>
      </c>
    </row>
    <row r="27" spans="1:20" ht="15">
      <c r="B27" s="172"/>
    </row>
    <row r="28" spans="1:20" ht="15">
      <c r="C28" s="314"/>
      <c r="D28" s="314"/>
      <c r="E28" s="314"/>
      <c r="F28" s="314"/>
      <c r="I28" s="221"/>
    </row>
    <row r="29" spans="1:20" ht="15">
      <c r="G29" s="186"/>
      <c r="H29" s="186"/>
      <c r="I29" s="186"/>
    </row>
  </sheetData>
  <hyperlinks>
    <hyperlink ref="B36" r:id="rId1" display="website"/>
  </hyperlinks>
  <pageMargins left="0.70866141732283472" right="0.70866141732283472" top="0.74803149606299213" bottom="0.74803149606299213" header="0.31496062992125984" footer="0.31496062992125984"/>
  <pageSetup paperSize="9" scale="98" orientation="landscape" r:id="rId2"/>
  <headerFooter>
    <oddFooter>&amp;L&amp;Z&amp;F</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66"/>
  <sheetViews>
    <sheetView zoomScaleNormal="100" zoomScaleSheetLayoutView="100" workbookViewId="0">
      <selection activeCell="A2" sqref="A2"/>
    </sheetView>
  </sheetViews>
  <sheetFormatPr defaultColWidth="9.140625" defaultRowHeight="12.75"/>
  <cols>
    <col min="1" max="1" width="13.7109375" style="4" customWidth="1"/>
    <col min="2" max="2" width="51.5703125" style="4" customWidth="1"/>
    <col min="3" max="9" width="14.140625" style="4" customWidth="1"/>
    <col min="10" max="10" width="10.85546875" style="4" customWidth="1"/>
    <col min="11" max="11" width="9.140625" style="4"/>
    <col min="12" max="12" width="31.140625" style="4" customWidth="1"/>
    <col min="13" max="13" width="12" style="4" customWidth="1"/>
    <col min="14" max="14" width="6.28515625" style="4" customWidth="1"/>
    <col min="15" max="15" width="10.5703125" style="13" bestFit="1" customWidth="1"/>
    <col min="16" max="22" width="13.28515625" style="5" customWidth="1"/>
    <col min="23" max="16384" width="9.140625" style="4"/>
  </cols>
  <sheetData>
    <row r="1" spans="1:22" ht="18.75">
      <c r="A1" s="26" t="s">
        <v>610</v>
      </c>
      <c r="B1" s="153"/>
      <c r="C1" s="153"/>
      <c r="D1" s="153"/>
      <c r="E1" s="153"/>
      <c r="F1" s="153"/>
      <c r="G1" s="153"/>
      <c r="H1" s="153"/>
      <c r="I1" s="153"/>
      <c r="J1" s="153"/>
      <c r="K1" s="153"/>
      <c r="L1" s="98"/>
      <c r="M1" s="153"/>
      <c r="N1" s="153"/>
    </row>
    <row r="3" spans="1:22">
      <c r="A3" s="25" t="s">
        <v>66</v>
      </c>
      <c r="B3" s="23" t="s">
        <v>67</v>
      </c>
      <c r="C3" s="1" t="s">
        <v>219</v>
      </c>
      <c r="D3" s="23" t="s">
        <v>68</v>
      </c>
      <c r="E3" s="23" t="s">
        <v>69</v>
      </c>
      <c r="F3" s="23" t="s">
        <v>70</v>
      </c>
      <c r="G3" s="23"/>
      <c r="H3" s="23"/>
      <c r="I3" s="23"/>
      <c r="J3" s="23" t="s">
        <v>380</v>
      </c>
      <c r="K3" s="24" t="s">
        <v>71</v>
      </c>
      <c r="L3" s="23" t="s">
        <v>46</v>
      </c>
      <c r="M3" s="23" t="s">
        <v>188</v>
      </c>
      <c r="N3" s="23" t="s">
        <v>0</v>
      </c>
      <c r="O3" s="65" t="s">
        <v>227</v>
      </c>
      <c r="P3" s="5" t="s">
        <v>455</v>
      </c>
    </row>
    <row r="4" spans="1:22">
      <c r="A4" s="25"/>
      <c r="B4" s="23"/>
      <c r="C4" s="1">
        <f>Totaal!C3</f>
        <v>2018</v>
      </c>
      <c r="D4" s="1">
        <f>Totaal!D3</f>
        <v>2019</v>
      </c>
      <c r="E4" s="1">
        <f>Totaal!E3</f>
        <v>2020</v>
      </c>
      <c r="F4" s="1">
        <f>Totaal!F3</f>
        <v>2021</v>
      </c>
      <c r="G4" s="1">
        <f>Totaal!G3</f>
        <v>2022</v>
      </c>
      <c r="H4" s="1">
        <f>Totaal!H3</f>
        <v>2023</v>
      </c>
      <c r="I4" s="1">
        <f>Totaal!I3</f>
        <v>2024</v>
      </c>
      <c r="J4" s="23"/>
      <c r="K4" s="24"/>
      <c r="L4" s="23"/>
      <c r="M4" s="23"/>
      <c r="N4" s="23"/>
      <c r="O4" s="65" t="s">
        <v>228</v>
      </c>
      <c r="P4" s="1">
        <f t="shared" ref="P4:V4" si="0">C4</f>
        <v>2018</v>
      </c>
      <c r="Q4" s="1">
        <f t="shared" si="0"/>
        <v>2019</v>
      </c>
      <c r="R4" s="1">
        <f t="shared" si="0"/>
        <v>2020</v>
      </c>
      <c r="S4" s="1">
        <f t="shared" si="0"/>
        <v>2021</v>
      </c>
      <c r="T4" s="1">
        <f t="shared" si="0"/>
        <v>2022</v>
      </c>
      <c r="U4" s="1">
        <f t="shared" si="0"/>
        <v>2023</v>
      </c>
      <c r="V4" s="1">
        <f t="shared" si="0"/>
        <v>2024</v>
      </c>
    </row>
    <row r="5" spans="1:22" s="1" customFormat="1">
      <c r="O5" s="65"/>
      <c r="P5" s="63"/>
      <c r="Q5" s="63"/>
      <c r="R5" s="63"/>
      <c r="S5" s="63"/>
      <c r="T5" s="63"/>
      <c r="U5" s="63"/>
      <c r="V5" s="63"/>
    </row>
    <row r="6" spans="1:22" s="3" customFormat="1" ht="15">
      <c r="A6" s="15"/>
      <c r="B6" s="15" t="s">
        <v>41</v>
      </c>
      <c r="C6" s="15"/>
      <c r="D6" s="15"/>
      <c r="E6" s="15"/>
      <c r="F6" s="15"/>
      <c r="G6" s="15"/>
      <c r="H6" s="15"/>
      <c r="I6" s="15"/>
      <c r="J6" s="15"/>
      <c r="K6" s="15"/>
      <c r="L6" s="14"/>
      <c r="M6" s="15"/>
      <c r="N6" s="15"/>
      <c r="O6" s="15"/>
      <c r="P6" s="255"/>
      <c r="Q6" s="255"/>
      <c r="R6" s="255"/>
      <c r="S6" s="255"/>
      <c r="T6" s="255"/>
      <c r="U6" s="255"/>
      <c r="V6" s="255"/>
    </row>
    <row r="7" spans="1:22" s="7" customFormat="1" ht="25.5">
      <c r="A7" s="7" t="s">
        <v>54</v>
      </c>
      <c r="B7" s="231" t="s">
        <v>52</v>
      </c>
      <c r="C7" s="116">
        <v>0.53</v>
      </c>
      <c r="D7" s="113">
        <v>0.69399999999999995</v>
      </c>
      <c r="E7" s="113">
        <v>0.59399999999999997</v>
      </c>
      <c r="F7" s="113">
        <v>0.59399999999999997</v>
      </c>
      <c r="G7" s="113">
        <v>0.59399999999999997</v>
      </c>
      <c r="H7" s="113">
        <v>0.59399999999999997</v>
      </c>
      <c r="I7" s="113">
        <v>0.59399999999999997</v>
      </c>
      <c r="J7" s="7">
        <v>100</v>
      </c>
      <c r="K7" s="7">
        <v>11</v>
      </c>
      <c r="L7" s="113" t="s">
        <v>53</v>
      </c>
      <c r="M7" s="7" t="s">
        <v>7</v>
      </c>
      <c r="N7" s="7" t="s">
        <v>39</v>
      </c>
      <c r="O7" s="67">
        <v>0</v>
      </c>
      <c r="P7" s="64"/>
      <c r="Q7" s="64"/>
      <c r="R7" s="64"/>
      <c r="S7" s="64"/>
      <c r="T7" s="64"/>
      <c r="U7" s="64"/>
      <c r="V7" s="64"/>
    </row>
    <row r="8" spans="1:22" s="3" customFormat="1" ht="15">
      <c r="A8" s="77"/>
      <c r="B8" s="21" t="s">
        <v>56</v>
      </c>
      <c r="C8" s="12">
        <f t="shared" ref="C8:I8" si="1">C7</f>
        <v>0.53</v>
      </c>
      <c r="D8" s="12">
        <f t="shared" si="1"/>
        <v>0.69399999999999995</v>
      </c>
      <c r="E8" s="12">
        <f t="shared" si="1"/>
        <v>0.59399999999999997</v>
      </c>
      <c r="F8" s="12">
        <f t="shared" si="1"/>
        <v>0.59399999999999997</v>
      </c>
      <c r="G8" s="12">
        <f t="shared" si="1"/>
        <v>0.59399999999999997</v>
      </c>
      <c r="H8" s="12">
        <f t="shared" si="1"/>
        <v>0.59399999999999997</v>
      </c>
      <c r="I8" s="12">
        <f t="shared" si="1"/>
        <v>0.59399999999999997</v>
      </c>
      <c r="J8" s="1"/>
      <c r="K8" s="1"/>
      <c r="L8" s="23"/>
      <c r="M8" s="1"/>
      <c r="N8" s="1"/>
      <c r="O8" s="65"/>
      <c r="P8" s="6"/>
      <c r="Q8" s="6"/>
      <c r="R8" s="6"/>
      <c r="S8" s="6"/>
      <c r="T8" s="6"/>
      <c r="U8" s="6"/>
      <c r="V8" s="6"/>
    </row>
    <row r="9" spans="1:22" s="1" customFormat="1">
      <c r="C9" s="56"/>
      <c r="D9" s="56"/>
      <c r="E9" s="56"/>
      <c r="F9" s="56"/>
      <c r="G9" s="56"/>
      <c r="H9" s="56"/>
      <c r="I9" s="56"/>
      <c r="O9" s="65"/>
      <c r="P9" s="63"/>
      <c r="Q9" s="63"/>
      <c r="R9" s="63"/>
      <c r="S9" s="63"/>
      <c r="T9" s="63"/>
      <c r="U9" s="63"/>
      <c r="V9" s="63"/>
    </row>
    <row r="10" spans="1:22" s="3" customFormat="1" ht="15">
      <c r="A10" s="15"/>
      <c r="B10" s="15" t="s">
        <v>42</v>
      </c>
      <c r="C10" s="57"/>
      <c r="D10" s="57"/>
      <c r="E10" s="57"/>
      <c r="F10" s="57"/>
      <c r="G10" s="57"/>
      <c r="H10" s="57"/>
      <c r="I10" s="57"/>
      <c r="J10" s="15"/>
      <c r="K10" s="15"/>
      <c r="L10" s="14"/>
      <c r="M10" s="15"/>
      <c r="N10" s="15"/>
      <c r="O10" s="15"/>
      <c r="P10" s="255"/>
      <c r="Q10" s="255"/>
      <c r="R10" s="255"/>
      <c r="S10" s="255"/>
      <c r="T10" s="255"/>
      <c r="U10" s="255"/>
      <c r="V10" s="255"/>
    </row>
    <row r="11" spans="1:22" s="7" customFormat="1">
      <c r="A11" s="7">
        <v>5</v>
      </c>
      <c r="B11" s="7" t="s">
        <v>150</v>
      </c>
      <c r="C11" s="61">
        <v>0.24399999999999999</v>
      </c>
      <c r="D11" s="61">
        <v>0.31</v>
      </c>
      <c r="E11" s="61">
        <v>0.24199999999999999</v>
      </c>
      <c r="F11" s="61">
        <v>0.24199999999999999</v>
      </c>
      <c r="G11" s="61">
        <v>0.24199999999999999</v>
      </c>
      <c r="H11" s="61">
        <v>0.24199999999999999</v>
      </c>
      <c r="I11" s="61">
        <v>0.24199999999999999</v>
      </c>
      <c r="J11" s="7">
        <v>10</v>
      </c>
      <c r="K11" s="113">
        <v>11</v>
      </c>
      <c r="L11" s="113" t="s">
        <v>53</v>
      </c>
      <c r="M11" s="7" t="s">
        <v>5</v>
      </c>
      <c r="N11" s="7" t="s">
        <v>38</v>
      </c>
      <c r="O11" s="67">
        <v>0</v>
      </c>
      <c r="P11" s="64"/>
      <c r="Q11" s="64"/>
      <c r="R11" s="64"/>
      <c r="S11" s="64"/>
      <c r="T11" s="64"/>
      <c r="U11" s="64"/>
      <c r="V11" s="64"/>
    </row>
    <row r="12" spans="1:22" s="7" customFormat="1">
      <c r="A12" s="7">
        <v>17</v>
      </c>
      <c r="B12" s="7" t="s">
        <v>151</v>
      </c>
      <c r="C12" s="61">
        <v>0.60499999999999998</v>
      </c>
      <c r="D12" s="61">
        <v>1.8</v>
      </c>
      <c r="E12" s="61">
        <v>3</v>
      </c>
      <c r="F12" s="61">
        <v>3</v>
      </c>
      <c r="G12" s="61">
        <v>3</v>
      </c>
      <c r="H12" s="61">
        <v>3</v>
      </c>
      <c r="I12" s="61">
        <v>3</v>
      </c>
      <c r="J12" s="7">
        <v>100</v>
      </c>
      <c r="K12" s="113">
        <v>11</v>
      </c>
      <c r="L12" s="113" t="s">
        <v>53</v>
      </c>
      <c r="M12" s="7" t="s">
        <v>8</v>
      </c>
      <c r="N12" s="7" t="s">
        <v>39</v>
      </c>
      <c r="O12" s="67">
        <v>0</v>
      </c>
      <c r="P12" s="64"/>
      <c r="Q12" s="64"/>
      <c r="R12" s="64"/>
      <c r="S12" s="64"/>
      <c r="T12" s="64"/>
      <c r="U12" s="64"/>
      <c r="V12" s="64"/>
    </row>
    <row r="13" spans="1:22" s="7" customFormat="1">
      <c r="A13" s="7">
        <v>17</v>
      </c>
      <c r="B13" s="7" t="s">
        <v>245</v>
      </c>
      <c r="C13" s="61">
        <v>23.437999999999999</v>
      </c>
      <c r="D13" s="61">
        <v>26.629000000000001</v>
      </c>
      <c r="E13" s="61">
        <v>26.157</v>
      </c>
      <c r="F13" s="61">
        <v>25.286000000000001</v>
      </c>
      <c r="G13" s="61">
        <v>24.245000000000001</v>
      </c>
      <c r="H13" s="61">
        <v>23.425000000000001</v>
      </c>
      <c r="I13" s="61">
        <v>23.497</v>
      </c>
      <c r="J13" s="7">
        <v>5</v>
      </c>
      <c r="K13" s="113">
        <v>11</v>
      </c>
      <c r="L13" s="113" t="s">
        <v>53</v>
      </c>
      <c r="M13" s="7" t="s">
        <v>8</v>
      </c>
      <c r="N13" s="7" t="s">
        <v>39</v>
      </c>
      <c r="O13" s="67">
        <v>0</v>
      </c>
      <c r="P13" s="64"/>
      <c r="Q13" s="64"/>
      <c r="R13" s="64"/>
      <c r="S13" s="64"/>
      <c r="T13" s="64"/>
      <c r="U13" s="64"/>
      <c r="V13" s="64"/>
    </row>
    <row r="14" spans="1:22" s="7" customFormat="1">
      <c r="A14" s="7">
        <v>17</v>
      </c>
      <c r="B14" s="7" t="s">
        <v>246</v>
      </c>
      <c r="C14" s="101">
        <v>5.36</v>
      </c>
      <c r="D14" s="101">
        <v>5.3869999999999996</v>
      </c>
      <c r="E14" s="101">
        <v>5.3310000000000004</v>
      </c>
      <c r="F14" s="101">
        <v>5.2060000000000004</v>
      </c>
      <c r="G14" s="101">
        <v>4.9180000000000001</v>
      </c>
      <c r="H14" s="101">
        <v>4.8849999999999998</v>
      </c>
      <c r="I14" s="101">
        <v>4.8780000000000001</v>
      </c>
      <c r="J14" s="7">
        <v>5</v>
      </c>
      <c r="K14" s="113">
        <v>11</v>
      </c>
      <c r="L14" s="113" t="s">
        <v>53</v>
      </c>
      <c r="M14" s="7" t="s">
        <v>8</v>
      </c>
      <c r="N14" s="7" t="s">
        <v>39</v>
      </c>
      <c r="O14" s="67">
        <v>0</v>
      </c>
      <c r="P14" s="64"/>
      <c r="Q14" s="64"/>
      <c r="R14" s="64"/>
      <c r="S14" s="64"/>
      <c r="T14" s="64"/>
      <c r="U14" s="64"/>
      <c r="V14" s="64"/>
    </row>
    <row r="15" spans="1:22" s="7" customFormat="1">
      <c r="A15" s="7">
        <v>17</v>
      </c>
      <c r="B15" s="7" t="s">
        <v>247</v>
      </c>
      <c r="C15" s="101">
        <v>7.11</v>
      </c>
      <c r="D15" s="101">
        <v>4.585</v>
      </c>
      <c r="E15" s="101">
        <v>3.1880000000000002</v>
      </c>
      <c r="F15" s="101">
        <v>3.1878500000000001</v>
      </c>
      <c r="G15" s="101">
        <v>3.1878500000000001</v>
      </c>
      <c r="H15" s="101">
        <v>3.1878500000000001</v>
      </c>
      <c r="I15" s="101">
        <v>3.1878500000000001</v>
      </c>
      <c r="J15" s="7">
        <v>5</v>
      </c>
      <c r="K15" s="113">
        <v>11</v>
      </c>
      <c r="L15" s="113" t="s">
        <v>53</v>
      </c>
      <c r="M15" s="7" t="s">
        <v>8</v>
      </c>
      <c r="N15" s="7" t="s">
        <v>39</v>
      </c>
      <c r="O15" s="67">
        <v>0</v>
      </c>
      <c r="P15" s="64"/>
      <c r="Q15" s="64"/>
      <c r="R15" s="64"/>
      <c r="S15" s="64"/>
      <c r="T15" s="64"/>
      <c r="U15" s="64"/>
      <c r="V15" s="64"/>
    </row>
    <row r="16" spans="1:22" s="3" customFormat="1" ht="15">
      <c r="B16" s="3" t="s">
        <v>57</v>
      </c>
      <c r="C16" s="12">
        <f t="shared" ref="C16:I16" si="2">SUM(C11:C15)</f>
        <v>36.756999999999998</v>
      </c>
      <c r="D16" s="12">
        <f t="shared" si="2"/>
        <v>38.710999999999999</v>
      </c>
      <c r="E16" s="12">
        <f t="shared" si="2"/>
        <v>37.918000000000006</v>
      </c>
      <c r="F16" s="12">
        <f t="shared" si="2"/>
        <v>36.921849999999999</v>
      </c>
      <c r="G16" s="12">
        <f t="shared" si="2"/>
        <v>35.592849999999999</v>
      </c>
      <c r="H16" s="12">
        <f t="shared" si="2"/>
        <v>34.739849999999997</v>
      </c>
      <c r="I16" s="12">
        <f t="shared" si="2"/>
        <v>34.804850000000002</v>
      </c>
      <c r="O16" s="66"/>
      <c r="P16" s="6"/>
      <c r="Q16" s="6"/>
      <c r="R16" s="6"/>
      <c r="S16" s="6"/>
      <c r="T16" s="6"/>
      <c r="U16" s="6"/>
      <c r="V16" s="6"/>
    </row>
    <row r="17" spans="1:22" s="1" customFormat="1">
      <c r="C17" s="56"/>
      <c r="D17" s="56"/>
      <c r="E17" s="56"/>
      <c r="F17" s="56"/>
      <c r="G17" s="56"/>
      <c r="H17" s="56"/>
      <c r="I17" s="56"/>
      <c r="O17" s="65"/>
      <c r="P17" s="63"/>
      <c r="Q17" s="63"/>
      <c r="R17" s="63"/>
      <c r="S17" s="63"/>
      <c r="T17" s="63"/>
      <c r="U17" s="63"/>
      <c r="V17" s="63"/>
    </row>
    <row r="18" spans="1:22" s="1" customFormat="1" ht="15">
      <c r="A18" s="14"/>
      <c r="B18" s="15" t="s">
        <v>443</v>
      </c>
      <c r="C18" s="58"/>
      <c r="D18" s="58"/>
      <c r="E18" s="58"/>
      <c r="F18" s="58"/>
      <c r="G18" s="58"/>
      <c r="H18" s="58"/>
      <c r="I18" s="58"/>
      <c r="J18" s="14"/>
      <c r="K18" s="14"/>
      <c r="L18" s="14"/>
      <c r="M18" s="14"/>
      <c r="N18" s="14"/>
      <c r="O18" s="14"/>
      <c r="P18" s="256"/>
      <c r="Q18" s="256"/>
      <c r="R18" s="256"/>
      <c r="S18" s="256"/>
      <c r="T18" s="256"/>
      <c r="U18" s="256"/>
      <c r="V18" s="256"/>
    </row>
    <row r="19" spans="1:22" s="7" customFormat="1">
      <c r="A19" s="113"/>
      <c r="B19" s="113" t="s">
        <v>533</v>
      </c>
      <c r="C19" s="116">
        <v>2.1890000000000001</v>
      </c>
      <c r="D19" s="116">
        <v>2.5249999999999999</v>
      </c>
      <c r="E19" s="116">
        <v>2.512</v>
      </c>
      <c r="F19" s="116">
        <v>2.52</v>
      </c>
      <c r="G19" s="116">
        <v>2.6280000000000001</v>
      </c>
      <c r="H19" s="116">
        <v>2.629</v>
      </c>
      <c r="I19" s="116">
        <v>2.629</v>
      </c>
      <c r="J19" s="113">
        <v>10</v>
      </c>
      <c r="K19" s="113">
        <v>11</v>
      </c>
      <c r="L19" s="113" t="s">
        <v>53</v>
      </c>
      <c r="M19" s="113" t="s">
        <v>63</v>
      </c>
      <c r="N19" s="7" t="s">
        <v>39</v>
      </c>
      <c r="O19" s="67">
        <v>0</v>
      </c>
      <c r="P19" s="64"/>
      <c r="Q19" s="64"/>
      <c r="R19" s="64"/>
      <c r="S19" s="64"/>
      <c r="T19" s="64"/>
      <c r="U19" s="64"/>
      <c r="V19" s="64"/>
    </row>
    <row r="20" spans="1:22" s="7" customFormat="1">
      <c r="A20" s="113"/>
      <c r="B20" s="113" t="s">
        <v>534</v>
      </c>
      <c r="C20" s="116">
        <v>2.1890000000000001</v>
      </c>
      <c r="D20" s="116">
        <v>2.5249999999999999</v>
      </c>
      <c r="E20" s="116">
        <v>2.512</v>
      </c>
      <c r="F20" s="116">
        <v>2.52</v>
      </c>
      <c r="G20" s="116">
        <v>2.6280000000000001</v>
      </c>
      <c r="H20" s="116">
        <v>2.629</v>
      </c>
      <c r="I20" s="116">
        <v>2.629</v>
      </c>
      <c r="J20" s="113">
        <v>10</v>
      </c>
      <c r="K20" s="113">
        <v>11</v>
      </c>
      <c r="L20" s="113" t="s">
        <v>53</v>
      </c>
      <c r="M20" s="113" t="s">
        <v>5</v>
      </c>
      <c r="N20" s="7" t="s">
        <v>39</v>
      </c>
      <c r="O20" s="67">
        <v>0</v>
      </c>
      <c r="P20" s="64"/>
      <c r="Q20" s="64"/>
      <c r="R20" s="64"/>
      <c r="S20" s="64"/>
      <c r="T20" s="64"/>
      <c r="U20" s="64"/>
      <c r="V20" s="64"/>
    </row>
    <row r="21" spans="1:22" s="7" customFormat="1">
      <c r="A21" s="113" t="s">
        <v>504</v>
      </c>
      <c r="B21" s="113" t="s">
        <v>532</v>
      </c>
      <c r="C21" s="116">
        <v>6.45</v>
      </c>
      <c r="D21" s="116">
        <v>6.7</v>
      </c>
      <c r="E21" s="116">
        <v>6.7</v>
      </c>
      <c r="F21" s="116">
        <v>6.7</v>
      </c>
      <c r="G21" s="116">
        <v>6.7</v>
      </c>
      <c r="H21" s="116">
        <v>6.7</v>
      </c>
      <c r="I21" s="116">
        <v>6.7</v>
      </c>
      <c r="J21" s="113">
        <v>15</v>
      </c>
      <c r="K21" s="113">
        <v>11</v>
      </c>
      <c r="L21" s="113" t="s">
        <v>53</v>
      </c>
      <c r="M21" s="113" t="s">
        <v>7</v>
      </c>
      <c r="N21" s="113" t="s">
        <v>38</v>
      </c>
      <c r="O21" s="67">
        <v>0</v>
      </c>
      <c r="P21" s="64"/>
      <c r="Q21" s="64"/>
      <c r="R21" s="64"/>
      <c r="S21" s="64"/>
      <c r="T21" s="64"/>
      <c r="U21" s="64"/>
      <c r="V21" s="64"/>
    </row>
    <row r="22" spans="1:22" s="7" customFormat="1">
      <c r="A22" s="113" t="s">
        <v>381</v>
      </c>
      <c r="B22" s="113" t="s">
        <v>65</v>
      </c>
      <c r="C22" s="116">
        <v>10.262511</v>
      </c>
      <c r="D22" s="116">
        <v>11.366922000000001</v>
      </c>
      <c r="E22" s="116">
        <v>10.662939</v>
      </c>
      <c r="F22" s="116">
        <v>10.582236</v>
      </c>
      <c r="G22" s="116">
        <v>10.582089</v>
      </c>
      <c r="H22" s="116">
        <v>10.582971000000001</v>
      </c>
      <c r="I22" s="116">
        <v>10.582971000000001</v>
      </c>
      <c r="J22" s="146">
        <v>15</v>
      </c>
      <c r="K22" s="113">
        <v>11</v>
      </c>
      <c r="L22" s="113" t="s">
        <v>53</v>
      </c>
      <c r="M22" s="113" t="s">
        <v>7</v>
      </c>
      <c r="N22" s="113" t="s">
        <v>38</v>
      </c>
      <c r="O22" s="67">
        <v>33</v>
      </c>
      <c r="P22" s="64">
        <f t="shared" ref="P22:V22" si="3">+$O22/100*C22</f>
        <v>3.3866286300000001</v>
      </c>
      <c r="Q22" s="64">
        <f t="shared" si="3"/>
        <v>3.7510842600000003</v>
      </c>
      <c r="R22" s="64">
        <f t="shared" si="3"/>
        <v>3.5187698699999999</v>
      </c>
      <c r="S22" s="64">
        <f t="shared" si="3"/>
        <v>3.49213788</v>
      </c>
      <c r="T22" s="64">
        <f t="shared" si="3"/>
        <v>3.49208937</v>
      </c>
      <c r="U22" s="64">
        <f t="shared" si="3"/>
        <v>3.4923804300000003</v>
      </c>
      <c r="V22" s="64">
        <f t="shared" si="3"/>
        <v>3.4923804300000003</v>
      </c>
    </row>
    <row r="23" spans="1:22" s="77" customFormat="1" ht="15">
      <c r="B23" s="77" t="s">
        <v>58</v>
      </c>
      <c r="C23" s="119">
        <f t="shared" ref="C23:I23" si="4">SUM(C19:C22)</f>
        <v>21.090510999999999</v>
      </c>
      <c r="D23" s="119">
        <f t="shared" si="4"/>
        <v>23.116922000000002</v>
      </c>
      <c r="E23" s="119">
        <f t="shared" si="4"/>
        <v>22.386938999999998</v>
      </c>
      <c r="F23" s="119">
        <f t="shared" si="4"/>
        <v>22.322236</v>
      </c>
      <c r="G23" s="119">
        <f t="shared" si="4"/>
        <v>22.538088999999999</v>
      </c>
      <c r="H23" s="119">
        <f t="shared" si="4"/>
        <v>22.540970999999999</v>
      </c>
      <c r="I23" s="119">
        <f t="shared" si="4"/>
        <v>22.540970999999999</v>
      </c>
      <c r="L23" s="22"/>
      <c r="O23" s="120"/>
      <c r="P23" s="118">
        <f t="shared" ref="P23:V23" si="5">SUM(P19:P22)</f>
        <v>3.3866286300000001</v>
      </c>
      <c r="Q23" s="118">
        <f t="shared" si="5"/>
        <v>3.7510842600000003</v>
      </c>
      <c r="R23" s="118">
        <f t="shared" si="5"/>
        <v>3.5187698699999999</v>
      </c>
      <c r="S23" s="118">
        <f t="shared" si="5"/>
        <v>3.49213788</v>
      </c>
      <c r="T23" s="118">
        <f t="shared" si="5"/>
        <v>3.49208937</v>
      </c>
      <c r="U23" s="118">
        <f t="shared" si="5"/>
        <v>3.4923804300000003</v>
      </c>
      <c r="V23" s="118">
        <f t="shared" si="5"/>
        <v>3.4923804300000003</v>
      </c>
    </row>
    <row r="24" spans="1:22" s="3" customFormat="1" ht="15">
      <c r="C24" s="12"/>
      <c r="D24" s="12"/>
      <c r="E24" s="12"/>
      <c r="F24" s="12"/>
      <c r="G24" s="12"/>
      <c r="H24" s="12"/>
      <c r="I24" s="12"/>
      <c r="L24" s="1"/>
      <c r="O24" s="66"/>
      <c r="P24" s="6"/>
      <c r="Q24" s="6"/>
      <c r="R24" s="6"/>
      <c r="S24" s="6"/>
      <c r="T24" s="6"/>
      <c r="U24" s="6"/>
      <c r="V24" s="6"/>
    </row>
    <row r="25" spans="1:22" s="3" customFormat="1" ht="15">
      <c r="A25" s="15"/>
      <c r="B25" s="15" t="s">
        <v>60</v>
      </c>
      <c r="C25" s="57"/>
      <c r="D25" s="57"/>
      <c r="E25" s="57"/>
      <c r="F25" s="57"/>
      <c r="G25" s="57"/>
      <c r="H25" s="57"/>
      <c r="I25" s="57"/>
      <c r="J25" s="15"/>
      <c r="K25" s="15"/>
      <c r="L25" s="14"/>
      <c r="M25" s="15"/>
      <c r="N25" s="15"/>
      <c r="O25" s="15"/>
      <c r="P25" s="255"/>
      <c r="Q25" s="255"/>
      <c r="R25" s="255"/>
      <c r="S25" s="255"/>
      <c r="T25" s="255"/>
      <c r="U25" s="255"/>
      <c r="V25" s="255"/>
    </row>
    <row r="26" spans="1:22" s="22" customFormat="1" ht="15">
      <c r="A26" s="113" t="s">
        <v>527</v>
      </c>
      <c r="B26" s="113" t="s">
        <v>528</v>
      </c>
      <c r="C26" s="116">
        <v>1.95</v>
      </c>
      <c r="D26" s="116">
        <v>3.165</v>
      </c>
      <c r="E26" s="116">
        <v>2.5390000000000001</v>
      </c>
      <c r="F26" s="116">
        <v>2.9710000000000001</v>
      </c>
      <c r="G26" s="116">
        <v>3.077</v>
      </c>
      <c r="H26" s="116">
        <v>2.7330000000000001</v>
      </c>
      <c r="I26" s="116">
        <v>2.657</v>
      </c>
      <c r="J26" s="113">
        <v>80</v>
      </c>
      <c r="K26" s="121" t="s">
        <v>531</v>
      </c>
      <c r="L26" s="113" t="s">
        <v>470</v>
      </c>
      <c r="M26" s="114" t="s">
        <v>468</v>
      </c>
      <c r="N26" s="113" t="s">
        <v>39</v>
      </c>
      <c r="O26" s="232">
        <v>10</v>
      </c>
      <c r="P26" s="64">
        <f t="shared" ref="P26:V28" si="6">+$O26/100*C26</f>
        <v>0.19500000000000001</v>
      </c>
      <c r="Q26" s="64">
        <f t="shared" si="6"/>
        <v>0.3165</v>
      </c>
      <c r="R26" s="64">
        <f t="shared" si="6"/>
        <v>0.25390000000000001</v>
      </c>
      <c r="S26" s="64">
        <f t="shared" si="6"/>
        <v>0.29710000000000003</v>
      </c>
      <c r="T26" s="64">
        <f t="shared" si="6"/>
        <v>0.30770000000000003</v>
      </c>
      <c r="U26" s="64">
        <f t="shared" si="6"/>
        <v>0.27330000000000004</v>
      </c>
      <c r="V26" s="64">
        <f t="shared" si="6"/>
        <v>0.26569999999999999</v>
      </c>
    </row>
    <row r="27" spans="1:22" s="22" customFormat="1" ht="15">
      <c r="A27" s="113" t="s">
        <v>529</v>
      </c>
      <c r="B27" s="113" t="s">
        <v>528</v>
      </c>
      <c r="C27" s="116">
        <v>0.13900000000000001</v>
      </c>
      <c r="D27" s="116">
        <v>0.22600000000000001</v>
      </c>
      <c r="E27" s="116">
        <v>0.18099999999999999</v>
      </c>
      <c r="F27" s="116">
        <v>0.21199999999999999</v>
      </c>
      <c r="G27" s="116">
        <v>0.22</v>
      </c>
      <c r="H27" s="116">
        <v>0.19500000000000001</v>
      </c>
      <c r="I27" s="116">
        <v>0.19</v>
      </c>
      <c r="J27" s="113">
        <v>80</v>
      </c>
      <c r="K27" s="121" t="s">
        <v>531</v>
      </c>
      <c r="L27" s="113" t="s">
        <v>470</v>
      </c>
      <c r="M27" s="113" t="s">
        <v>469</v>
      </c>
      <c r="N27" s="113" t="s">
        <v>39</v>
      </c>
      <c r="O27" s="232">
        <v>10</v>
      </c>
      <c r="P27" s="64">
        <f t="shared" si="6"/>
        <v>1.3900000000000003E-2</v>
      </c>
      <c r="Q27" s="64">
        <f t="shared" si="6"/>
        <v>2.2600000000000002E-2</v>
      </c>
      <c r="R27" s="64">
        <f t="shared" si="6"/>
        <v>1.8100000000000002E-2</v>
      </c>
      <c r="S27" s="64">
        <f t="shared" si="6"/>
        <v>2.12E-2</v>
      </c>
      <c r="T27" s="64">
        <f t="shared" si="6"/>
        <v>2.2000000000000002E-2</v>
      </c>
      <c r="U27" s="64">
        <f t="shared" si="6"/>
        <v>1.9500000000000003E-2</v>
      </c>
      <c r="V27" s="64">
        <f t="shared" si="6"/>
        <v>1.9000000000000003E-2</v>
      </c>
    </row>
    <row r="28" spans="1:22" s="22" customFormat="1" ht="15">
      <c r="A28" s="113" t="s">
        <v>530</v>
      </c>
      <c r="B28" s="113" t="s">
        <v>528</v>
      </c>
      <c r="C28" s="116">
        <v>4.8760000000000003</v>
      </c>
      <c r="D28" s="116">
        <v>7.9130000000000003</v>
      </c>
      <c r="E28" s="116">
        <v>6.3479999999999999</v>
      </c>
      <c r="F28" s="116">
        <v>7.4269999999999996</v>
      </c>
      <c r="G28" s="116">
        <v>7.6920000000000002</v>
      </c>
      <c r="H28" s="116">
        <v>6.8310000000000004</v>
      </c>
      <c r="I28" s="116">
        <v>6.6420000000000003</v>
      </c>
      <c r="J28" s="113">
        <v>80</v>
      </c>
      <c r="K28" s="121" t="s">
        <v>531</v>
      </c>
      <c r="L28" s="113" t="s">
        <v>470</v>
      </c>
      <c r="M28" s="114" t="s">
        <v>468</v>
      </c>
      <c r="N28" s="113" t="s">
        <v>39</v>
      </c>
      <c r="O28" s="232">
        <v>10</v>
      </c>
      <c r="P28" s="64">
        <f t="shared" si="6"/>
        <v>0.48760000000000003</v>
      </c>
      <c r="Q28" s="64">
        <f t="shared" si="6"/>
        <v>0.79130000000000011</v>
      </c>
      <c r="R28" s="64">
        <f t="shared" si="6"/>
        <v>0.63480000000000003</v>
      </c>
      <c r="S28" s="64">
        <f t="shared" si="6"/>
        <v>0.74270000000000003</v>
      </c>
      <c r="T28" s="64">
        <f t="shared" si="6"/>
        <v>0.76920000000000011</v>
      </c>
      <c r="U28" s="64">
        <f t="shared" si="6"/>
        <v>0.68310000000000004</v>
      </c>
      <c r="V28" s="64">
        <f t="shared" si="6"/>
        <v>0.66420000000000012</v>
      </c>
    </row>
    <row r="29" spans="1:22" s="77" customFormat="1" ht="15">
      <c r="B29" s="77" t="s">
        <v>61</v>
      </c>
      <c r="C29" s="118">
        <f t="shared" ref="C29:I29" si="7">SUM(C26:C28)</f>
        <v>6.9649999999999999</v>
      </c>
      <c r="D29" s="118">
        <f t="shared" si="7"/>
        <v>11.304</v>
      </c>
      <c r="E29" s="118">
        <f t="shared" si="7"/>
        <v>9.0679999999999996</v>
      </c>
      <c r="F29" s="118">
        <f t="shared" si="7"/>
        <v>10.61</v>
      </c>
      <c r="G29" s="118">
        <f t="shared" si="7"/>
        <v>10.989000000000001</v>
      </c>
      <c r="H29" s="118">
        <f t="shared" si="7"/>
        <v>9.7590000000000003</v>
      </c>
      <c r="I29" s="118">
        <f t="shared" si="7"/>
        <v>9.4890000000000008</v>
      </c>
      <c r="L29" s="22"/>
      <c r="O29" s="232"/>
      <c r="P29" s="118">
        <f t="shared" ref="P29:V29" si="8">SUM(P26:P28)</f>
        <v>0.69650000000000001</v>
      </c>
      <c r="Q29" s="118">
        <f t="shared" si="8"/>
        <v>1.1304000000000001</v>
      </c>
      <c r="R29" s="118">
        <f t="shared" si="8"/>
        <v>0.90680000000000005</v>
      </c>
      <c r="S29" s="118">
        <f t="shared" si="8"/>
        <v>1.0609999999999999</v>
      </c>
      <c r="T29" s="118">
        <f t="shared" si="8"/>
        <v>1.0989000000000002</v>
      </c>
      <c r="U29" s="118">
        <f t="shared" si="8"/>
        <v>0.9759000000000001</v>
      </c>
      <c r="V29" s="118">
        <f t="shared" si="8"/>
        <v>0.94890000000000008</v>
      </c>
    </row>
    <row r="30" spans="1:22" s="1" customFormat="1">
      <c r="C30" s="171"/>
      <c r="D30" s="171"/>
      <c r="E30" s="171"/>
      <c r="F30" s="171"/>
      <c r="G30" s="171"/>
      <c r="H30" s="171"/>
      <c r="I30" s="174"/>
      <c r="J30" s="56"/>
      <c r="O30" s="65"/>
      <c r="P30" s="63"/>
      <c r="Q30" s="63"/>
      <c r="R30" s="63"/>
      <c r="S30" s="63"/>
      <c r="T30" s="63"/>
      <c r="U30" s="63"/>
      <c r="V30" s="63"/>
    </row>
    <row r="31" spans="1:22" s="1" customFormat="1" ht="15">
      <c r="A31" s="14"/>
      <c r="B31" s="15" t="s">
        <v>43</v>
      </c>
      <c r="C31" s="58"/>
      <c r="D31" s="58"/>
      <c r="E31" s="58"/>
      <c r="F31" s="58"/>
      <c r="G31" s="58"/>
      <c r="H31" s="58"/>
      <c r="I31" s="58"/>
      <c r="J31" s="14"/>
      <c r="K31" s="14"/>
      <c r="L31" s="14"/>
      <c r="M31" s="14"/>
      <c r="N31" s="14"/>
      <c r="O31" s="14"/>
      <c r="P31" s="256"/>
      <c r="Q31" s="256"/>
      <c r="R31" s="256"/>
      <c r="S31" s="256"/>
      <c r="T31" s="256"/>
      <c r="U31" s="256"/>
      <c r="V31" s="256"/>
    </row>
    <row r="32" spans="1:22" s="22" customFormat="1">
      <c r="A32" s="125">
        <v>7</v>
      </c>
      <c r="B32" s="126" t="s">
        <v>511</v>
      </c>
      <c r="C32" s="129">
        <v>2470.9137333964859</v>
      </c>
      <c r="D32" s="129">
        <v>2628.0381362839289</v>
      </c>
      <c r="E32" s="129">
        <v>2658.3798754947034</v>
      </c>
      <c r="F32" s="129">
        <v>2654.1337177057735</v>
      </c>
      <c r="G32" s="129">
        <v>2664.8795493097423</v>
      </c>
      <c r="H32" s="129">
        <v>2688.586300295055</v>
      </c>
      <c r="I32" s="129">
        <v>2694.7053044405957</v>
      </c>
      <c r="J32" s="155">
        <f>0.576*100</f>
        <v>57.599999999999994</v>
      </c>
      <c r="K32" s="128" t="s">
        <v>370</v>
      </c>
      <c r="L32" s="126" t="s">
        <v>456</v>
      </c>
      <c r="M32" s="128"/>
      <c r="N32" s="126" t="s">
        <v>38</v>
      </c>
      <c r="O32" s="202"/>
      <c r="P32" s="137"/>
      <c r="Q32" s="137"/>
      <c r="R32" s="137"/>
      <c r="S32" s="137"/>
      <c r="T32" s="137"/>
      <c r="U32" s="137"/>
      <c r="V32" s="137"/>
    </row>
    <row r="33" spans="1:23" s="22" customFormat="1">
      <c r="A33" s="125">
        <v>7</v>
      </c>
      <c r="B33" s="126" t="s">
        <v>77</v>
      </c>
      <c r="C33" s="129">
        <v>213.7938</v>
      </c>
      <c r="D33" s="129">
        <v>218.99350000000001</v>
      </c>
      <c r="E33" s="129">
        <v>219.53580000000002</v>
      </c>
      <c r="F33" s="129">
        <v>220.07810000000001</v>
      </c>
      <c r="G33" s="129">
        <v>220.68419999999998</v>
      </c>
      <c r="H33" s="129">
        <v>221.1627</v>
      </c>
      <c r="I33" s="129">
        <v>221.6412</v>
      </c>
      <c r="J33" s="155">
        <v>31.9</v>
      </c>
      <c r="K33" s="128" t="s">
        <v>205</v>
      </c>
      <c r="L33" s="126" t="s">
        <v>98</v>
      </c>
      <c r="M33" s="128"/>
      <c r="N33" s="126" t="s">
        <v>38</v>
      </c>
      <c r="O33" s="202"/>
      <c r="P33" s="137"/>
      <c r="Q33" s="137"/>
      <c r="R33" s="137"/>
      <c r="S33" s="137"/>
      <c r="T33" s="137"/>
      <c r="U33" s="137"/>
      <c r="V33" s="137"/>
    </row>
    <row r="34" spans="1:23" s="22" customFormat="1">
      <c r="A34" s="125">
        <v>6</v>
      </c>
      <c r="B34" s="126" t="s">
        <v>503</v>
      </c>
      <c r="C34" s="129">
        <v>80.191000000000003</v>
      </c>
      <c r="D34" s="129">
        <v>83.67</v>
      </c>
      <c r="E34" s="129">
        <v>85.259</v>
      </c>
      <c r="F34" s="129">
        <v>85.304000000000002</v>
      </c>
      <c r="G34" s="129">
        <v>85.340999999999994</v>
      </c>
      <c r="H34" s="129">
        <v>85.340999999999994</v>
      </c>
      <c r="I34" s="129">
        <v>85.340999999999994</v>
      </c>
      <c r="J34" s="126">
        <v>100</v>
      </c>
      <c r="K34" s="128" t="s">
        <v>370</v>
      </c>
      <c r="L34" s="126" t="s">
        <v>456</v>
      </c>
      <c r="M34" s="128"/>
      <c r="N34" s="126" t="s">
        <v>38</v>
      </c>
      <c r="O34" s="202"/>
      <c r="P34" s="137"/>
      <c r="Q34" s="137"/>
      <c r="R34" s="137"/>
      <c r="S34" s="137"/>
      <c r="T34" s="137"/>
      <c r="U34" s="137"/>
      <c r="V34" s="137"/>
    </row>
    <row r="35" spans="1:23" s="22" customFormat="1">
      <c r="A35" s="125">
        <v>6</v>
      </c>
      <c r="B35" s="315" t="s">
        <v>364</v>
      </c>
      <c r="C35" s="129">
        <v>48.963000000000001</v>
      </c>
      <c r="D35" s="129">
        <v>48.963000000000001</v>
      </c>
      <c r="E35" s="129">
        <v>53.265000000000001</v>
      </c>
      <c r="F35" s="129">
        <v>54.012999999999998</v>
      </c>
      <c r="G35" s="129">
        <v>52.064999999999998</v>
      </c>
      <c r="H35" s="129">
        <v>52.064999999999998</v>
      </c>
      <c r="I35" s="129">
        <v>52.064999999999998</v>
      </c>
      <c r="J35" s="126">
        <v>100</v>
      </c>
      <c r="K35" s="128" t="s">
        <v>370</v>
      </c>
      <c r="L35" s="126" t="s">
        <v>456</v>
      </c>
      <c r="M35" s="128"/>
      <c r="N35" s="126" t="s">
        <v>39</v>
      </c>
      <c r="O35" s="202"/>
      <c r="P35" s="137"/>
      <c r="Q35" s="137"/>
      <c r="R35" s="137"/>
      <c r="S35" s="137"/>
      <c r="T35" s="137"/>
      <c r="U35" s="137"/>
      <c r="V35" s="137"/>
    </row>
    <row r="36" spans="1:23" s="22" customFormat="1">
      <c r="A36" s="125">
        <v>7</v>
      </c>
      <c r="B36" s="126" t="s">
        <v>78</v>
      </c>
      <c r="C36" s="127">
        <v>2.2255499999999997</v>
      </c>
      <c r="D36" s="127">
        <v>2.2540499999999999</v>
      </c>
      <c r="E36" s="127">
        <v>2.2498499999999999</v>
      </c>
      <c r="F36" s="127">
        <v>2.2498499999999999</v>
      </c>
      <c r="G36" s="127">
        <v>2.2468499999999998</v>
      </c>
      <c r="H36" s="127">
        <v>2.2468499999999998</v>
      </c>
      <c r="I36" s="127">
        <v>2.2468499999999998</v>
      </c>
      <c r="J36" s="126">
        <v>15</v>
      </c>
      <c r="K36" s="128">
        <v>11</v>
      </c>
      <c r="L36" s="113" t="s">
        <v>53</v>
      </c>
      <c r="M36" s="126" t="s">
        <v>5</v>
      </c>
      <c r="N36" s="126" t="s">
        <v>38</v>
      </c>
      <c r="O36" s="202"/>
      <c r="P36" s="137"/>
      <c r="Q36" s="137"/>
      <c r="R36" s="137"/>
      <c r="S36" s="137"/>
      <c r="T36" s="137"/>
      <c r="U36" s="137"/>
      <c r="V36" s="137"/>
    </row>
    <row r="37" spans="1:23" s="22" customFormat="1">
      <c r="A37" s="125">
        <v>7</v>
      </c>
      <c r="B37" s="126" t="s">
        <v>79</v>
      </c>
      <c r="C37" s="127">
        <v>0.71775</v>
      </c>
      <c r="D37" s="127">
        <v>0.73649999999999993</v>
      </c>
      <c r="E37" s="127">
        <v>0.73649999999999993</v>
      </c>
      <c r="F37" s="127">
        <v>0.73649999999999993</v>
      </c>
      <c r="G37" s="127">
        <v>0.73649999999999993</v>
      </c>
      <c r="H37" s="127">
        <v>0.73649999999999993</v>
      </c>
      <c r="I37" s="127">
        <v>0.73649999999999993</v>
      </c>
      <c r="J37" s="126">
        <v>75</v>
      </c>
      <c r="K37" s="128" t="s">
        <v>80</v>
      </c>
      <c r="L37" s="113" t="s">
        <v>81</v>
      </c>
      <c r="M37" s="126" t="s">
        <v>5</v>
      </c>
      <c r="N37" s="126" t="s">
        <v>38</v>
      </c>
      <c r="O37" s="202"/>
      <c r="P37" s="137"/>
      <c r="Q37" s="137"/>
      <c r="R37" s="137"/>
      <c r="S37" s="137"/>
      <c r="T37" s="137"/>
      <c r="U37" s="137"/>
      <c r="V37" s="137"/>
    </row>
    <row r="38" spans="1:23" s="22" customFormat="1">
      <c r="A38" s="125">
        <v>16</v>
      </c>
      <c r="B38" s="126" t="s">
        <v>82</v>
      </c>
      <c r="C38" s="129">
        <v>68.758482000000001</v>
      </c>
      <c r="D38" s="129">
        <v>68.935789999999997</v>
      </c>
      <c r="E38" s="129">
        <v>69.11330000000001</v>
      </c>
      <c r="F38" s="129">
        <v>69.046678999999997</v>
      </c>
      <c r="G38" s="129">
        <v>68.988168000000002</v>
      </c>
      <c r="H38" s="129">
        <v>69.052312000000001</v>
      </c>
      <c r="I38" s="129">
        <v>69.052312000000001</v>
      </c>
      <c r="J38" s="126">
        <v>77</v>
      </c>
      <c r="K38" s="128">
        <v>13</v>
      </c>
      <c r="L38" s="113" t="s">
        <v>102</v>
      </c>
      <c r="M38" s="126" t="s">
        <v>82</v>
      </c>
      <c r="N38" s="126" t="s">
        <v>38</v>
      </c>
      <c r="O38" s="203">
        <f>P38/C38</f>
        <v>0.20361124319178542</v>
      </c>
      <c r="P38" s="64">
        <v>14</v>
      </c>
      <c r="Q38" s="64">
        <v>14</v>
      </c>
      <c r="R38" s="64">
        <v>14</v>
      </c>
      <c r="S38" s="64">
        <v>14</v>
      </c>
      <c r="T38" s="64">
        <v>14</v>
      </c>
      <c r="U38" s="64">
        <v>14</v>
      </c>
      <c r="V38" s="64">
        <v>14</v>
      </c>
    </row>
    <row r="39" spans="1:23" s="22" customFormat="1">
      <c r="A39" s="125">
        <v>16</v>
      </c>
      <c r="B39" s="126" t="s">
        <v>18</v>
      </c>
      <c r="C39" s="129">
        <v>516.66160721442884</v>
      </c>
      <c r="D39" s="129">
        <v>483.02498196392787</v>
      </c>
      <c r="E39" s="129">
        <v>483.62159318637276</v>
      </c>
      <c r="F39" s="129">
        <v>480.9892665330662</v>
      </c>
      <c r="G39" s="129">
        <v>481.52092785571148</v>
      </c>
      <c r="H39" s="129">
        <v>481.52556713426856</v>
      </c>
      <c r="I39" s="129">
        <v>481.45133867735473</v>
      </c>
      <c r="J39" s="155">
        <v>93</v>
      </c>
      <c r="K39" s="128">
        <v>13</v>
      </c>
      <c r="L39" s="113" t="s">
        <v>102</v>
      </c>
      <c r="M39" s="126" t="s">
        <v>18</v>
      </c>
      <c r="N39" s="126" t="s">
        <v>229</v>
      </c>
      <c r="O39" s="203">
        <f>P39/C39</f>
        <v>0.53226327669798656</v>
      </c>
      <c r="P39" s="64">
        <v>275</v>
      </c>
      <c r="Q39" s="64">
        <v>275</v>
      </c>
      <c r="R39" s="64">
        <v>275</v>
      </c>
      <c r="S39" s="64">
        <v>275</v>
      </c>
      <c r="T39" s="64">
        <v>275</v>
      </c>
      <c r="U39" s="64">
        <v>275</v>
      </c>
      <c r="V39" s="64">
        <v>275</v>
      </c>
      <c r="W39" s="7"/>
    </row>
    <row r="40" spans="1:23" s="22" customFormat="1">
      <c r="A40" s="125">
        <v>16</v>
      </c>
      <c r="B40" s="126" t="s">
        <v>521</v>
      </c>
      <c r="C40" s="129">
        <v>70</v>
      </c>
      <c r="D40" s="129">
        <v>108</v>
      </c>
      <c r="E40" s="129">
        <v>130</v>
      </c>
      <c r="F40" s="129">
        <v>130</v>
      </c>
      <c r="G40" s="129">
        <v>130</v>
      </c>
      <c r="H40" s="129">
        <v>130</v>
      </c>
      <c r="I40" s="129">
        <v>130</v>
      </c>
      <c r="J40" s="155">
        <v>100</v>
      </c>
      <c r="K40" s="128">
        <v>13</v>
      </c>
      <c r="L40" s="113" t="s">
        <v>102</v>
      </c>
      <c r="M40" s="126" t="s">
        <v>18</v>
      </c>
      <c r="N40" s="126" t="s">
        <v>39</v>
      </c>
      <c r="O40" s="203"/>
      <c r="P40" s="64"/>
      <c r="Q40" s="64"/>
      <c r="R40" s="64"/>
      <c r="S40" s="64"/>
      <c r="T40" s="64"/>
      <c r="U40" s="64"/>
      <c r="V40" s="64"/>
      <c r="W40" s="7"/>
    </row>
    <row r="41" spans="1:23" s="22" customFormat="1">
      <c r="A41" s="125">
        <v>16</v>
      </c>
      <c r="B41" s="126" t="s">
        <v>426</v>
      </c>
      <c r="C41" s="129">
        <v>9.5842000000000009</v>
      </c>
      <c r="D41" s="129">
        <v>9.6407000000000007</v>
      </c>
      <c r="E41" s="129">
        <v>4.7779000000000007</v>
      </c>
      <c r="F41" s="129">
        <v>4.7779000000000007</v>
      </c>
      <c r="G41" s="129">
        <v>4.7234000000000007</v>
      </c>
      <c r="H41" s="129">
        <v>4.7846000000000002</v>
      </c>
      <c r="I41" s="129">
        <v>4.7846000000000002</v>
      </c>
      <c r="J41" s="126">
        <v>10</v>
      </c>
      <c r="K41" s="128">
        <v>10</v>
      </c>
      <c r="L41" s="113" t="s">
        <v>62</v>
      </c>
      <c r="M41" s="126" t="s">
        <v>7</v>
      </c>
      <c r="N41" s="126" t="s">
        <v>38</v>
      </c>
      <c r="O41" s="202"/>
      <c r="P41" s="64"/>
      <c r="Q41" s="137"/>
      <c r="R41" s="137"/>
      <c r="S41" s="137"/>
      <c r="T41" s="137"/>
      <c r="U41" s="137"/>
      <c r="V41" s="137"/>
    </row>
    <row r="42" spans="1:23" s="22" customFormat="1">
      <c r="A42" s="125">
        <v>16</v>
      </c>
      <c r="B42" s="126" t="s">
        <v>371</v>
      </c>
      <c r="C42" s="130">
        <v>160.88499999999999</v>
      </c>
      <c r="D42" s="130">
        <v>170.88499999999999</v>
      </c>
      <c r="E42" s="130">
        <v>165.88499999999999</v>
      </c>
      <c r="F42" s="130">
        <v>165.88499999999999</v>
      </c>
      <c r="G42" s="130">
        <v>165.88499999999999</v>
      </c>
      <c r="H42" s="130">
        <v>165.88499999999999</v>
      </c>
      <c r="I42" s="130">
        <v>165.88499999999999</v>
      </c>
      <c r="J42" s="126">
        <v>100</v>
      </c>
      <c r="K42" s="128">
        <v>13</v>
      </c>
      <c r="L42" s="113" t="s">
        <v>102</v>
      </c>
      <c r="M42" s="126" t="s">
        <v>18</v>
      </c>
      <c r="N42" s="126" t="s">
        <v>39</v>
      </c>
      <c r="O42" s="202"/>
      <c r="P42" s="64"/>
      <c r="Q42" s="137"/>
      <c r="R42" s="137"/>
      <c r="S42" s="137"/>
      <c r="T42" s="137"/>
      <c r="U42" s="137"/>
      <c r="V42" s="137"/>
    </row>
    <row r="43" spans="1:23" s="22" customFormat="1">
      <c r="A43" s="125">
        <v>16</v>
      </c>
      <c r="B43" s="126" t="s">
        <v>230</v>
      </c>
      <c r="C43" s="130">
        <v>8</v>
      </c>
      <c r="D43" s="130">
        <v>8</v>
      </c>
      <c r="E43" s="130">
        <v>8</v>
      </c>
      <c r="F43" s="130">
        <v>8</v>
      </c>
      <c r="G43" s="130">
        <v>8</v>
      </c>
      <c r="H43" s="130">
        <v>8</v>
      </c>
      <c r="I43" s="130">
        <v>8</v>
      </c>
      <c r="J43" s="126">
        <v>100</v>
      </c>
      <c r="K43" s="128" t="s">
        <v>95</v>
      </c>
      <c r="L43" s="113" t="s">
        <v>96</v>
      </c>
      <c r="M43" s="126" t="s">
        <v>101</v>
      </c>
      <c r="N43" s="126" t="s">
        <v>39</v>
      </c>
      <c r="O43" s="67"/>
      <c r="P43" s="64"/>
      <c r="Q43" s="64"/>
      <c r="R43" s="64"/>
      <c r="S43" s="64"/>
      <c r="T43" s="64"/>
      <c r="U43" s="64"/>
      <c r="V43" s="64"/>
    </row>
    <row r="44" spans="1:23" s="22" customFormat="1">
      <c r="A44" s="125">
        <v>16</v>
      </c>
      <c r="B44" s="126" t="s">
        <v>231</v>
      </c>
      <c r="C44" s="130">
        <v>85.38</v>
      </c>
      <c r="D44" s="130">
        <v>85.38</v>
      </c>
      <c r="E44" s="130">
        <v>55.38</v>
      </c>
      <c r="F44" s="130">
        <v>55.38</v>
      </c>
      <c r="G44" s="130">
        <v>55.38</v>
      </c>
      <c r="H44" s="130">
        <v>55.38</v>
      </c>
      <c r="I44" s="130">
        <v>55.38</v>
      </c>
      <c r="J44" s="126">
        <v>100</v>
      </c>
      <c r="K44" s="128">
        <v>13</v>
      </c>
      <c r="L44" s="113" t="s">
        <v>102</v>
      </c>
      <c r="M44" s="126" t="s">
        <v>18</v>
      </c>
      <c r="N44" s="126" t="s">
        <v>39</v>
      </c>
      <c r="O44" s="202"/>
      <c r="P44" s="204"/>
      <c r="Q44" s="137"/>
      <c r="R44" s="137"/>
      <c r="S44" s="137"/>
      <c r="T44" s="137"/>
      <c r="U44" s="137"/>
      <c r="V44" s="137"/>
    </row>
    <row r="45" spans="1:23" s="22" customFormat="1">
      <c r="A45" s="125">
        <v>16</v>
      </c>
      <c r="B45" s="126" t="s">
        <v>232</v>
      </c>
      <c r="C45" s="130">
        <v>28.986000000000001</v>
      </c>
      <c r="D45" s="130">
        <v>29.957000000000001</v>
      </c>
      <c r="E45" s="130">
        <v>26.132999999999999</v>
      </c>
      <c r="F45" s="130">
        <v>21.542000000000002</v>
      </c>
      <c r="G45" s="130">
        <v>18.068999999999999</v>
      </c>
      <c r="H45" s="130">
        <v>16.582000000000001</v>
      </c>
      <c r="I45" s="130">
        <v>16.082000000000001</v>
      </c>
      <c r="J45" s="126">
        <v>100</v>
      </c>
      <c r="K45" s="128">
        <v>9</v>
      </c>
      <c r="L45" s="113" t="s">
        <v>100</v>
      </c>
      <c r="M45" s="126" t="s">
        <v>18</v>
      </c>
      <c r="N45" s="126" t="s">
        <v>39</v>
      </c>
      <c r="O45" s="204"/>
      <c r="P45" s="137"/>
      <c r="Q45" s="137"/>
      <c r="R45" s="137"/>
      <c r="S45" s="137"/>
      <c r="T45" s="137"/>
      <c r="U45" s="137"/>
      <c r="V45" s="137"/>
    </row>
    <row r="46" spans="1:23" s="22" customFormat="1">
      <c r="A46" s="125">
        <v>16</v>
      </c>
      <c r="B46" s="126" t="s">
        <v>367</v>
      </c>
      <c r="C46" s="129">
        <v>6.2649999999999997</v>
      </c>
      <c r="D46" s="129">
        <v>6.2649999999999997</v>
      </c>
      <c r="E46" s="129">
        <v>6.2649999999999997</v>
      </c>
      <c r="F46" s="129">
        <v>6.266</v>
      </c>
      <c r="G46" s="129">
        <v>6.266</v>
      </c>
      <c r="H46" s="129">
        <v>6.266</v>
      </c>
      <c r="I46" s="129">
        <v>6.266</v>
      </c>
      <c r="J46" s="126">
        <v>100</v>
      </c>
      <c r="K46" s="128" t="s">
        <v>83</v>
      </c>
      <c r="L46" s="113" t="s">
        <v>84</v>
      </c>
      <c r="M46" s="126" t="s">
        <v>85</v>
      </c>
      <c r="N46" s="126" t="s">
        <v>38</v>
      </c>
      <c r="O46" s="202"/>
      <c r="P46" s="137"/>
      <c r="Q46" s="137"/>
      <c r="R46" s="137"/>
      <c r="S46" s="137"/>
      <c r="T46" s="137"/>
      <c r="U46" s="137"/>
      <c r="V46" s="137"/>
    </row>
    <row r="47" spans="1:23" s="22" customFormat="1">
      <c r="A47" s="125">
        <v>16</v>
      </c>
      <c r="B47" s="126" t="s">
        <v>92</v>
      </c>
      <c r="C47" s="129">
        <v>9.6080000000000005</v>
      </c>
      <c r="D47" s="129">
        <v>9.6080000000000005</v>
      </c>
      <c r="E47" s="129">
        <v>9.6080000000000005</v>
      </c>
      <c r="F47" s="129">
        <v>9.609</v>
      </c>
      <c r="G47" s="129">
        <v>9.609</v>
      </c>
      <c r="H47" s="129">
        <v>9.609</v>
      </c>
      <c r="I47" s="129">
        <v>9.609</v>
      </c>
      <c r="J47" s="126">
        <v>100</v>
      </c>
      <c r="K47" s="128">
        <v>7</v>
      </c>
      <c r="L47" s="113" t="s">
        <v>93</v>
      </c>
      <c r="M47" s="126" t="s">
        <v>5</v>
      </c>
      <c r="N47" s="126" t="s">
        <v>38</v>
      </c>
      <c r="O47" s="202"/>
      <c r="P47" s="137"/>
      <c r="Q47" s="137"/>
      <c r="R47" s="137"/>
      <c r="S47" s="137"/>
      <c r="T47" s="137"/>
      <c r="U47" s="137"/>
      <c r="V47" s="137"/>
    </row>
    <row r="48" spans="1:23" s="22" customFormat="1">
      <c r="A48" s="125">
        <v>16</v>
      </c>
      <c r="B48" s="126" t="s">
        <v>94</v>
      </c>
      <c r="C48" s="129">
        <v>0.221</v>
      </c>
      <c r="D48" s="129">
        <v>0.221</v>
      </c>
      <c r="E48" s="129">
        <v>0.221</v>
      </c>
      <c r="F48" s="129">
        <v>0.221</v>
      </c>
      <c r="G48" s="129">
        <v>0.221</v>
      </c>
      <c r="H48" s="129">
        <v>0.221</v>
      </c>
      <c r="I48" s="129">
        <v>0.221</v>
      </c>
      <c r="J48" s="126">
        <v>100</v>
      </c>
      <c r="K48" s="128" t="s">
        <v>95</v>
      </c>
      <c r="L48" s="113" t="s">
        <v>96</v>
      </c>
      <c r="M48" s="126" t="s">
        <v>5</v>
      </c>
      <c r="N48" s="126" t="s">
        <v>38</v>
      </c>
      <c r="O48" s="202"/>
      <c r="P48" s="137"/>
      <c r="Q48" s="137"/>
      <c r="R48" s="137"/>
      <c r="S48" s="137"/>
      <c r="T48" s="137"/>
      <c r="U48" s="137"/>
      <c r="V48" s="137"/>
    </row>
    <row r="49" spans="1:22" s="22" customFormat="1">
      <c r="A49" s="125">
        <v>16</v>
      </c>
      <c r="B49" s="126" t="s">
        <v>369</v>
      </c>
      <c r="C49" s="129">
        <v>2.5</v>
      </c>
      <c r="D49" s="129">
        <v>2.5</v>
      </c>
      <c r="E49" s="129">
        <v>2.5</v>
      </c>
      <c r="F49" s="129">
        <v>2.5</v>
      </c>
      <c r="G49" s="129">
        <v>2.5</v>
      </c>
      <c r="H49" s="129">
        <v>2.5</v>
      </c>
      <c r="I49" s="129">
        <v>2.5</v>
      </c>
      <c r="J49" s="126">
        <v>100</v>
      </c>
      <c r="K49" s="128">
        <v>1</v>
      </c>
      <c r="L49" s="113" t="s">
        <v>103</v>
      </c>
      <c r="M49" s="126" t="s">
        <v>18</v>
      </c>
      <c r="N49" s="126" t="s">
        <v>39</v>
      </c>
      <c r="O49" s="202"/>
      <c r="P49" s="137"/>
      <c r="Q49" s="137"/>
      <c r="R49" s="137"/>
      <c r="S49" s="137"/>
      <c r="T49" s="137"/>
      <c r="U49" s="137"/>
      <c r="V49" s="137"/>
    </row>
    <row r="50" spans="1:22" s="22" customFormat="1">
      <c r="A50" s="125">
        <v>16</v>
      </c>
      <c r="B50" s="126" t="s">
        <v>97</v>
      </c>
      <c r="C50" s="129">
        <v>3.1469999999999998</v>
      </c>
      <c r="D50" s="129">
        <v>3.1469999999999998</v>
      </c>
      <c r="E50" s="129">
        <v>3.1469999999999998</v>
      </c>
      <c r="F50" s="129">
        <v>1.5</v>
      </c>
      <c r="G50" s="129">
        <v>1.5</v>
      </c>
      <c r="H50" s="129">
        <v>1.5</v>
      </c>
      <c r="I50" s="129">
        <v>1.5</v>
      </c>
      <c r="J50" s="126">
        <v>100</v>
      </c>
      <c r="K50" s="128" t="s">
        <v>83</v>
      </c>
      <c r="L50" s="113" t="s">
        <v>84</v>
      </c>
      <c r="M50" s="126" t="s">
        <v>18</v>
      </c>
      <c r="N50" s="126" t="s">
        <v>39</v>
      </c>
      <c r="O50" s="202"/>
      <c r="P50" s="137"/>
      <c r="Q50" s="137"/>
      <c r="R50" s="137"/>
      <c r="S50" s="137"/>
      <c r="T50" s="137"/>
      <c r="U50" s="137"/>
      <c r="V50" s="137"/>
    </row>
    <row r="51" spans="1:22" s="22" customFormat="1">
      <c r="A51" s="125">
        <v>16</v>
      </c>
      <c r="B51" s="126" t="s">
        <v>104</v>
      </c>
      <c r="C51" s="129">
        <v>0.75349999999999995</v>
      </c>
      <c r="D51" s="129">
        <v>3.0985</v>
      </c>
      <c r="E51" s="129">
        <v>2.3864999999999998</v>
      </c>
      <c r="F51" s="129">
        <v>2.7235</v>
      </c>
      <c r="G51" s="129">
        <v>2.7040000000000002</v>
      </c>
      <c r="H51" s="129">
        <v>2.7235</v>
      </c>
      <c r="I51" s="129">
        <v>2.7235</v>
      </c>
      <c r="J51" s="126">
        <v>50</v>
      </c>
      <c r="K51" s="128">
        <v>13</v>
      </c>
      <c r="L51" s="113" t="s">
        <v>102</v>
      </c>
      <c r="M51" s="126" t="s">
        <v>39</v>
      </c>
      <c r="N51" s="126" t="s">
        <v>39</v>
      </c>
      <c r="O51" s="202"/>
      <c r="P51" s="137"/>
      <c r="Q51" s="137"/>
      <c r="R51" s="137"/>
      <c r="S51" s="137"/>
      <c r="T51" s="137"/>
      <c r="U51" s="137"/>
      <c r="V51" s="137"/>
    </row>
    <row r="52" spans="1:22" s="22" customFormat="1">
      <c r="A52" s="125">
        <v>16</v>
      </c>
      <c r="B52" s="126" t="s">
        <v>105</v>
      </c>
      <c r="C52" s="129">
        <v>0</v>
      </c>
      <c r="D52" s="129">
        <v>0</v>
      </c>
      <c r="E52" s="129">
        <v>0</v>
      </c>
      <c r="F52" s="129">
        <v>0</v>
      </c>
      <c r="G52" s="129">
        <v>0</v>
      </c>
      <c r="H52" s="129">
        <v>0</v>
      </c>
      <c r="I52" s="129">
        <v>0</v>
      </c>
      <c r="J52" s="126">
        <v>0</v>
      </c>
      <c r="K52" s="128">
        <v>13</v>
      </c>
      <c r="L52" s="113" t="s">
        <v>102</v>
      </c>
      <c r="M52" s="126" t="s">
        <v>39</v>
      </c>
      <c r="N52" s="126" t="s">
        <v>39</v>
      </c>
      <c r="O52" s="67"/>
      <c r="P52" s="64"/>
      <c r="Q52" s="64"/>
      <c r="R52" s="64"/>
      <c r="S52" s="64"/>
      <c r="T52" s="64"/>
      <c r="U52" s="64"/>
      <c r="V52" s="64"/>
    </row>
    <row r="53" spans="1:22" s="22" customFormat="1">
      <c r="A53" s="125">
        <v>16</v>
      </c>
      <c r="B53" s="126" t="s">
        <v>86</v>
      </c>
      <c r="C53" s="129">
        <v>0.91800000000000004</v>
      </c>
      <c r="D53" s="129">
        <v>0.94099999999999995</v>
      </c>
      <c r="E53" s="129">
        <v>0.94099999999999995</v>
      </c>
      <c r="F53" s="129">
        <v>0.94099999999999995</v>
      </c>
      <c r="G53" s="129">
        <v>0.94099999999999995</v>
      </c>
      <c r="H53" s="129">
        <v>0.94099999999999995</v>
      </c>
      <c r="I53" s="129">
        <v>0.94099999999999995</v>
      </c>
      <c r="J53" s="126">
        <v>100</v>
      </c>
      <c r="K53" s="128" t="s">
        <v>83</v>
      </c>
      <c r="L53" s="113" t="s">
        <v>84</v>
      </c>
      <c r="M53" s="126" t="s">
        <v>8</v>
      </c>
      <c r="N53" s="126" t="s">
        <v>38</v>
      </c>
      <c r="O53" s="67"/>
      <c r="P53" s="64"/>
      <c r="Q53" s="64"/>
      <c r="R53" s="64"/>
      <c r="S53" s="64"/>
      <c r="T53" s="64"/>
      <c r="U53" s="64"/>
      <c r="V53" s="64"/>
    </row>
    <row r="54" spans="1:22" s="22" customFormat="1">
      <c r="A54" s="125">
        <v>16</v>
      </c>
      <c r="B54" s="126" t="s">
        <v>87</v>
      </c>
      <c r="C54" s="129">
        <v>5.1760000000000002</v>
      </c>
      <c r="D54" s="129">
        <v>5.2270000000000003</v>
      </c>
      <c r="E54" s="129">
        <v>5.2270000000000003</v>
      </c>
      <c r="F54" s="129">
        <v>5.2270000000000003</v>
      </c>
      <c r="G54" s="129">
        <v>5.2270000000000003</v>
      </c>
      <c r="H54" s="129">
        <v>5.2270000000000003</v>
      </c>
      <c r="I54" s="129">
        <v>5.2270000000000003</v>
      </c>
      <c r="J54" s="126">
        <v>100</v>
      </c>
      <c r="K54" s="128" t="s">
        <v>83</v>
      </c>
      <c r="L54" s="113" t="s">
        <v>84</v>
      </c>
      <c r="M54" s="126" t="s">
        <v>8</v>
      </c>
      <c r="N54" s="126" t="s">
        <v>38</v>
      </c>
      <c r="O54" s="202"/>
      <c r="P54" s="137"/>
      <c r="Q54" s="137"/>
      <c r="R54" s="137"/>
      <c r="S54" s="137"/>
      <c r="T54" s="137"/>
      <c r="U54" s="137"/>
      <c r="V54" s="137"/>
    </row>
    <row r="55" spans="1:22" s="22" customFormat="1">
      <c r="A55" s="125">
        <v>16</v>
      </c>
      <c r="B55" s="126" t="s">
        <v>88</v>
      </c>
      <c r="C55" s="129">
        <v>31.065000000000001</v>
      </c>
      <c r="D55" s="129">
        <v>31.065000000000001</v>
      </c>
      <c r="E55" s="129">
        <v>31.065000000000001</v>
      </c>
      <c r="F55" s="129">
        <v>31.065000000000001</v>
      </c>
      <c r="G55" s="129">
        <v>31.065000000000001</v>
      </c>
      <c r="H55" s="129">
        <v>31.065000000000001</v>
      </c>
      <c r="I55" s="129">
        <v>31.065000000000001</v>
      </c>
      <c r="J55" s="126">
        <v>100</v>
      </c>
      <c r="K55" s="128">
        <v>3</v>
      </c>
      <c r="L55" s="113" t="s">
        <v>89</v>
      </c>
      <c r="M55" s="126" t="s">
        <v>8</v>
      </c>
      <c r="N55" s="126" t="s">
        <v>39</v>
      </c>
      <c r="O55" s="202"/>
      <c r="P55" s="137"/>
      <c r="Q55" s="137"/>
      <c r="R55" s="137"/>
      <c r="S55" s="137"/>
      <c r="T55" s="137"/>
      <c r="U55" s="137"/>
      <c r="V55" s="137"/>
    </row>
    <row r="56" spans="1:22" s="22" customFormat="1">
      <c r="A56" s="125">
        <v>16</v>
      </c>
      <c r="B56" s="126" t="s">
        <v>90</v>
      </c>
      <c r="C56" s="129">
        <v>44.198999999999998</v>
      </c>
      <c r="D56" s="129">
        <v>46.167999999999999</v>
      </c>
      <c r="E56" s="129">
        <v>46.167999999999999</v>
      </c>
      <c r="F56" s="129">
        <v>46.167999999999999</v>
      </c>
      <c r="G56" s="129">
        <v>46.167999999999999</v>
      </c>
      <c r="H56" s="129">
        <v>46.167999999999999</v>
      </c>
      <c r="I56" s="129">
        <v>46.167999999999999</v>
      </c>
      <c r="J56" s="126">
        <v>100</v>
      </c>
      <c r="K56" s="128" t="s">
        <v>83</v>
      </c>
      <c r="L56" s="113" t="s">
        <v>84</v>
      </c>
      <c r="M56" s="126" t="s">
        <v>8</v>
      </c>
      <c r="N56" s="126" t="s">
        <v>38</v>
      </c>
      <c r="O56" s="202"/>
      <c r="P56" s="137"/>
      <c r="Q56" s="137"/>
      <c r="R56" s="137"/>
      <c r="S56" s="137"/>
      <c r="T56" s="137"/>
      <c r="U56" s="137"/>
      <c r="V56" s="137"/>
    </row>
    <row r="57" spans="1:22" s="22" customFormat="1">
      <c r="A57" s="125">
        <v>16</v>
      </c>
      <c r="B57" s="126" t="s">
        <v>91</v>
      </c>
      <c r="C57" s="129">
        <v>8.4250000000000007</v>
      </c>
      <c r="D57" s="129">
        <v>9.8710000000000004</v>
      </c>
      <c r="E57" s="129">
        <v>9.9019999999999992</v>
      </c>
      <c r="F57" s="129">
        <v>9.9019999999999992</v>
      </c>
      <c r="G57" s="129">
        <v>9.9019999999999992</v>
      </c>
      <c r="H57" s="129">
        <v>9.9019999999999992</v>
      </c>
      <c r="I57" s="129">
        <v>9.9019999999999992</v>
      </c>
      <c r="J57" s="126">
        <v>100</v>
      </c>
      <c r="K57" s="128" t="s">
        <v>83</v>
      </c>
      <c r="L57" s="113" t="s">
        <v>84</v>
      </c>
      <c r="M57" s="126" t="s">
        <v>8</v>
      </c>
      <c r="N57" s="126" t="s">
        <v>38</v>
      </c>
      <c r="O57" s="202"/>
      <c r="P57" s="137"/>
      <c r="Q57" s="137"/>
      <c r="R57" s="137"/>
      <c r="S57" s="137"/>
      <c r="T57" s="137"/>
      <c r="U57" s="137"/>
      <c r="V57" s="137"/>
    </row>
    <row r="58" spans="1:22" s="22" customFormat="1">
      <c r="A58" s="125" t="s">
        <v>106</v>
      </c>
      <c r="B58" s="126" t="s">
        <v>233</v>
      </c>
      <c r="C58" s="129">
        <v>9.3668399999999998</v>
      </c>
      <c r="D58" s="129">
        <v>9.9999900000000004</v>
      </c>
      <c r="E58" s="129">
        <v>9.4645799999999998</v>
      </c>
      <c r="F58" s="129">
        <v>9.4597200000000008</v>
      </c>
      <c r="G58" s="129">
        <v>9.2304899999999996</v>
      </c>
      <c r="H58" s="129">
        <v>9.2718000000000007</v>
      </c>
      <c r="I58" s="129">
        <v>9.3676500000000011</v>
      </c>
      <c r="J58" s="126">
        <v>27</v>
      </c>
      <c r="K58" s="128">
        <v>10</v>
      </c>
      <c r="L58" s="113" t="s">
        <v>62</v>
      </c>
      <c r="M58" s="126" t="s">
        <v>7</v>
      </c>
      <c r="N58" s="126" t="s">
        <v>38</v>
      </c>
      <c r="O58" s="202"/>
      <c r="P58" s="137"/>
      <c r="Q58" s="137"/>
      <c r="R58" s="137"/>
      <c r="S58" s="137"/>
      <c r="T58" s="137"/>
      <c r="U58" s="137"/>
      <c r="V58" s="137"/>
    </row>
    <row r="59" spans="1:22" s="22" customFormat="1">
      <c r="A59" s="125" t="s">
        <v>106</v>
      </c>
      <c r="B59" s="126" t="s">
        <v>107</v>
      </c>
      <c r="C59" s="129">
        <v>0.31583999999999995</v>
      </c>
      <c r="D59" s="129">
        <v>0.32436000000000004</v>
      </c>
      <c r="E59" s="129">
        <v>0.32436000000000004</v>
      </c>
      <c r="F59" s="129">
        <v>0.32436000000000004</v>
      </c>
      <c r="G59" s="129">
        <v>0.32436000000000004</v>
      </c>
      <c r="H59" s="129">
        <v>0.32436000000000004</v>
      </c>
      <c r="I59" s="205">
        <v>0.32436000000000004</v>
      </c>
      <c r="J59" s="126">
        <v>6</v>
      </c>
      <c r="K59" s="128">
        <v>10</v>
      </c>
      <c r="L59" s="113" t="s">
        <v>62</v>
      </c>
      <c r="M59" s="126" t="s">
        <v>7</v>
      </c>
      <c r="N59" s="126" t="s">
        <v>38</v>
      </c>
      <c r="O59" s="202"/>
      <c r="P59" s="137"/>
      <c r="Q59" s="137"/>
      <c r="R59" s="137"/>
      <c r="S59" s="137"/>
      <c r="T59" s="137"/>
      <c r="U59" s="137"/>
      <c r="V59" s="137"/>
    </row>
    <row r="60" spans="1:22" s="22" customFormat="1">
      <c r="A60" s="125" t="s">
        <v>106</v>
      </c>
      <c r="B60" s="126" t="s">
        <v>108</v>
      </c>
      <c r="C60" s="129">
        <v>1.2350000000000001</v>
      </c>
      <c r="D60" s="129">
        <v>1.829</v>
      </c>
      <c r="E60" s="129">
        <v>2.0259999999999998</v>
      </c>
      <c r="F60" s="129">
        <v>2.0760000000000001</v>
      </c>
      <c r="G60" s="129">
        <v>2.0510000000000002</v>
      </c>
      <c r="H60" s="129">
        <v>1.9259999999999999</v>
      </c>
      <c r="I60" s="205">
        <v>1.9259999999999999</v>
      </c>
      <c r="J60" s="126">
        <v>100</v>
      </c>
      <c r="K60" s="128">
        <v>10</v>
      </c>
      <c r="L60" s="113" t="s">
        <v>62</v>
      </c>
      <c r="M60" s="126" t="s">
        <v>39</v>
      </c>
      <c r="N60" s="126" t="s">
        <v>39</v>
      </c>
      <c r="O60" s="202"/>
      <c r="P60" s="137"/>
      <c r="Q60" s="137"/>
      <c r="R60" s="137"/>
      <c r="S60" s="137"/>
      <c r="T60" s="137"/>
      <c r="U60" s="137"/>
      <c r="V60" s="137"/>
    </row>
    <row r="61" spans="1:22" s="22" customFormat="1">
      <c r="A61" s="125" t="s">
        <v>106</v>
      </c>
      <c r="B61" s="126" t="s">
        <v>109</v>
      </c>
      <c r="C61" s="129">
        <v>0.76200000000000001</v>
      </c>
      <c r="D61" s="129">
        <v>0.78200000000000003</v>
      </c>
      <c r="E61" s="129">
        <v>0.78200000000000003</v>
      </c>
      <c r="F61" s="129">
        <v>0.78200000000000003</v>
      </c>
      <c r="G61" s="129">
        <v>0.78200000000000003</v>
      </c>
      <c r="H61" s="129">
        <v>0.78200000000000003</v>
      </c>
      <c r="I61" s="129">
        <v>0.78200000000000003</v>
      </c>
      <c r="J61" s="126">
        <v>100</v>
      </c>
      <c r="K61" s="128">
        <v>10</v>
      </c>
      <c r="L61" s="113" t="s">
        <v>62</v>
      </c>
      <c r="M61" s="126" t="s">
        <v>5</v>
      </c>
      <c r="N61" s="126" t="s">
        <v>38</v>
      </c>
      <c r="O61" s="202"/>
      <c r="P61" s="137"/>
      <c r="Q61" s="137"/>
      <c r="R61" s="137"/>
      <c r="S61" s="137"/>
      <c r="T61" s="137"/>
      <c r="U61" s="137"/>
      <c r="V61" s="137"/>
    </row>
    <row r="62" spans="1:22" s="3" customFormat="1" ht="15">
      <c r="A62" s="77"/>
      <c r="B62" s="3" t="s">
        <v>59</v>
      </c>
      <c r="C62" s="12">
        <f t="shared" ref="C62:I62" si="9">SUM(C32:C61)</f>
        <v>3889.0173026109155</v>
      </c>
      <c r="D62" s="12">
        <f t="shared" si="9"/>
        <v>4077.525508247857</v>
      </c>
      <c r="E62" s="12">
        <f t="shared" si="9"/>
        <v>4092.3642586810756</v>
      </c>
      <c r="F62" s="12">
        <f t="shared" si="9"/>
        <v>4080.9005932388404</v>
      </c>
      <c r="G62" s="12">
        <f t="shared" si="9"/>
        <v>4087.0104451654538</v>
      </c>
      <c r="H62" s="12">
        <f t="shared" si="9"/>
        <v>4109.7744894293237</v>
      </c>
      <c r="I62" s="12">
        <f t="shared" si="9"/>
        <v>4115.8936151179505</v>
      </c>
      <c r="L62" s="1"/>
      <c r="O62" s="66"/>
      <c r="P62" s="6">
        <f t="shared" ref="P62:V62" si="10">SUM(P32:P61)</f>
        <v>289</v>
      </c>
      <c r="Q62" s="6">
        <f t="shared" si="10"/>
        <v>289</v>
      </c>
      <c r="R62" s="6">
        <f t="shared" si="10"/>
        <v>289</v>
      </c>
      <c r="S62" s="6">
        <f t="shared" si="10"/>
        <v>289</v>
      </c>
      <c r="T62" s="6">
        <f t="shared" si="10"/>
        <v>289</v>
      </c>
      <c r="U62" s="6">
        <f t="shared" si="10"/>
        <v>289</v>
      </c>
      <c r="V62" s="6">
        <f t="shared" si="10"/>
        <v>289</v>
      </c>
    </row>
    <row r="63" spans="1:22">
      <c r="C63" s="59"/>
      <c r="D63" s="59"/>
      <c r="E63" s="59"/>
      <c r="F63" s="59"/>
      <c r="G63" s="59"/>
      <c r="H63" s="59"/>
      <c r="I63" s="59"/>
    </row>
    <row r="64" spans="1:22" s="1" customFormat="1" ht="15">
      <c r="A64" s="14"/>
      <c r="B64" s="15" t="s">
        <v>40</v>
      </c>
      <c r="C64" s="58"/>
      <c r="D64" s="58"/>
      <c r="E64" s="58"/>
      <c r="F64" s="58"/>
      <c r="G64" s="58"/>
      <c r="H64" s="58"/>
      <c r="I64" s="58"/>
      <c r="J64" s="14"/>
      <c r="K64" s="14"/>
      <c r="L64" s="14"/>
      <c r="M64" s="14"/>
      <c r="N64" s="14"/>
      <c r="O64" s="14"/>
      <c r="P64" s="256"/>
      <c r="Q64" s="256"/>
      <c r="R64" s="256"/>
      <c r="S64" s="256"/>
      <c r="T64" s="256"/>
      <c r="U64" s="256"/>
      <c r="V64" s="256"/>
    </row>
    <row r="65" spans="1:23" s="7" customFormat="1">
      <c r="A65" s="113" t="s">
        <v>48</v>
      </c>
      <c r="B65" s="113" t="s">
        <v>234</v>
      </c>
      <c r="C65" s="113">
        <v>41.83</v>
      </c>
      <c r="D65" s="113">
        <v>42.808</v>
      </c>
      <c r="E65" s="113">
        <v>42.183</v>
      </c>
      <c r="F65" s="113">
        <v>42.183</v>
      </c>
      <c r="G65" s="113">
        <v>42.183</v>
      </c>
      <c r="H65" s="113">
        <v>42.183</v>
      </c>
      <c r="I65" s="113">
        <v>42.183</v>
      </c>
      <c r="J65" s="113">
        <v>100</v>
      </c>
      <c r="K65" s="113">
        <v>14</v>
      </c>
      <c r="L65" s="113" t="s">
        <v>49</v>
      </c>
      <c r="M65" s="113" t="s">
        <v>14</v>
      </c>
      <c r="N65" s="7" t="s">
        <v>38</v>
      </c>
      <c r="O65" s="67">
        <v>100</v>
      </c>
      <c r="P65" s="64">
        <f t="shared" ref="P65:V70" si="11">+$O65/100*C65</f>
        <v>41.83</v>
      </c>
      <c r="Q65" s="64">
        <f t="shared" si="11"/>
        <v>42.808</v>
      </c>
      <c r="R65" s="64">
        <f t="shared" si="11"/>
        <v>42.183</v>
      </c>
      <c r="S65" s="64">
        <f t="shared" si="11"/>
        <v>42.183</v>
      </c>
      <c r="T65" s="64">
        <f t="shared" si="11"/>
        <v>42.183</v>
      </c>
      <c r="U65" s="64">
        <f t="shared" si="11"/>
        <v>42.183</v>
      </c>
      <c r="V65" s="64">
        <f t="shared" si="11"/>
        <v>42.183</v>
      </c>
      <c r="W65" s="64"/>
    </row>
    <row r="66" spans="1:23" s="7" customFormat="1">
      <c r="A66" s="113" t="s">
        <v>48</v>
      </c>
      <c r="B66" s="113" t="s">
        <v>50</v>
      </c>
      <c r="C66" s="113">
        <v>0.51700000000000002</v>
      </c>
      <c r="D66" s="113">
        <v>0.51700000000000002</v>
      </c>
      <c r="E66" s="113">
        <v>0.51700000000000002</v>
      </c>
      <c r="F66" s="113">
        <v>0.51700000000000002</v>
      </c>
      <c r="G66" s="113">
        <v>0.51700000000000002</v>
      </c>
      <c r="H66" s="113">
        <v>0.51700000000000002</v>
      </c>
      <c r="I66" s="113">
        <v>0.51700000000000002</v>
      </c>
      <c r="J66" s="113">
        <v>100</v>
      </c>
      <c r="K66" s="113">
        <v>14</v>
      </c>
      <c r="L66" s="113" t="s">
        <v>49</v>
      </c>
      <c r="M66" s="113" t="s">
        <v>535</v>
      </c>
      <c r="N66" s="7" t="s">
        <v>38</v>
      </c>
      <c r="O66" s="67">
        <v>100</v>
      </c>
      <c r="P66" s="64">
        <f t="shared" si="11"/>
        <v>0.51700000000000002</v>
      </c>
      <c r="Q66" s="64">
        <f t="shared" si="11"/>
        <v>0.51700000000000002</v>
      </c>
      <c r="R66" s="64">
        <f t="shared" si="11"/>
        <v>0.51700000000000002</v>
      </c>
      <c r="S66" s="64">
        <f t="shared" si="11"/>
        <v>0.51700000000000002</v>
      </c>
      <c r="T66" s="64">
        <f t="shared" si="11"/>
        <v>0.51700000000000002</v>
      </c>
      <c r="U66" s="64">
        <f t="shared" si="11"/>
        <v>0.51700000000000002</v>
      </c>
      <c r="V66" s="64">
        <f t="shared" si="11"/>
        <v>0.51700000000000002</v>
      </c>
      <c r="W66" s="64"/>
    </row>
    <row r="67" spans="1:23" s="7" customFormat="1">
      <c r="A67" s="113" t="s">
        <v>48</v>
      </c>
      <c r="B67" s="113" t="s">
        <v>536</v>
      </c>
      <c r="C67" s="113"/>
      <c r="D67" s="113"/>
      <c r="E67" s="113">
        <v>1.5</v>
      </c>
      <c r="F67" s="113">
        <v>1.5</v>
      </c>
      <c r="G67" s="113">
        <v>1.5</v>
      </c>
      <c r="H67" s="113">
        <v>1.5</v>
      </c>
      <c r="I67" s="113">
        <v>1.5</v>
      </c>
      <c r="J67" s="113">
        <v>100</v>
      </c>
      <c r="K67" s="113">
        <v>14</v>
      </c>
      <c r="L67" s="113" t="s">
        <v>49</v>
      </c>
      <c r="M67" s="113" t="s">
        <v>535</v>
      </c>
      <c r="N67" s="7" t="s">
        <v>38</v>
      </c>
      <c r="O67" s="67">
        <v>100</v>
      </c>
      <c r="P67" s="64">
        <f t="shared" si="11"/>
        <v>0</v>
      </c>
      <c r="Q67" s="64">
        <f t="shared" ref="Q67" si="12">+$O67/100*D67</f>
        <v>0</v>
      </c>
      <c r="R67" s="64">
        <f t="shared" ref="R67" si="13">+$O67/100*E67</f>
        <v>1.5</v>
      </c>
      <c r="S67" s="64">
        <f t="shared" ref="S67" si="14">+$O67/100*F67</f>
        <v>1.5</v>
      </c>
      <c r="T67" s="64">
        <f t="shared" ref="T67" si="15">+$O67/100*G67</f>
        <v>1.5</v>
      </c>
      <c r="U67" s="64">
        <f t="shared" ref="U67" si="16">+$O67/100*H67</f>
        <v>1.5</v>
      </c>
      <c r="V67" s="64">
        <f t="shared" ref="V67" si="17">+$O67/100*I67</f>
        <v>1.5</v>
      </c>
      <c r="W67" s="64"/>
    </row>
    <row r="68" spans="1:23" s="7" customFormat="1">
      <c r="A68" s="113" t="s">
        <v>48</v>
      </c>
      <c r="B68" s="113" t="s">
        <v>464</v>
      </c>
      <c r="C68" s="113">
        <v>5.0430000000000001</v>
      </c>
      <c r="D68" s="113">
        <v>6.86</v>
      </c>
      <c r="E68" s="113">
        <v>5.8</v>
      </c>
      <c r="F68" s="113">
        <v>5.8</v>
      </c>
      <c r="G68" s="113">
        <v>5.8</v>
      </c>
      <c r="H68" s="113">
        <v>5.8</v>
      </c>
      <c r="I68" s="113">
        <v>5.8</v>
      </c>
      <c r="J68" s="113">
        <v>100</v>
      </c>
      <c r="K68" s="113">
        <v>14</v>
      </c>
      <c r="L68" s="113" t="s">
        <v>49</v>
      </c>
      <c r="M68" s="113" t="s">
        <v>9</v>
      </c>
      <c r="N68" s="7" t="s">
        <v>39</v>
      </c>
      <c r="O68" s="67">
        <v>100</v>
      </c>
      <c r="P68" s="64">
        <f t="shared" si="11"/>
        <v>5.0430000000000001</v>
      </c>
      <c r="Q68" s="64">
        <f t="shared" si="11"/>
        <v>6.86</v>
      </c>
      <c r="R68" s="64">
        <f t="shared" si="11"/>
        <v>5.8</v>
      </c>
      <c r="S68" s="64">
        <f t="shared" si="11"/>
        <v>5.8</v>
      </c>
      <c r="T68" s="64">
        <f t="shared" si="11"/>
        <v>5.8</v>
      </c>
      <c r="U68" s="64">
        <f t="shared" si="11"/>
        <v>5.8</v>
      </c>
      <c r="V68" s="64">
        <f t="shared" si="11"/>
        <v>5.8</v>
      </c>
      <c r="W68" s="64"/>
    </row>
    <row r="69" spans="1:23" s="7" customFormat="1">
      <c r="A69" s="113" t="s">
        <v>48</v>
      </c>
      <c r="B69" s="113" t="s">
        <v>465</v>
      </c>
      <c r="C69" s="113">
        <v>17.289000000000001</v>
      </c>
      <c r="D69" s="113">
        <v>20.053000000000001</v>
      </c>
      <c r="E69" s="113">
        <v>26.510999999999999</v>
      </c>
      <c r="F69" s="113">
        <v>26.542999999999999</v>
      </c>
      <c r="G69" s="113">
        <v>26.573</v>
      </c>
      <c r="H69" s="113">
        <v>26.573</v>
      </c>
      <c r="I69" s="113">
        <v>26.573</v>
      </c>
      <c r="J69" s="113">
        <v>100</v>
      </c>
      <c r="K69" s="113">
        <v>14</v>
      </c>
      <c r="L69" s="113" t="s">
        <v>49</v>
      </c>
      <c r="M69" s="113" t="s">
        <v>368</v>
      </c>
      <c r="N69" s="7" t="s">
        <v>39</v>
      </c>
      <c r="O69" s="67">
        <v>100</v>
      </c>
      <c r="P69" s="64">
        <f t="shared" si="11"/>
        <v>17.289000000000001</v>
      </c>
      <c r="Q69" s="64">
        <f t="shared" si="11"/>
        <v>20.053000000000001</v>
      </c>
      <c r="R69" s="64">
        <f t="shared" si="11"/>
        <v>26.510999999999999</v>
      </c>
      <c r="S69" s="64">
        <f t="shared" si="11"/>
        <v>26.542999999999999</v>
      </c>
      <c r="T69" s="64">
        <f t="shared" si="11"/>
        <v>26.573</v>
      </c>
      <c r="U69" s="64">
        <f t="shared" si="11"/>
        <v>26.573</v>
      </c>
      <c r="V69" s="64">
        <f t="shared" si="11"/>
        <v>26.573</v>
      </c>
      <c r="W69" s="64"/>
    </row>
    <row r="70" spans="1:23" s="7" customFormat="1">
      <c r="A70" s="113" t="s">
        <v>48</v>
      </c>
      <c r="B70" s="113" t="s">
        <v>465</v>
      </c>
      <c r="C70" s="113">
        <v>0.25</v>
      </c>
      <c r="D70" s="116"/>
      <c r="E70" s="116"/>
      <c r="F70" s="116"/>
      <c r="G70" s="116"/>
      <c r="H70" s="116"/>
      <c r="I70" s="116"/>
      <c r="J70" s="113">
        <v>100</v>
      </c>
      <c r="K70" s="113">
        <v>14</v>
      </c>
      <c r="L70" s="113" t="s">
        <v>49</v>
      </c>
      <c r="M70" s="113" t="s">
        <v>63</v>
      </c>
      <c r="N70" s="7" t="s">
        <v>39</v>
      </c>
      <c r="O70" s="67">
        <v>100</v>
      </c>
      <c r="P70" s="64">
        <f t="shared" si="11"/>
        <v>0.25</v>
      </c>
      <c r="Q70" s="64">
        <f t="shared" si="11"/>
        <v>0</v>
      </c>
      <c r="R70" s="64">
        <f t="shared" si="11"/>
        <v>0</v>
      </c>
      <c r="S70" s="64">
        <f t="shared" si="11"/>
        <v>0</v>
      </c>
      <c r="T70" s="64">
        <f t="shared" si="11"/>
        <v>0</v>
      </c>
      <c r="U70" s="64">
        <f t="shared" si="11"/>
        <v>0</v>
      </c>
      <c r="V70" s="64">
        <f t="shared" si="11"/>
        <v>0</v>
      </c>
      <c r="W70" s="64"/>
    </row>
    <row r="71" spans="1:23" s="3" customFormat="1" ht="15">
      <c r="A71" s="77"/>
      <c r="B71" s="3" t="s">
        <v>51</v>
      </c>
      <c r="C71" s="12">
        <f t="shared" ref="C71:I71" si="18">SUM(C65:C70)</f>
        <v>64.929000000000002</v>
      </c>
      <c r="D71" s="12">
        <f t="shared" si="18"/>
        <v>70.238</v>
      </c>
      <c r="E71" s="12">
        <f t="shared" si="18"/>
        <v>76.510999999999996</v>
      </c>
      <c r="F71" s="12">
        <f t="shared" si="18"/>
        <v>76.543000000000006</v>
      </c>
      <c r="G71" s="12">
        <f t="shared" si="18"/>
        <v>76.573000000000008</v>
      </c>
      <c r="H71" s="12">
        <f t="shared" si="18"/>
        <v>76.573000000000008</v>
      </c>
      <c r="I71" s="12">
        <f t="shared" si="18"/>
        <v>76.573000000000008</v>
      </c>
      <c r="L71" s="1"/>
      <c r="O71" s="66"/>
      <c r="P71" s="6">
        <f t="shared" ref="P71:V71" si="19">SUM(P65:P70)</f>
        <v>64.929000000000002</v>
      </c>
      <c r="Q71" s="6">
        <f t="shared" si="19"/>
        <v>70.238</v>
      </c>
      <c r="R71" s="6">
        <f t="shared" si="19"/>
        <v>76.510999999999996</v>
      </c>
      <c r="S71" s="6">
        <f t="shared" si="19"/>
        <v>76.543000000000006</v>
      </c>
      <c r="T71" s="6">
        <f t="shared" si="19"/>
        <v>76.573000000000008</v>
      </c>
      <c r="U71" s="6">
        <f t="shared" si="19"/>
        <v>76.573000000000008</v>
      </c>
      <c r="V71" s="6">
        <f t="shared" si="19"/>
        <v>76.573000000000008</v>
      </c>
    </row>
    <row r="72" spans="1:23" s="3" customFormat="1" ht="15">
      <c r="A72" s="77"/>
      <c r="C72" s="12"/>
      <c r="D72" s="12"/>
      <c r="E72" s="12"/>
      <c r="F72" s="12"/>
      <c r="G72" s="12"/>
      <c r="H72" s="12"/>
      <c r="I72" s="12"/>
      <c r="L72" s="1"/>
      <c r="O72" s="66"/>
      <c r="P72" s="6"/>
      <c r="Q72" s="6"/>
      <c r="R72" s="6"/>
      <c r="S72" s="6"/>
      <c r="T72" s="6"/>
      <c r="U72" s="6"/>
      <c r="V72" s="6"/>
    </row>
    <row r="73" spans="1:23" s="3" customFormat="1" ht="15">
      <c r="A73" s="15"/>
      <c r="B73" s="27" t="s">
        <v>384</v>
      </c>
      <c r="C73" s="57"/>
      <c r="D73" s="60"/>
      <c r="E73" s="60"/>
      <c r="F73" s="60"/>
      <c r="G73" s="60"/>
      <c r="H73" s="60"/>
      <c r="I73" s="60"/>
      <c r="J73" s="28"/>
      <c r="K73" s="27"/>
      <c r="L73" s="95"/>
      <c r="M73" s="95"/>
      <c r="N73" s="27"/>
      <c r="O73" s="27"/>
      <c r="P73" s="255"/>
      <c r="Q73" s="255"/>
      <c r="R73" s="255"/>
      <c r="S73" s="255"/>
      <c r="T73" s="255"/>
      <c r="U73" s="255"/>
      <c r="V73" s="255"/>
    </row>
    <row r="74" spans="1:23" s="77" customFormat="1" ht="15">
      <c r="A74" s="113" t="s">
        <v>130</v>
      </c>
      <c r="B74" s="113" t="s">
        <v>123</v>
      </c>
      <c r="C74" s="116">
        <v>3.3000000000000002E-2</v>
      </c>
      <c r="D74" s="116">
        <v>3.3000000000000002E-2</v>
      </c>
      <c r="E74" s="116">
        <v>3.3000000000000002E-2</v>
      </c>
      <c r="F74" s="116">
        <v>0</v>
      </c>
      <c r="G74" s="116">
        <v>3.3000000000000002E-2</v>
      </c>
      <c r="H74" s="116">
        <v>3.3000000000000002E-2</v>
      </c>
      <c r="I74" s="116">
        <v>3.3000000000000002E-2</v>
      </c>
      <c r="J74" s="117">
        <v>0</v>
      </c>
      <c r="K74" s="113">
        <v>4</v>
      </c>
      <c r="L74" s="113" t="s">
        <v>299</v>
      </c>
      <c r="M74" s="113" t="s">
        <v>124</v>
      </c>
      <c r="N74" s="113" t="s">
        <v>38</v>
      </c>
      <c r="O74" s="206">
        <v>0</v>
      </c>
      <c r="P74" s="118"/>
      <c r="Q74" s="118"/>
      <c r="R74" s="118"/>
      <c r="S74" s="118"/>
      <c r="T74" s="118"/>
      <c r="U74" s="118"/>
      <c r="V74" s="118"/>
    </row>
    <row r="75" spans="1:23" s="77" customFormat="1" ht="15">
      <c r="A75" s="113" t="s">
        <v>130</v>
      </c>
      <c r="B75" s="113" t="s">
        <v>265</v>
      </c>
      <c r="C75" s="116">
        <v>0.2</v>
      </c>
      <c r="D75" s="116">
        <v>0.15</v>
      </c>
      <c r="E75" s="116">
        <v>0.15</v>
      </c>
      <c r="F75" s="116">
        <v>0.15</v>
      </c>
      <c r="G75" s="116">
        <v>0.15</v>
      </c>
      <c r="H75" s="116">
        <v>0.15</v>
      </c>
      <c r="I75" s="116">
        <v>0.15</v>
      </c>
      <c r="J75" s="117">
        <v>0</v>
      </c>
      <c r="K75" s="113">
        <v>4</v>
      </c>
      <c r="L75" s="113" t="s">
        <v>299</v>
      </c>
      <c r="M75" s="113" t="s">
        <v>121</v>
      </c>
      <c r="N75" s="113" t="s">
        <v>38</v>
      </c>
      <c r="O75" s="206">
        <v>0</v>
      </c>
      <c r="P75" s="118"/>
      <c r="Q75" s="118"/>
      <c r="R75" s="118"/>
      <c r="S75" s="118"/>
      <c r="T75" s="118"/>
      <c r="U75" s="118"/>
      <c r="V75" s="118"/>
    </row>
    <row r="76" spans="1:23" s="77" customFormat="1" ht="15">
      <c r="A76" s="113" t="s">
        <v>130</v>
      </c>
      <c r="B76" s="113" t="s">
        <v>545</v>
      </c>
      <c r="C76" s="116">
        <v>0.6</v>
      </c>
      <c r="D76" s="116">
        <v>0.6</v>
      </c>
      <c r="E76" s="116">
        <v>0.6</v>
      </c>
      <c r="F76" s="116">
        <v>0.6</v>
      </c>
      <c r="G76" s="116">
        <v>0.6</v>
      </c>
      <c r="H76" s="116">
        <v>0.6</v>
      </c>
      <c r="I76" s="116">
        <v>0.6</v>
      </c>
      <c r="J76" s="117">
        <v>0.1</v>
      </c>
      <c r="K76" s="113">
        <v>4</v>
      </c>
      <c r="L76" s="113" t="s">
        <v>299</v>
      </c>
      <c r="M76" s="113" t="s">
        <v>129</v>
      </c>
      <c r="N76" s="113" t="s">
        <v>38</v>
      </c>
      <c r="O76" s="206">
        <v>0</v>
      </c>
      <c r="P76" s="118"/>
      <c r="Q76" s="118"/>
      <c r="R76" s="118"/>
      <c r="S76" s="118"/>
      <c r="T76" s="118"/>
      <c r="U76" s="118"/>
      <c r="V76" s="118"/>
    </row>
    <row r="77" spans="1:23" s="77" customFormat="1" ht="15">
      <c r="A77" s="113" t="s">
        <v>130</v>
      </c>
      <c r="B77" s="113" t="s">
        <v>471</v>
      </c>
      <c r="C77" s="116">
        <v>0.36299999999999999</v>
      </c>
      <c r="D77" s="116">
        <v>0</v>
      </c>
      <c r="E77" s="207" t="s">
        <v>343</v>
      </c>
      <c r="F77" s="207" t="s">
        <v>343</v>
      </c>
      <c r="G77" s="207" t="s">
        <v>343</v>
      </c>
      <c r="H77" s="207" t="s">
        <v>343</v>
      </c>
      <c r="I77" s="207" t="s">
        <v>343</v>
      </c>
      <c r="J77" s="117">
        <v>0</v>
      </c>
      <c r="K77" s="113">
        <v>4</v>
      </c>
      <c r="L77" s="113" t="s">
        <v>299</v>
      </c>
      <c r="M77" s="113" t="s">
        <v>114</v>
      </c>
      <c r="N77" s="113" t="s">
        <v>38</v>
      </c>
      <c r="O77" s="206">
        <v>0</v>
      </c>
      <c r="P77" s="118"/>
      <c r="Q77" s="118"/>
      <c r="R77" s="118"/>
      <c r="S77" s="118"/>
      <c r="T77" s="118"/>
      <c r="U77" s="118"/>
      <c r="V77" s="118"/>
    </row>
    <row r="78" spans="1:23" s="77" customFormat="1" ht="15">
      <c r="A78" s="113" t="s">
        <v>130</v>
      </c>
      <c r="B78" s="113" t="s">
        <v>113</v>
      </c>
      <c r="C78" s="116">
        <v>0.13</v>
      </c>
      <c r="D78" s="116">
        <v>0.13</v>
      </c>
      <c r="E78" s="116">
        <v>0.13</v>
      </c>
      <c r="F78" s="116">
        <v>0.13</v>
      </c>
      <c r="G78" s="116">
        <v>0.13</v>
      </c>
      <c r="H78" s="116">
        <v>0.13</v>
      </c>
      <c r="I78" s="116">
        <v>0.13</v>
      </c>
      <c r="J78" s="117">
        <v>0</v>
      </c>
      <c r="K78" s="113">
        <v>4</v>
      </c>
      <c r="L78" s="113" t="s">
        <v>299</v>
      </c>
      <c r="M78" s="113" t="s">
        <v>113</v>
      </c>
      <c r="N78" s="113" t="s">
        <v>38</v>
      </c>
      <c r="O78" s="206">
        <v>0</v>
      </c>
      <c r="P78" s="118"/>
      <c r="Q78" s="118"/>
      <c r="R78" s="118"/>
      <c r="S78" s="118"/>
      <c r="T78" s="118"/>
      <c r="U78" s="118"/>
      <c r="V78" s="118"/>
    </row>
    <row r="79" spans="1:23" s="77" customFormat="1" ht="15">
      <c r="A79" s="113" t="s">
        <v>130</v>
      </c>
      <c r="B79" s="113" t="s">
        <v>111</v>
      </c>
      <c r="C79" s="116">
        <v>0.55000000000000004</v>
      </c>
      <c r="D79" s="116">
        <v>0.55000000000000004</v>
      </c>
      <c r="E79" s="116">
        <v>0.55000000000000004</v>
      </c>
      <c r="F79" s="116">
        <v>0.55000000000000004</v>
      </c>
      <c r="G79" s="116">
        <v>0.55000000000000004</v>
      </c>
      <c r="H79" s="116">
        <v>0.55000000000000004</v>
      </c>
      <c r="I79" s="116">
        <v>0.55000000000000004</v>
      </c>
      <c r="J79" s="117">
        <v>0.105687390789696</v>
      </c>
      <c r="K79" s="113">
        <v>4</v>
      </c>
      <c r="L79" s="113" t="s">
        <v>299</v>
      </c>
      <c r="M79" s="113" t="s">
        <v>112</v>
      </c>
      <c r="N79" s="113" t="s">
        <v>38</v>
      </c>
      <c r="O79" s="206">
        <v>0</v>
      </c>
      <c r="P79" s="118"/>
      <c r="Q79" s="118"/>
      <c r="R79" s="118"/>
      <c r="S79" s="118"/>
      <c r="T79" s="118"/>
      <c r="U79" s="118"/>
      <c r="V79" s="118"/>
    </row>
    <row r="80" spans="1:23" s="77" customFormat="1" ht="15">
      <c r="A80" s="113" t="s">
        <v>130</v>
      </c>
      <c r="B80" s="113" t="s">
        <v>266</v>
      </c>
      <c r="C80" s="116">
        <v>0.47499999999999998</v>
      </c>
      <c r="D80" s="116">
        <v>0.47499999999999998</v>
      </c>
      <c r="E80" s="116">
        <v>0.47499999999999998</v>
      </c>
      <c r="F80" s="116">
        <v>0.47499999999999998</v>
      </c>
      <c r="G80" s="116">
        <v>0.47499999999999998</v>
      </c>
      <c r="H80" s="116">
        <v>0.47499999999999998</v>
      </c>
      <c r="I80" s="116">
        <v>0.47499999999999998</v>
      </c>
      <c r="J80" s="117">
        <v>0.1</v>
      </c>
      <c r="K80" s="113">
        <v>4</v>
      </c>
      <c r="L80" s="113" t="s">
        <v>299</v>
      </c>
      <c r="M80" s="113" t="s">
        <v>127</v>
      </c>
      <c r="N80" s="113" t="s">
        <v>38</v>
      </c>
      <c r="O80" s="206">
        <v>0</v>
      </c>
      <c r="P80" s="118"/>
      <c r="Q80" s="118"/>
      <c r="R80" s="118"/>
      <c r="S80" s="118"/>
      <c r="T80" s="118"/>
      <c r="U80" s="118"/>
      <c r="V80" s="118"/>
    </row>
    <row r="81" spans="1:23" s="77" customFormat="1" ht="15">
      <c r="A81" s="113" t="s">
        <v>130</v>
      </c>
      <c r="B81" s="113" t="s">
        <v>267</v>
      </c>
      <c r="C81" s="116">
        <v>1.1890000000000001</v>
      </c>
      <c r="D81" s="116">
        <v>1.1659999999999999</v>
      </c>
      <c r="E81" s="116">
        <v>1.1659999999999999</v>
      </c>
      <c r="F81" s="116">
        <v>1.1659999999999999</v>
      </c>
      <c r="G81" s="116">
        <v>1.1659999999999999</v>
      </c>
      <c r="H81" s="116">
        <v>1.1659999999999999</v>
      </c>
      <c r="I81" s="116">
        <v>1.1659999999999999</v>
      </c>
      <c r="J81" s="117">
        <v>0.2</v>
      </c>
      <c r="K81" s="113">
        <v>4</v>
      </c>
      <c r="L81" s="113" t="s">
        <v>299</v>
      </c>
      <c r="M81" s="113" t="s">
        <v>293</v>
      </c>
      <c r="N81" s="113" t="s">
        <v>38</v>
      </c>
      <c r="O81" s="206">
        <v>0</v>
      </c>
      <c r="P81" s="206"/>
      <c r="Q81" s="118"/>
      <c r="R81" s="118"/>
      <c r="S81" s="118"/>
      <c r="T81" s="118"/>
      <c r="U81" s="118"/>
      <c r="V81" s="118"/>
    </row>
    <row r="82" spans="1:23" s="77" customFormat="1" ht="15">
      <c r="A82" s="113" t="s">
        <v>395</v>
      </c>
      <c r="B82" s="113" t="s">
        <v>396</v>
      </c>
      <c r="C82" s="116">
        <v>0.35</v>
      </c>
      <c r="D82" s="116">
        <v>0.35</v>
      </c>
      <c r="E82" s="116">
        <v>0.35</v>
      </c>
      <c r="F82" s="116">
        <v>0.35</v>
      </c>
      <c r="G82" s="116">
        <v>0.35</v>
      </c>
      <c r="H82" s="116">
        <v>0.35</v>
      </c>
      <c r="I82" s="116">
        <v>0.35</v>
      </c>
      <c r="J82" s="117">
        <v>0.1</v>
      </c>
      <c r="K82" s="113">
        <v>4</v>
      </c>
      <c r="L82" s="113" t="s">
        <v>299</v>
      </c>
      <c r="M82" s="113" t="s">
        <v>293</v>
      </c>
      <c r="N82" s="113" t="s">
        <v>38</v>
      </c>
      <c r="O82" s="206">
        <v>0</v>
      </c>
      <c r="P82" s="206"/>
      <c r="Q82" s="118"/>
      <c r="R82" s="118"/>
      <c r="S82" s="118"/>
      <c r="T82" s="118"/>
      <c r="U82" s="118"/>
      <c r="V82" s="118"/>
    </row>
    <row r="83" spans="1:23" s="77" customFormat="1" ht="15">
      <c r="A83" s="113" t="s">
        <v>268</v>
      </c>
      <c r="B83" s="113" t="s">
        <v>115</v>
      </c>
      <c r="C83" s="116">
        <v>29.526</v>
      </c>
      <c r="D83" s="116">
        <v>30.274000000000001</v>
      </c>
      <c r="E83" s="116">
        <v>26.428000000000001</v>
      </c>
      <c r="F83" s="116">
        <v>24.888999999999999</v>
      </c>
      <c r="G83" s="116">
        <v>24.898</v>
      </c>
      <c r="H83" s="116">
        <v>24.911000000000001</v>
      </c>
      <c r="I83" s="116">
        <v>24.911000000000001</v>
      </c>
      <c r="J83" s="117">
        <v>11.7</v>
      </c>
      <c r="K83" s="113">
        <v>2</v>
      </c>
      <c r="L83" s="113" t="s">
        <v>116</v>
      </c>
      <c r="M83" s="113" t="s">
        <v>117</v>
      </c>
      <c r="N83" s="113" t="s">
        <v>38</v>
      </c>
      <c r="O83" s="206">
        <v>0</v>
      </c>
      <c r="P83" s="118"/>
      <c r="Q83" s="118"/>
      <c r="R83" s="118"/>
      <c r="S83" s="118"/>
      <c r="T83" s="118"/>
      <c r="U83" s="118"/>
      <c r="V83" s="118"/>
    </row>
    <row r="84" spans="1:23" s="77" customFormat="1" ht="15">
      <c r="A84" s="113" t="s">
        <v>270</v>
      </c>
      <c r="B84" s="113" t="s">
        <v>269</v>
      </c>
      <c r="C84" s="116">
        <v>5.0155366325582973</v>
      </c>
      <c r="D84" s="116">
        <v>5.3739977128184977</v>
      </c>
      <c r="E84" s="116">
        <v>5.3739977128184977</v>
      </c>
      <c r="F84" s="116">
        <v>5.3739977128184977</v>
      </c>
      <c r="G84" s="116">
        <v>5.3739977128184977</v>
      </c>
      <c r="H84" s="116">
        <v>5.3739977128184977</v>
      </c>
      <c r="I84" s="116">
        <v>5.3739977128184977</v>
      </c>
      <c r="J84" s="117">
        <v>15.2</v>
      </c>
      <c r="K84" s="113">
        <v>1</v>
      </c>
      <c r="L84" s="113" t="s">
        <v>103</v>
      </c>
      <c r="M84" s="113" t="s">
        <v>118</v>
      </c>
      <c r="N84" s="113" t="s">
        <v>38</v>
      </c>
      <c r="O84" s="206">
        <v>0</v>
      </c>
      <c r="P84" s="118"/>
      <c r="Q84" s="118"/>
      <c r="R84" s="118"/>
      <c r="S84" s="118"/>
      <c r="T84" s="118"/>
      <c r="U84" s="118"/>
      <c r="V84" s="118"/>
    </row>
    <row r="85" spans="1:23" s="77" customFormat="1" ht="15">
      <c r="A85" s="113" t="s">
        <v>472</v>
      </c>
      <c r="B85" s="113" t="s">
        <v>546</v>
      </c>
      <c r="C85" s="116">
        <v>3.6520000000000001</v>
      </c>
      <c r="D85" s="116">
        <v>6.319</v>
      </c>
      <c r="E85" s="116">
        <v>2.286</v>
      </c>
      <c r="F85" s="116">
        <v>2.2989999999999999</v>
      </c>
      <c r="G85" s="116">
        <v>2.302</v>
      </c>
      <c r="H85" s="116">
        <v>2.3140000000000001</v>
      </c>
      <c r="I85" s="116">
        <v>2.3140000000000001</v>
      </c>
      <c r="J85" s="117">
        <v>4.3</v>
      </c>
      <c r="K85" s="113">
        <v>2</v>
      </c>
      <c r="L85" s="113" t="s">
        <v>116</v>
      </c>
      <c r="M85" s="113" t="s">
        <v>117</v>
      </c>
      <c r="N85" s="113" t="s">
        <v>38</v>
      </c>
      <c r="O85" s="206">
        <v>0</v>
      </c>
      <c r="P85" s="118"/>
      <c r="Q85" s="118"/>
      <c r="R85" s="118"/>
      <c r="S85" s="118"/>
      <c r="T85" s="118"/>
      <c r="U85" s="118"/>
      <c r="V85" s="118"/>
    </row>
    <row r="86" spans="1:23" s="77" customFormat="1" ht="15">
      <c r="A86" s="113" t="s">
        <v>274</v>
      </c>
      <c r="B86" s="113" t="s">
        <v>273</v>
      </c>
      <c r="C86" s="116">
        <v>0.45</v>
      </c>
      <c r="D86" s="116">
        <v>0.4</v>
      </c>
      <c r="E86" s="116">
        <v>0.4</v>
      </c>
      <c r="F86" s="116">
        <v>0.4</v>
      </c>
      <c r="G86" s="116">
        <v>0.4</v>
      </c>
      <c r="H86" s="116">
        <v>0.4</v>
      </c>
      <c r="I86" s="116">
        <v>0.4</v>
      </c>
      <c r="J86" s="117">
        <v>0.7</v>
      </c>
      <c r="K86" s="113">
        <v>4</v>
      </c>
      <c r="L86" s="113" t="s">
        <v>299</v>
      </c>
      <c r="M86" s="113" t="s">
        <v>342</v>
      </c>
      <c r="N86" s="113" t="s">
        <v>38</v>
      </c>
      <c r="O86" s="206">
        <v>0</v>
      </c>
      <c r="P86" s="118"/>
      <c r="Q86" s="118"/>
      <c r="R86" s="118"/>
      <c r="S86" s="118"/>
      <c r="T86" s="118"/>
      <c r="U86" s="118"/>
      <c r="V86" s="118"/>
    </row>
    <row r="87" spans="1:23" s="77" customFormat="1" ht="15">
      <c r="A87" s="113" t="s">
        <v>275</v>
      </c>
      <c r="B87" s="113" t="s">
        <v>341</v>
      </c>
      <c r="C87" s="116">
        <v>2.4590000000000001</v>
      </c>
      <c r="D87" s="116">
        <v>1.2190000000000001</v>
      </c>
      <c r="E87" s="116">
        <v>1.5860000000000001</v>
      </c>
      <c r="F87" s="116">
        <v>1.5740000000000001</v>
      </c>
      <c r="G87" s="116">
        <v>1.639</v>
      </c>
      <c r="H87" s="116">
        <v>1.6539999999999999</v>
      </c>
      <c r="I87" s="116">
        <v>1.6539999999999999</v>
      </c>
      <c r="J87" s="117">
        <v>3</v>
      </c>
      <c r="K87" s="113">
        <v>4</v>
      </c>
      <c r="L87" s="113" t="s">
        <v>299</v>
      </c>
      <c r="M87" s="113" t="s">
        <v>122</v>
      </c>
      <c r="N87" s="113" t="s">
        <v>38</v>
      </c>
      <c r="O87" s="206">
        <v>0</v>
      </c>
      <c r="P87" s="118"/>
      <c r="Q87" s="118"/>
      <c r="R87" s="118"/>
      <c r="S87" s="118"/>
      <c r="T87" s="118"/>
      <c r="U87" s="118"/>
      <c r="V87" s="118"/>
    </row>
    <row r="88" spans="1:23" s="77" customFormat="1" ht="15">
      <c r="A88" s="113" t="s">
        <v>276</v>
      </c>
      <c r="B88" s="113" t="s">
        <v>125</v>
      </c>
      <c r="C88" s="116">
        <v>3.87</v>
      </c>
      <c r="D88" s="116">
        <v>3.8690000000000002</v>
      </c>
      <c r="E88" s="116">
        <v>3.8690000000000002</v>
      </c>
      <c r="F88" s="116">
        <v>3.8690000000000002</v>
      </c>
      <c r="G88" s="116">
        <v>3.8690000000000002</v>
      </c>
      <c r="H88" s="116">
        <v>3.8690000000000002</v>
      </c>
      <c r="I88" s="116">
        <v>3.8690000000000002</v>
      </c>
      <c r="J88" s="117">
        <v>24.1</v>
      </c>
      <c r="K88" s="113">
        <v>4</v>
      </c>
      <c r="L88" s="113" t="s">
        <v>299</v>
      </c>
      <c r="M88" s="113" t="s">
        <v>126</v>
      </c>
      <c r="N88" s="113" t="s">
        <v>38</v>
      </c>
      <c r="O88" s="206">
        <v>0</v>
      </c>
      <c r="P88" s="118"/>
      <c r="Q88" s="118"/>
      <c r="R88" s="118"/>
      <c r="S88" s="118"/>
      <c r="T88" s="118"/>
      <c r="U88" s="118"/>
      <c r="V88" s="118"/>
    </row>
    <row r="89" spans="1:23" s="77" customFormat="1" ht="15">
      <c r="A89" s="113" t="s">
        <v>277</v>
      </c>
      <c r="B89" s="113" t="s">
        <v>128</v>
      </c>
      <c r="C89" s="116">
        <v>0.502</v>
      </c>
      <c r="D89" s="116">
        <v>0.35499999999999998</v>
      </c>
      <c r="E89" s="116">
        <v>0.29099999999999998</v>
      </c>
      <c r="F89" s="116">
        <v>0.45600000000000002</v>
      </c>
      <c r="G89" s="116">
        <v>0.45600000000000002</v>
      </c>
      <c r="H89" s="116">
        <v>0.45600000000000002</v>
      </c>
      <c r="I89" s="116">
        <v>0.45600000000000002</v>
      </c>
      <c r="J89" s="117">
        <v>1.1000000000000001</v>
      </c>
      <c r="K89" s="113">
        <v>2</v>
      </c>
      <c r="L89" s="113" t="s">
        <v>116</v>
      </c>
      <c r="M89" s="113" t="s">
        <v>28</v>
      </c>
      <c r="N89" s="113" t="s">
        <v>38</v>
      </c>
      <c r="O89" s="206">
        <v>0</v>
      </c>
      <c r="P89" s="118"/>
      <c r="Q89" s="118"/>
      <c r="R89" s="118"/>
      <c r="S89" s="118"/>
      <c r="T89" s="118"/>
      <c r="U89" s="118"/>
      <c r="V89" s="118"/>
    </row>
    <row r="90" spans="1:23" s="77" customFormat="1" ht="15">
      <c r="A90" s="113" t="s">
        <v>272</v>
      </c>
      <c r="B90" s="113" t="s">
        <v>271</v>
      </c>
      <c r="C90" s="116">
        <v>1</v>
      </c>
      <c r="D90" s="116">
        <v>1</v>
      </c>
      <c r="E90" s="116">
        <v>1</v>
      </c>
      <c r="F90" s="116">
        <v>0.752</v>
      </c>
      <c r="G90" s="116">
        <v>0.502</v>
      </c>
      <c r="H90" s="116">
        <v>0.502</v>
      </c>
      <c r="I90" s="116">
        <v>0.502</v>
      </c>
      <c r="J90" s="117">
        <v>1.9</v>
      </c>
      <c r="K90" s="113">
        <v>4</v>
      </c>
      <c r="L90" s="113" t="s">
        <v>299</v>
      </c>
      <c r="M90" s="113" t="s">
        <v>18</v>
      </c>
      <c r="N90" s="113" t="s">
        <v>38</v>
      </c>
      <c r="O90" s="206">
        <v>0</v>
      </c>
      <c r="P90" s="118"/>
      <c r="Q90" s="118"/>
      <c r="R90" s="118"/>
      <c r="S90" s="118"/>
      <c r="T90" s="118"/>
      <c r="U90" s="118"/>
      <c r="V90" s="118"/>
    </row>
    <row r="91" spans="1:23" s="77" customFormat="1" ht="15">
      <c r="A91" s="145" t="s">
        <v>339</v>
      </c>
      <c r="B91" s="113" t="s">
        <v>340</v>
      </c>
      <c r="C91" s="116">
        <v>0.6</v>
      </c>
      <c r="D91" s="116">
        <v>0.6</v>
      </c>
      <c r="E91" s="116">
        <v>0.6</v>
      </c>
      <c r="F91" s="116">
        <v>0.6</v>
      </c>
      <c r="G91" s="116">
        <v>0.6</v>
      </c>
      <c r="H91" s="116">
        <v>0.6</v>
      </c>
      <c r="I91" s="116">
        <v>0.6</v>
      </c>
      <c r="J91" s="117">
        <v>1.4</v>
      </c>
      <c r="K91" s="113">
        <v>2</v>
      </c>
      <c r="L91" s="113" t="s">
        <v>116</v>
      </c>
      <c r="M91" s="113" t="s">
        <v>25</v>
      </c>
      <c r="N91" s="113" t="s">
        <v>38</v>
      </c>
      <c r="O91" s="206">
        <v>0</v>
      </c>
      <c r="P91" s="118"/>
      <c r="Q91" s="118"/>
      <c r="R91" s="118"/>
      <c r="S91" s="118"/>
      <c r="T91" s="118"/>
      <c r="U91" s="118"/>
      <c r="V91" s="118"/>
    </row>
    <row r="92" spans="1:23" s="77" customFormat="1" ht="15">
      <c r="A92" s="113" t="s">
        <v>473</v>
      </c>
      <c r="B92" s="113" t="s">
        <v>119</v>
      </c>
      <c r="C92" s="116">
        <v>3.5000000000000003E-2</v>
      </c>
      <c r="D92" s="116">
        <v>3.7999999999999999E-2</v>
      </c>
      <c r="E92" s="116">
        <v>3.7999999999999999E-2</v>
      </c>
      <c r="F92" s="116">
        <v>3.7999999999999999E-2</v>
      </c>
      <c r="G92" s="116">
        <v>3.7999999999999999E-2</v>
      </c>
      <c r="H92" s="116">
        <v>3.7999999999999999E-2</v>
      </c>
      <c r="I92" s="116">
        <v>3.7999999999999999E-2</v>
      </c>
      <c r="J92" s="117">
        <v>0.2</v>
      </c>
      <c r="K92" s="113">
        <v>4</v>
      </c>
      <c r="L92" s="113" t="s">
        <v>299</v>
      </c>
      <c r="M92" s="113" t="s">
        <v>120</v>
      </c>
      <c r="N92" s="113" t="s">
        <v>38</v>
      </c>
      <c r="O92" s="206">
        <v>0</v>
      </c>
      <c r="P92" s="118"/>
      <c r="Q92" s="118"/>
      <c r="R92" s="118"/>
      <c r="S92" s="118"/>
      <c r="T92" s="118"/>
      <c r="U92" s="118"/>
      <c r="V92" s="118"/>
      <c r="W92" s="118"/>
    </row>
    <row r="93" spans="1:23" s="77" customFormat="1" ht="15">
      <c r="A93" s="132" t="s">
        <v>275</v>
      </c>
      <c r="B93" s="113" t="s">
        <v>336</v>
      </c>
      <c r="C93" s="116">
        <v>0.3</v>
      </c>
      <c r="D93" s="116">
        <v>0.3</v>
      </c>
      <c r="E93" s="116">
        <v>0.3</v>
      </c>
      <c r="F93" s="116">
        <v>0.3</v>
      </c>
      <c r="G93" s="116">
        <v>0.3</v>
      </c>
      <c r="H93" s="116">
        <v>0.3</v>
      </c>
      <c r="I93" s="116">
        <v>0.3</v>
      </c>
      <c r="J93" s="117">
        <v>0.6</v>
      </c>
      <c r="K93" s="113">
        <v>4</v>
      </c>
      <c r="L93" s="113" t="s">
        <v>299</v>
      </c>
      <c r="M93" s="113" t="s">
        <v>474</v>
      </c>
      <c r="N93" s="113" t="s">
        <v>38</v>
      </c>
      <c r="O93" s="206">
        <v>0</v>
      </c>
      <c r="P93" s="118"/>
      <c r="Q93" s="118"/>
      <c r="R93" s="118"/>
      <c r="S93" s="118"/>
      <c r="T93" s="118"/>
      <c r="U93" s="118"/>
      <c r="V93" s="118"/>
    </row>
    <row r="94" spans="1:23" s="77" customFormat="1" ht="15">
      <c r="A94" s="145" t="s">
        <v>338</v>
      </c>
      <c r="B94" s="113" t="s">
        <v>337</v>
      </c>
      <c r="C94" s="116">
        <v>0</v>
      </c>
      <c r="D94" s="116">
        <v>0</v>
      </c>
      <c r="E94" s="116">
        <v>0</v>
      </c>
      <c r="F94" s="116">
        <v>0</v>
      </c>
      <c r="G94" s="116">
        <v>0</v>
      </c>
      <c r="H94" s="116">
        <v>0</v>
      </c>
      <c r="I94" s="116">
        <v>0</v>
      </c>
      <c r="J94" s="117">
        <v>0</v>
      </c>
      <c r="K94" s="113">
        <v>4</v>
      </c>
      <c r="L94" s="113" t="s">
        <v>299</v>
      </c>
      <c r="M94" s="113" t="s">
        <v>63</v>
      </c>
      <c r="N94" s="113" t="s">
        <v>38</v>
      </c>
      <c r="O94" s="206">
        <v>0</v>
      </c>
      <c r="P94" s="118"/>
      <c r="Q94" s="118"/>
      <c r="R94" s="118"/>
      <c r="S94" s="118"/>
      <c r="T94" s="118"/>
      <c r="U94" s="118"/>
      <c r="V94" s="118"/>
    </row>
    <row r="95" spans="1:23" s="77" customFormat="1" ht="15">
      <c r="A95" s="113" t="s">
        <v>130</v>
      </c>
      <c r="B95" s="113" t="s">
        <v>131</v>
      </c>
      <c r="C95" s="116">
        <v>0.22500000000000001</v>
      </c>
      <c r="D95" s="116">
        <v>0.22500000000000001</v>
      </c>
      <c r="E95" s="116">
        <v>0.22500000000000001</v>
      </c>
      <c r="F95" s="116">
        <v>0.22500000000000001</v>
      </c>
      <c r="G95" s="116">
        <v>0.22500000000000001</v>
      </c>
      <c r="H95" s="116">
        <v>0.22500000000000001</v>
      </c>
      <c r="I95" s="116">
        <v>0.22500000000000001</v>
      </c>
      <c r="J95" s="117">
        <v>0</v>
      </c>
      <c r="K95" s="113">
        <v>4</v>
      </c>
      <c r="L95" s="113" t="s">
        <v>299</v>
      </c>
      <c r="M95" s="113" t="s">
        <v>5</v>
      </c>
      <c r="N95" s="113" t="s">
        <v>39</v>
      </c>
      <c r="O95" s="206">
        <v>0</v>
      </c>
      <c r="P95" s="118"/>
      <c r="Q95" s="118"/>
      <c r="R95" s="118"/>
      <c r="S95" s="118"/>
      <c r="T95" s="118"/>
      <c r="U95" s="118"/>
      <c r="V95" s="118"/>
    </row>
    <row r="96" spans="1:23" s="77" customFormat="1" ht="15">
      <c r="A96" s="113" t="s">
        <v>130</v>
      </c>
      <c r="B96" s="113" t="s">
        <v>278</v>
      </c>
      <c r="C96" s="116">
        <v>0.23</v>
      </c>
      <c r="D96" s="116">
        <v>0.35</v>
      </c>
      <c r="E96" s="116">
        <v>0.35</v>
      </c>
      <c r="F96" s="116">
        <v>0.35</v>
      </c>
      <c r="G96" s="116">
        <v>0.35</v>
      </c>
      <c r="H96" s="116">
        <v>0.35</v>
      </c>
      <c r="I96" s="116">
        <v>0.35</v>
      </c>
      <c r="J96" s="117">
        <v>7.0458260526464089E-2</v>
      </c>
      <c r="K96" s="113">
        <v>4</v>
      </c>
      <c r="L96" s="113" t="s">
        <v>299</v>
      </c>
      <c r="M96" s="113" t="s">
        <v>124</v>
      </c>
      <c r="N96" s="113" t="s">
        <v>39</v>
      </c>
      <c r="O96" s="206">
        <v>0</v>
      </c>
      <c r="P96" s="118"/>
      <c r="Q96" s="118"/>
      <c r="R96" s="118"/>
      <c r="S96" s="118"/>
      <c r="T96" s="118"/>
      <c r="U96" s="118"/>
      <c r="V96" s="118"/>
    </row>
    <row r="97" spans="1:22" s="77" customFormat="1" ht="15">
      <c r="A97" s="113" t="s">
        <v>550</v>
      </c>
      <c r="B97" s="113" t="s">
        <v>557</v>
      </c>
      <c r="C97" s="116">
        <v>1.0546200000000001</v>
      </c>
      <c r="D97" s="116">
        <v>1.1434500000000001</v>
      </c>
      <c r="E97" s="116">
        <v>1.9160400000000002</v>
      </c>
      <c r="F97" s="116">
        <v>1.2677700000000001</v>
      </c>
      <c r="G97" s="116">
        <v>1.6182600000000003</v>
      </c>
      <c r="H97" s="116">
        <v>1.04958</v>
      </c>
      <c r="I97" s="116">
        <v>1.0065300000000001</v>
      </c>
      <c r="J97" s="117">
        <v>0.9</v>
      </c>
      <c r="K97" s="113">
        <v>4</v>
      </c>
      <c r="L97" s="113" t="s">
        <v>299</v>
      </c>
      <c r="M97" s="113" t="s">
        <v>564</v>
      </c>
      <c r="N97" s="113" t="s">
        <v>39</v>
      </c>
      <c r="O97" s="206">
        <v>0</v>
      </c>
      <c r="P97" s="118"/>
      <c r="Q97" s="118"/>
      <c r="R97" s="118"/>
      <c r="S97" s="118"/>
      <c r="T97" s="118"/>
      <c r="U97" s="118"/>
      <c r="V97" s="118"/>
    </row>
    <row r="98" spans="1:22" s="77" customFormat="1" ht="15">
      <c r="A98" s="113" t="s">
        <v>551</v>
      </c>
      <c r="B98" s="113" t="s">
        <v>558</v>
      </c>
      <c r="C98" s="116">
        <v>0.72199999999999998</v>
      </c>
      <c r="D98" s="116">
        <v>0.87400000000000011</v>
      </c>
      <c r="E98" s="116">
        <v>0.51400000000000001</v>
      </c>
      <c r="F98" s="116">
        <v>0.373</v>
      </c>
      <c r="G98" s="116">
        <v>0.37200000000000005</v>
      </c>
      <c r="H98" s="116">
        <v>0.37200000000000005</v>
      </c>
      <c r="I98" s="116">
        <v>0.37200000000000005</v>
      </c>
      <c r="J98" s="117">
        <v>0.9</v>
      </c>
      <c r="K98" s="113">
        <v>4</v>
      </c>
      <c r="L98" s="113" t="s">
        <v>299</v>
      </c>
      <c r="M98" s="113" t="s">
        <v>118</v>
      </c>
      <c r="N98" s="113" t="s">
        <v>39</v>
      </c>
      <c r="O98" s="206"/>
      <c r="P98" s="118"/>
      <c r="Q98" s="118"/>
      <c r="R98" s="118"/>
      <c r="S98" s="118"/>
      <c r="T98" s="118"/>
      <c r="U98" s="118"/>
      <c r="V98" s="118"/>
    </row>
    <row r="99" spans="1:22" s="77" customFormat="1" ht="15">
      <c r="A99" s="113" t="s">
        <v>552</v>
      </c>
      <c r="B99" s="113" t="s">
        <v>559</v>
      </c>
      <c r="C99" s="116">
        <v>0.80103999999999997</v>
      </c>
      <c r="D99" s="116">
        <v>1.0323</v>
      </c>
      <c r="E99" s="116">
        <v>1.0676399999999999</v>
      </c>
      <c r="F99" s="116">
        <v>1.085</v>
      </c>
      <c r="G99" s="116">
        <v>1.0846900000000002</v>
      </c>
      <c r="H99" s="116">
        <v>1.0846900000000002</v>
      </c>
      <c r="I99" s="116">
        <v>1.0846900000000002</v>
      </c>
      <c r="J99" s="117">
        <v>0.9</v>
      </c>
      <c r="K99" s="113">
        <v>4</v>
      </c>
      <c r="L99" s="113" t="s">
        <v>299</v>
      </c>
      <c r="M99" s="113" t="s">
        <v>565</v>
      </c>
      <c r="N99" s="113" t="s">
        <v>39</v>
      </c>
      <c r="O99" s="206"/>
      <c r="P99" s="118"/>
      <c r="Q99" s="118"/>
      <c r="R99" s="118"/>
      <c r="S99" s="118"/>
      <c r="T99" s="118"/>
      <c r="U99" s="118"/>
      <c r="V99" s="118"/>
    </row>
    <row r="100" spans="1:22" s="77" customFormat="1" ht="15">
      <c r="A100" s="113" t="s">
        <v>553</v>
      </c>
      <c r="B100" s="113" t="s">
        <v>560</v>
      </c>
      <c r="C100" s="116">
        <v>0.42605500000000002</v>
      </c>
      <c r="D100" s="116">
        <v>0.31727500000000003</v>
      </c>
      <c r="E100" s="116">
        <v>0.29877500000000001</v>
      </c>
      <c r="F100" s="116">
        <v>0.29877500000000001</v>
      </c>
      <c r="G100" s="116">
        <v>0.280275</v>
      </c>
      <c r="H100" s="116">
        <v>0.23772499999999996</v>
      </c>
      <c r="I100" s="116">
        <v>0.280275</v>
      </c>
      <c r="J100" s="117">
        <v>0.9</v>
      </c>
      <c r="K100" s="113">
        <v>4</v>
      </c>
      <c r="L100" s="113" t="s">
        <v>299</v>
      </c>
      <c r="M100" s="113" t="s">
        <v>567</v>
      </c>
      <c r="N100" s="113" t="s">
        <v>39</v>
      </c>
      <c r="O100" s="206"/>
      <c r="P100" s="118"/>
      <c r="Q100" s="118"/>
      <c r="R100" s="118"/>
      <c r="S100" s="118"/>
      <c r="T100" s="118"/>
      <c r="U100" s="118"/>
      <c r="V100" s="118"/>
    </row>
    <row r="101" spans="1:22" s="77" customFormat="1" ht="15">
      <c r="A101" s="113" t="s">
        <v>554</v>
      </c>
      <c r="B101" s="113" t="s">
        <v>561</v>
      </c>
      <c r="C101" s="116">
        <v>1.43892</v>
      </c>
      <c r="D101" s="116">
        <v>1.79352</v>
      </c>
      <c r="E101" s="116">
        <v>1.5811200000000003</v>
      </c>
      <c r="F101" s="116">
        <v>1.6426799999999999</v>
      </c>
      <c r="G101" s="116">
        <v>1.68588</v>
      </c>
      <c r="H101" s="116">
        <v>1.76868</v>
      </c>
      <c r="I101" s="116">
        <v>1.68588</v>
      </c>
      <c r="J101" s="117">
        <v>0.9</v>
      </c>
      <c r="K101" s="113">
        <v>4</v>
      </c>
      <c r="L101" s="113" t="s">
        <v>299</v>
      </c>
      <c r="M101" s="113" t="s">
        <v>566</v>
      </c>
      <c r="N101" s="113" t="s">
        <v>39</v>
      </c>
      <c r="O101" s="206"/>
      <c r="P101" s="118"/>
      <c r="Q101" s="118"/>
      <c r="R101" s="118"/>
      <c r="S101" s="118"/>
      <c r="T101" s="118"/>
      <c r="U101" s="118"/>
      <c r="V101" s="118"/>
    </row>
    <row r="102" spans="1:22" s="77" customFormat="1" ht="15">
      <c r="A102" s="113" t="s">
        <v>555</v>
      </c>
      <c r="B102" s="113" t="s">
        <v>562</v>
      </c>
      <c r="C102" s="116">
        <v>0.436</v>
      </c>
      <c r="D102" s="116">
        <v>0.4</v>
      </c>
      <c r="E102" s="116">
        <v>0.4</v>
      </c>
      <c r="F102" s="116">
        <v>0.4</v>
      </c>
      <c r="G102" s="116">
        <v>0</v>
      </c>
      <c r="H102" s="116">
        <v>0</v>
      </c>
      <c r="I102" s="116">
        <v>0</v>
      </c>
      <c r="J102" s="117">
        <v>0.9</v>
      </c>
      <c r="K102" s="113">
        <v>4</v>
      </c>
      <c r="L102" s="113" t="s">
        <v>299</v>
      </c>
      <c r="M102" s="113" t="s">
        <v>63</v>
      </c>
      <c r="N102" s="113" t="s">
        <v>39</v>
      </c>
      <c r="O102" s="206"/>
      <c r="P102" s="118"/>
      <c r="Q102" s="118"/>
      <c r="R102" s="118"/>
      <c r="S102" s="118"/>
      <c r="T102" s="118"/>
      <c r="U102" s="118"/>
      <c r="V102" s="118"/>
    </row>
    <row r="103" spans="1:22" s="77" customFormat="1" ht="15">
      <c r="A103" s="113" t="s">
        <v>556</v>
      </c>
      <c r="B103" s="113" t="s">
        <v>563</v>
      </c>
      <c r="C103" s="116">
        <v>9.4259999999999997E-2</v>
      </c>
      <c r="D103" s="116">
        <v>9.0179999999999982E-2</v>
      </c>
      <c r="E103" s="116">
        <v>0.1074</v>
      </c>
      <c r="F103" s="116">
        <v>0.1047</v>
      </c>
      <c r="G103" s="116">
        <v>0.1014</v>
      </c>
      <c r="H103" s="116">
        <v>0.1014</v>
      </c>
      <c r="I103" s="116">
        <v>0.1014</v>
      </c>
      <c r="J103" s="117">
        <v>0.9</v>
      </c>
      <c r="K103" s="113">
        <v>4</v>
      </c>
      <c r="L103" s="113" t="s">
        <v>299</v>
      </c>
      <c r="M103" s="113" t="s">
        <v>8</v>
      </c>
      <c r="N103" s="113" t="s">
        <v>39</v>
      </c>
      <c r="O103" s="206"/>
      <c r="P103" s="118"/>
      <c r="Q103" s="118"/>
      <c r="R103" s="118"/>
      <c r="S103" s="118"/>
      <c r="T103" s="118"/>
      <c r="U103" s="118"/>
      <c r="V103" s="118"/>
    </row>
    <row r="104" spans="1:22" s="77" customFormat="1" ht="15">
      <c r="A104" s="113" t="s">
        <v>568</v>
      </c>
      <c r="B104" s="113" t="s">
        <v>549</v>
      </c>
      <c r="C104" s="116">
        <v>1.29</v>
      </c>
      <c r="D104" s="116">
        <v>2.8620000000000001</v>
      </c>
      <c r="E104" s="116">
        <v>3.8029999999999999</v>
      </c>
      <c r="F104" s="116">
        <v>2.9550000000000001</v>
      </c>
      <c r="G104" s="116">
        <v>2.1110000000000002</v>
      </c>
      <c r="H104" s="116">
        <v>1.161</v>
      </c>
      <c r="I104" s="116">
        <v>1.161</v>
      </c>
      <c r="J104" s="117">
        <v>13.6</v>
      </c>
      <c r="K104" s="113">
        <v>4</v>
      </c>
      <c r="L104" s="113" t="s">
        <v>299</v>
      </c>
      <c r="M104" s="113" t="s">
        <v>569</v>
      </c>
      <c r="N104" s="113" t="s">
        <v>39</v>
      </c>
      <c r="O104" s="206"/>
      <c r="P104" s="118"/>
      <c r="Q104" s="118"/>
      <c r="R104" s="118"/>
      <c r="S104" s="118"/>
      <c r="T104" s="118"/>
      <c r="U104" s="118"/>
      <c r="V104" s="118"/>
    </row>
    <row r="105" spans="1:22" s="77" customFormat="1" ht="15">
      <c r="A105" s="113" t="s">
        <v>570</v>
      </c>
      <c r="B105" s="113" t="s">
        <v>548</v>
      </c>
      <c r="C105" s="116">
        <v>1.32582</v>
      </c>
      <c r="D105" s="116">
        <v>2.5745</v>
      </c>
      <c r="E105" s="116">
        <v>2.0841099999999999</v>
      </c>
      <c r="F105" s="116">
        <v>1.5602799999999999</v>
      </c>
      <c r="G105" s="116">
        <v>1.4630000000000001</v>
      </c>
      <c r="H105" s="116">
        <v>1.4595799999999999</v>
      </c>
      <c r="I105" s="116">
        <v>1.3066299999999997</v>
      </c>
      <c r="J105" s="117">
        <v>0.5</v>
      </c>
      <c r="K105" s="113">
        <v>4</v>
      </c>
      <c r="L105" s="113" t="s">
        <v>299</v>
      </c>
      <c r="M105" s="113" t="s">
        <v>39</v>
      </c>
      <c r="N105" s="113" t="s">
        <v>39</v>
      </c>
      <c r="O105" s="206">
        <v>0</v>
      </c>
      <c r="P105" s="118"/>
      <c r="Q105" s="118"/>
      <c r="R105" s="118"/>
      <c r="S105" s="118"/>
      <c r="T105" s="118"/>
      <c r="U105" s="118"/>
      <c r="V105" s="118"/>
    </row>
    <row r="106" spans="1:22" s="7" customFormat="1">
      <c r="A106" s="7" t="s">
        <v>571</v>
      </c>
      <c r="B106" s="7" t="s">
        <v>547</v>
      </c>
      <c r="C106" s="64">
        <v>0.85385999999999995</v>
      </c>
      <c r="D106" s="7">
        <v>0.75772000000000006</v>
      </c>
      <c r="E106" s="7">
        <v>1.1723000000000001</v>
      </c>
      <c r="F106" s="64">
        <v>1.5579999999999998</v>
      </c>
      <c r="G106" s="64">
        <v>0.41800000000000004</v>
      </c>
      <c r="H106" s="64">
        <v>0.51907999999999999</v>
      </c>
      <c r="I106" s="7">
        <v>0.41800000000000004</v>
      </c>
      <c r="J106" s="117">
        <v>0.3</v>
      </c>
      <c r="K106" s="7">
        <v>4</v>
      </c>
      <c r="L106" s="113" t="s">
        <v>299</v>
      </c>
      <c r="M106" s="113" t="s">
        <v>39</v>
      </c>
      <c r="N106" s="113" t="s">
        <v>39</v>
      </c>
      <c r="O106" s="67">
        <v>0</v>
      </c>
      <c r="P106" s="64"/>
      <c r="Q106" s="64"/>
      <c r="R106" s="64"/>
      <c r="S106" s="64"/>
      <c r="T106" s="64"/>
      <c r="U106" s="64"/>
      <c r="V106" s="64"/>
    </row>
    <row r="107" spans="1:22" s="7" customFormat="1">
      <c r="A107" s="7" t="s">
        <v>344</v>
      </c>
      <c r="B107" s="7" t="s">
        <v>475</v>
      </c>
      <c r="C107" s="64">
        <v>0.36486000000000002</v>
      </c>
      <c r="D107" s="7">
        <v>5.70418</v>
      </c>
      <c r="E107" s="7">
        <v>7.4272500000000008</v>
      </c>
      <c r="F107" s="7">
        <v>1.52501</v>
      </c>
      <c r="G107" s="64">
        <v>1.3702499999999997</v>
      </c>
      <c r="H107" s="64">
        <v>1.3194999999999999</v>
      </c>
      <c r="I107" s="64">
        <v>0.14499999999999999</v>
      </c>
      <c r="J107" s="117">
        <v>1.6</v>
      </c>
      <c r="K107" s="7">
        <v>4</v>
      </c>
      <c r="L107" s="113" t="s">
        <v>299</v>
      </c>
      <c r="M107" s="113" t="s">
        <v>569</v>
      </c>
      <c r="N107" s="113" t="s">
        <v>39</v>
      </c>
      <c r="O107" s="67">
        <v>0</v>
      </c>
      <c r="P107" s="64"/>
      <c r="Q107" s="64"/>
      <c r="R107" s="64"/>
      <c r="S107" s="64"/>
      <c r="T107" s="64"/>
      <c r="U107" s="64"/>
      <c r="V107" s="64"/>
    </row>
    <row r="108" spans="1:22" s="77" customFormat="1" ht="15">
      <c r="B108" s="77" t="s">
        <v>385</v>
      </c>
      <c r="C108" s="119">
        <f t="shared" ref="C108:I108" si="20">SUM(C74:C107)</f>
        <v>60.56197163255829</v>
      </c>
      <c r="D108" s="119">
        <f t="shared" si="20"/>
        <v>71.326122712818503</v>
      </c>
      <c r="E108" s="119">
        <f t="shared" si="20"/>
        <v>66.572632712818489</v>
      </c>
      <c r="F108" s="119">
        <f t="shared" si="20"/>
        <v>57.317212712818488</v>
      </c>
      <c r="G108" s="119">
        <f t="shared" si="20"/>
        <v>54.911752712818497</v>
      </c>
      <c r="H108" s="119">
        <f t="shared" si="20"/>
        <v>53.520232712818505</v>
      </c>
      <c r="I108" s="119">
        <f t="shared" si="20"/>
        <v>52.008402712818501</v>
      </c>
      <c r="L108" s="22"/>
      <c r="O108" s="120"/>
      <c r="P108" s="118">
        <f t="shared" ref="P108:V108" si="21">+SUM(P74:P107)</f>
        <v>0</v>
      </c>
      <c r="Q108" s="118">
        <f t="shared" si="21"/>
        <v>0</v>
      </c>
      <c r="R108" s="118">
        <f t="shared" si="21"/>
        <v>0</v>
      </c>
      <c r="S108" s="118">
        <f t="shared" si="21"/>
        <v>0</v>
      </c>
      <c r="T108" s="118">
        <f t="shared" si="21"/>
        <v>0</v>
      </c>
      <c r="U108" s="118">
        <f t="shared" si="21"/>
        <v>0</v>
      </c>
      <c r="V108" s="118">
        <f t="shared" si="21"/>
        <v>0</v>
      </c>
    </row>
    <row r="109" spans="1:22" s="1" customFormat="1">
      <c r="C109" s="56"/>
      <c r="D109" s="56"/>
      <c r="E109" s="56"/>
      <c r="F109" s="56"/>
      <c r="G109" s="56"/>
      <c r="H109" s="56"/>
      <c r="I109" s="56"/>
      <c r="O109" s="65"/>
      <c r="P109" s="63"/>
      <c r="Q109" s="63"/>
      <c r="R109" s="63"/>
      <c r="S109" s="63"/>
      <c r="T109" s="63"/>
      <c r="U109" s="63"/>
      <c r="V109" s="63"/>
    </row>
    <row r="110" spans="1:22" s="2" customFormat="1" ht="15">
      <c r="A110" s="16"/>
      <c r="B110" s="15" t="s">
        <v>444</v>
      </c>
      <c r="C110" s="16"/>
      <c r="D110" s="16"/>
      <c r="E110" s="16"/>
      <c r="F110" s="16"/>
      <c r="G110" s="16"/>
      <c r="H110" s="16"/>
      <c r="I110" s="16"/>
      <c r="J110" s="16"/>
      <c r="K110" s="16"/>
      <c r="L110" s="17"/>
      <c r="M110" s="16"/>
      <c r="N110" s="16"/>
      <c r="O110" s="16"/>
      <c r="P110" s="257"/>
      <c r="Q110" s="257"/>
      <c r="R110" s="257"/>
      <c r="S110" s="257"/>
      <c r="T110" s="257"/>
      <c r="U110" s="257"/>
      <c r="V110" s="257"/>
    </row>
    <row r="111" spans="1:22" s="77" customFormat="1" ht="15">
      <c r="A111" s="77" t="s">
        <v>312</v>
      </c>
      <c r="B111" s="77" t="s">
        <v>1</v>
      </c>
      <c r="C111" s="208"/>
      <c r="D111" s="208"/>
      <c r="E111" s="208"/>
      <c r="F111" s="208"/>
      <c r="G111" s="208"/>
      <c r="H111" s="208"/>
      <c r="I111" s="208"/>
      <c r="L111" s="22"/>
      <c r="O111" s="120"/>
      <c r="P111" s="137">
        <f t="shared" ref="P111:V111" si="22">+SUM(P112:P116)</f>
        <v>2.3337500000000002</v>
      </c>
      <c r="Q111" s="137">
        <f t="shared" si="22"/>
        <v>3.8271000000000002</v>
      </c>
      <c r="R111" s="137">
        <f t="shared" si="22"/>
        <v>8.56</v>
      </c>
      <c r="S111" s="137">
        <f t="shared" si="22"/>
        <v>10.073350000000001</v>
      </c>
      <c r="T111" s="137">
        <f t="shared" si="22"/>
        <v>10.0762</v>
      </c>
      <c r="U111" s="137">
        <f t="shared" si="22"/>
        <v>10.0762</v>
      </c>
      <c r="V111" s="137">
        <f t="shared" si="22"/>
        <v>10.0762</v>
      </c>
    </row>
    <row r="112" spans="1:22" s="7" customFormat="1">
      <c r="A112" s="114" t="s">
        <v>333</v>
      </c>
      <c r="B112" s="7" t="s">
        <v>2</v>
      </c>
      <c r="C112" s="64">
        <v>1.8440000000000001</v>
      </c>
      <c r="D112" s="64">
        <v>2.2930000000000001</v>
      </c>
      <c r="E112" s="64">
        <v>1.3129999999999999</v>
      </c>
      <c r="F112" s="64">
        <v>1.3</v>
      </c>
      <c r="G112" s="64">
        <v>1.349</v>
      </c>
      <c r="H112" s="64">
        <v>1.431</v>
      </c>
      <c r="I112" s="64">
        <v>1.4750000000000001</v>
      </c>
      <c r="J112" s="10">
        <v>100</v>
      </c>
      <c r="K112" s="10">
        <v>6</v>
      </c>
      <c r="L112" s="10" t="s">
        <v>163</v>
      </c>
      <c r="M112" s="10" t="s">
        <v>3</v>
      </c>
      <c r="N112" s="10" t="s">
        <v>39</v>
      </c>
      <c r="O112" s="67">
        <v>0</v>
      </c>
      <c r="P112" s="64"/>
      <c r="Q112" s="64"/>
      <c r="R112" s="64"/>
      <c r="S112" s="64"/>
      <c r="T112" s="64"/>
      <c r="U112" s="64"/>
      <c r="V112" s="64"/>
    </row>
    <row r="113" spans="1:22" s="7" customFormat="1" ht="15" customHeight="1">
      <c r="A113" s="114" t="s">
        <v>333</v>
      </c>
      <c r="B113" s="7" t="s">
        <v>643</v>
      </c>
      <c r="C113" s="64">
        <v>0.75900000000000001</v>
      </c>
      <c r="D113" s="64">
        <v>1.1437999999999999</v>
      </c>
      <c r="E113" s="64">
        <v>1.1688000000000001</v>
      </c>
      <c r="F113" s="64">
        <v>1.425</v>
      </c>
      <c r="G113" s="64">
        <v>1.3519999999999999</v>
      </c>
      <c r="H113" s="64">
        <v>1.401</v>
      </c>
      <c r="I113" s="64">
        <v>1.401</v>
      </c>
      <c r="J113" s="10">
        <v>20</v>
      </c>
      <c r="K113" s="10">
        <v>4</v>
      </c>
      <c r="L113" s="113" t="s">
        <v>299</v>
      </c>
      <c r="M113" s="10" t="s">
        <v>5</v>
      </c>
      <c r="N113" s="10" t="s">
        <v>38</v>
      </c>
      <c r="O113" s="67">
        <v>0</v>
      </c>
      <c r="P113" s="64"/>
      <c r="Q113" s="64"/>
      <c r="R113" s="64"/>
      <c r="S113" s="64"/>
      <c r="T113" s="64"/>
      <c r="U113" s="64"/>
      <c r="V113" s="64"/>
    </row>
    <row r="114" spans="1:22" s="7" customFormat="1" ht="15" customHeight="1">
      <c r="A114" s="114" t="s">
        <v>333</v>
      </c>
      <c r="B114" s="7" t="s">
        <v>648</v>
      </c>
      <c r="C114" s="64">
        <v>0</v>
      </c>
      <c r="D114" s="64">
        <v>1.45635</v>
      </c>
      <c r="E114" s="64">
        <v>6.1892500000000004</v>
      </c>
      <c r="F114" s="64">
        <v>7.7026000000000003</v>
      </c>
      <c r="G114" s="64">
        <v>7.705449999999999</v>
      </c>
      <c r="H114" s="64">
        <v>7.705449999999999</v>
      </c>
      <c r="I114" s="64">
        <v>7.705449999999999</v>
      </c>
      <c r="J114" s="209">
        <v>95</v>
      </c>
      <c r="K114" s="10" t="s">
        <v>508</v>
      </c>
      <c r="L114" s="113"/>
      <c r="M114" s="10" t="s">
        <v>491</v>
      </c>
      <c r="N114" s="10" t="s">
        <v>39</v>
      </c>
      <c r="O114" s="67">
        <v>95</v>
      </c>
      <c r="P114" s="64">
        <v>0</v>
      </c>
      <c r="Q114" s="64">
        <v>1.45635</v>
      </c>
      <c r="R114" s="64">
        <v>6.1892500000000004</v>
      </c>
      <c r="S114" s="64">
        <v>7.7026000000000003</v>
      </c>
      <c r="T114" s="64">
        <v>7.705449999999999</v>
      </c>
      <c r="U114" s="64">
        <v>7.705449999999999</v>
      </c>
      <c r="V114" s="64">
        <v>7.705449999999999</v>
      </c>
    </row>
    <row r="115" spans="1:22" s="7" customFormat="1">
      <c r="A115" s="114" t="s">
        <v>334</v>
      </c>
      <c r="B115" s="7" t="s">
        <v>4</v>
      </c>
      <c r="C115" s="64">
        <v>2.3337500000000002</v>
      </c>
      <c r="D115" s="64">
        <v>2.3707500000000001</v>
      </c>
      <c r="E115" s="64">
        <v>2.3707500000000001</v>
      </c>
      <c r="F115" s="64">
        <v>2.3707500000000001</v>
      </c>
      <c r="G115" s="64">
        <v>2.3707500000000001</v>
      </c>
      <c r="H115" s="64">
        <v>2.3707500000000001</v>
      </c>
      <c r="I115" s="64">
        <v>2.3707500000000001</v>
      </c>
      <c r="J115" s="10">
        <v>25</v>
      </c>
      <c r="K115" s="10">
        <v>6</v>
      </c>
      <c r="L115" s="10" t="s">
        <v>163</v>
      </c>
      <c r="M115" s="10" t="s">
        <v>5</v>
      </c>
      <c r="N115" s="10" t="s">
        <v>38</v>
      </c>
      <c r="O115" s="67">
        <v>25</v>
      </c>
      <c r="P115" s="64">
        <f t="shared" ref="P115:V115" si="23">+$O115/$J115*C115</f>
        <v>2.3337500000000002</v>
      </c>
      <c r="Q115" s="64">
        <f t="shared" si="23"/>
        <v>2.3707500000000001</v>
      </c>
      <c r="R115" s="64">
        <f t="shared" si="23"/>
        <v>2.3707500000000001</v>
      </c>
      <c r="S115" s="64">
        <f t="shared" si="23"/>
        <v>2.3707500000000001</v>
      </c>
      <c r="T115" s="64">
        <f t="shared" si="23"/>
        <v>2.3707500000000001</v>
      </c>
      <c r="U115" s="64">
        <f t="shared" si="23"/>
        <v>2.3707500000000001</v>
      </c>
      <c r="V115" s="64">
        <f t="shared" si="23"/>
        <v>2.3707500000000001</v>
      </c>
    </row>
    <row r="116" spans="1:22" s="7" customFormat="1">
      <c r="A116" s="114" t="s">
        <v>334</v>
      </c>
      <c r="B116" s="7" t="s">
        <v>6</v>
      </c>
      <c r="C116" s="64">
        <v>4.985995</v>
      </c>
      <c r="D116" s="64">
        <v>5.1639999999999997</v>
      </c>
      <c r="E116" s="64">
        <v>5.1935099999999998</v>
      </c>
      <c r="F116" s="64">
        <v>5.2091200000000004</v>
      </c>
      <c r="G116" s="64">
        <v>5.1671199999999997</v>
      </c>
      <c r="H116" s="64">
        <v>5.1671199999999997</v>
      </c>
      <c r="I116" s="64">
        <v>5.1671199999999997</v>
      </c>
      <c r="J116" s="10">
        <v>3.5</v>
      </c>
      <c r="K116" s="10">
        <v>11</v>
      </c>
      <c r="L116" s="113" t="s">
        <v>53</v>
      </c>
      <c r="M116" s="10" t="s">
        <v>7</v>
      </c>
      <c r="N116" s="10" t="s">
        <v>38</v>
      </c>
      <c r="O116" s="67">
        <v>0</v>
      </c>
      <c r="P116" s="64">
        <f t="shared" ref="P116:P117" si="24">+$O116/$J116*C116</f>
        <v>0</v>
      </c>
      <c r="Q116" s="64">
        <f t="shared" ref="Q116:Q117" si="25">+$O116/$J116*D116</f>
        <v>0</v>
      </c>
      <c r="R116" s="64">
        <f t="shared" ref="R116:R117" si="26">+$O116/$J116*E116</f>
        <v>0</v>
      </c>
      <c r="S116" s="64">
        <f t="shared" ref="S116:S117" si="27">+$O116/$J116*F116</f>
        <v>0</v>
      </c>
      <c r="T116" s="64">
        <f t="shared" ref="T116:T117" si="28">+$O116/$J116*G116</f>
        <v>0</v>
      </c>
      <c r="U116" s="64"/>
      <c r="V116" s="64"/>
    </row>
    <row r="117" spans="1:22" s="7" customFormat="1">
      <c r="A117" s="114" t="s">
        <v>582</v>
      </c>
      <c r="B117" s="7" t="s">
        <v>584</v>
      </c>
      <c r="C117" s="64">
        <v>0</v>
      </c>
      <c r="D117" s="64">
        <v>0</v>
      </c>
      <c r="E117" s="64">
        <v>2.0379</v>
      </c>
      <c r="F117" s="64">
        <v>2.3490000000000002</v>
      </c>
      <c r="G117" s="64">
        <v>2.5188000000000001</v>
      </c>
      <c r="H117" s="64">
        <v>2.3931</v>
      </c>
      <c r="I117" s="64">
        <v>2.3931</v>
      </c>
      <c r="J117" s="10">
        <v>30</v>
      </c>
      <c r="K117" s="10">
        <v>4</v>
      </c>
      <c r="L117" s="113" t="s">
        <v>299</v>
      </c>
      <c r="M117" s="10" t="s">
        <v>21</v>
      </c>
      <c r="N117" s="10" t="s">
        <v>39</v>
      </c>
      <c r="O117" s="67">
        <v>30</v>
      </c>
      <c r="P117" s="64">
        <f t="shared" si="24"/>
        <v>0</v>
      </c>
      <c r="Q117" s="64">
        <f t="shared" si="25"/>
        <v>0</v>
      </c>
      <c r="R117" s="64">
        <f t="shared" si="26"/>
        <v>2.0379</v>
      </c>
      <c r="S117" s="64">
        <f t="shared" si="27"/>
        <v>2.3490000000000002</v>
      </c>
      <c r="T117" s="64">
        <f t="shared" si="28"/>
        <v>2.5188000000000001</v>
      </c>
      <c r="U117" s="64"/>
      <c r="V117" s="64"/>
    </row>
    <row r="118" spans="1:22" s="77" customFormat="1" ht="15">
      <c r="A118" s="141" t="s">
        <v>313</v>
      </c>
      <c r="B118" s="118" t="s">
        <v>315</v>
      </c>
      <c r="C118" s="119"/>
      <c r="D118" s="119"/>
      <c r="E118" s="119"/>
      <c r="F118" s="119"/>
      <c r="G118" s="119"/>
      <c r="H118" s="119"/>
      <c r="I118" s="119"/>
      <c r="J118" s="119"/>
      <c r="L118" s="22"/>
      <c r="O118" s="120"/>
      <c r="P118" s="137">
        <f>+SUM(P119:P137)</f>
        <v>588.52179999999998</v>
      </c>
      <c r="Q118" s="137">
        <f t="shared" ref="Q118:V118" si="29">+SUM(Q119:Q137)</f>
        <v>543.09449999999993</v>
      </c>
      <c r="R118" s="137">
        <f t="shared" si="29"/>
        <v>587.45519999999999</v>
      </c>
      <c r="S118" s="137">
        <f t="shared" si="29"/>
        <v>585.49959999999999</v>
      </c>
      <c r="T118" s="137">
        <f t="shared" si="29"/>
        <v>583.08310000000006</v>
      </c>
      <c r="U118" s="137">
        <f t="shared" si="29"/>
        <v>585.67269999999996</v>
      </c>
      <c r="V118" s="137">
        <f t="shared" si="29"/>
        <v>584.90569999999991</v>
      </c>
    </row>
    <row r="119" spans="1:22" s="7" customFormat="1">
      <c r="A119" s="7" t="s">
        <v>492</v>
      </c>
      <c r="B119" s="7" t="s">
        <v>649</v>
      </c>
      <c r="C119" s="101">
        <v>0.107</v>
      </c>
      <c r="D119" s="101">
        <v>0</v>
      </c>
      <c r="E119" s="101">
        <v>0</v>
      </c>
      <c r="F119" s="101">
        <v>0</v>
      </c>
      <c r="G119" s="101">
        <v>0</v>
      </c>
      <c r="H119" s="101">
        <v>0</v>
      </c>
      <c r="I119" s="101">
        <v>0</v>
      </c>
      <c r="J119" s="7">
        <v>100</v>
      </c>
      <c r="K119" s="7">
        <v>6</v>
      </c>
      <c r="L119" s="10" t="s">
        <v>163</v>
      </c>
      <c r="M119" s="7" t="s">
        <v>9</v>
      </c>
      <c r="N119" s="10" t="s">
        <v>39</v>
      </c>
      <c r="O119" s="67">
        <v>100</v>
      </c>
      <c r="P119" s="64">
        <v>0.107</v>
      </c>
      <c r="Q119" s="64">
        <v>0</v>
      </c>
      <c r="R119" s="64">
        <v>0</v>
      </c>
      <c r="S119" s="64">
        <v>0</v>
      </c>
      <c r="T119" s="64">
        <v>0</v>
      </c>
      <c r="U119" s="64">
        <v>0</v>
      </c>
      <c r="V119" s="64">
        <v>0</v>
      </c>
    </row>
    <row r="120" spans="1:22" s="7" customFormat="1">
      <c r="A120" s="7" t="s">
        <v>35</v>
      </c>
      <c r="B120" s="7" t="s">
        <v>243</v>
      </c>
      <c r="C120" s="101">
        <v>12.632400000000001</v>
      </c>
      <c r="D120" s="101">
        <v>26.575199999999999</v>
      </c>
      <c r="E120" s="101">
        <v>35.2179</v>
      </c>
      <c r="F120" s="101">
        <v>36.188099999999999</v>
      </c>
      <c r="G120" s="101">
        <v>35.2881</v>
      </c>
      <c r="H120" s="101">
        <v>35.832599999999999</v>
      </c>
      <c r="I120" s="101">
        <v>36.638100000000001</v>
      </c>
      <c r="J120" s="7">
        <v>90</v>
      </c>
      <c r="K120" s="7" t="s">
        <v>431</v>
      </c>
      <c r="L120" s="10"/>
      <c r="M120" s="7" t="s">
        <v>12</v>
      </c>
      <c r="N120" s="10" t="s">
        <v>39</v>
      </c>
      <c r="O120" s="67">
        <v>90</v>
      </c>
      <c r="P120" s="64">
        <f t="shared" ref="P120:P125" si="30">+$O120/$J120*C120</f>
        <v>12.632400000000001</v>
      </c>
      <c r="Q120" s="64">
        <f t="shared" ref="Q120:Q128" si="31">+$O120/$J120*D120</f>
        <v>26.575199999999999</v>
      </c>
      <c r="R120" s="64">
        <f t="shared" ref="R120:R128" si="32">+$O120/$J120*E120</f>
        <v>35.2179</v>
      </c>
      <c r="S120" s="64">
        <f t="shared" ref="S120:S128" si="33">+$O120/$J120*F120</f>
        <v>36.188099999999999</v>
      </c>
      <c r="T120" s="64">
        <f t="shared" ref="T120:T128" si="34">+$O120/$J120*G120</f>
        <v>35.2881</v>
      </c>
      <c r="U120" s="64">
        <f t="shared" ref="U120:U128" si="35">+$O120/$J120*H120</f>
        <v>35.832599999999999</v>
      </c>
      <c r="V120" s="64">
        <f t="shared" ref="V120:V128" si="36">+$O120/$J120*I120</f>
        <v>36.638100000000001</v>
      </c>
    </row>
    <row r="121" spans="1:22" s="7" customFormat="1" ht="13.5" customHeight="1">
      <c r="A121" s="7" t="s">
        <v>11</v>
      </c>
      <c r="B121" s="7" t="s">
        <v>397</v>
      </c>
      <c r="C121" s="101">
        <v>15.432</v>
      </c>
      <c r="D121" s="101">
        <v>17.292999999999999</v>
      </c>
      <c r="E121" s="101">
        <v>18.132000000000001</v>
      </c>
      <c r="F121" s="101">
        <v>18.132000000000001</v>
      </c>
      <c r="G121" s="101">
        <v>18.132000000000001</v>
      </c>
      <c r="H121" s="101">
        <v>18.132000000000001</v>
      </c>
      <c r="I121" s="101">
        <v>18.132000000000001</v>
      </c>
      <c r="J121" s="7">
        <v>100</v>
      </c>
      <c r="K121" s="7">
        <v>6</v>
      </c>
      <c r="L121" s="10" t="s">
        <v>163</v>
      </c>
      <c r="M121" s="7" t="s">
        <v>12</v>
      </c>
      <c r="N121" s="10" t="s">
        <v>39</v>
      </c>
      <c r="O121" s="67">
        <v>100</v>
      </c>
      <c r="P121" s="64">
        <f t="shared" si="30"/>
        <v>15.432</v>
      </c>
      <c r="Q121" s="64">
        <f t="shared" si="31"/>
        <v>17.292999999999999</v>
      </c>
      <c r="R121" s="64">
        <f t="shared" si="32"/>
        <v>18.132000000000001</v>
      </c>
      <c r="S121" s="64">
        <f t="shared" si="33"/>
        <v>18.132000000000001</v>
      </c>
      <c r="T121" s="64">
        <f t="shared" si="34"/>
        <v>18.132000000000001</v>
      </c>
      <c r="U121" s="64">
        <f t="shared" si="35"/>
        <v>18.132000000000001</v>
      </c>
      <c r="V121" s="64">
        <f t="shared" si="36"/>
        <v>18.132000000000001</v>
      </c>
    </row>
    <row r="122" spans="1:22" s="7" customFormat="1">
      <c r="A122" s="7" t="s">
        <v>13</v>
      </c>
      <c r="B122" s="7" t="s">
        <v>675</v>
      </c>
      <c r="C122" s="101">
        <v>2.6110000000000002</v>
      </c>
      <c r="D122" s="101">
        <v>0.94900000000000007</v>
      </c>
      <c r="E122" s="101">
        <v>0.94900000000000007</v>
      </c>
      <c r="F122" s="101">
        <v>0.43700000000000006</v>
      </c>
      <c r="G122" s="101">
        <v>0.43700000000000006</v>
      </c>
      <c r="H122" s="101">
        <v>0.43700000000000006</v>
      </c>
      <c r="I122" s="101">
        <v>0.43700000000000006</v>
      </c>
      <c r="J122" s="7">
        <v>100</v>
      </c>
      <c r="K122" s="318" t="s">
        <v>676</v>
      </c>
      <c r="L122" s="113" t="s">
        <v>677</v>
      </c>
      <c r="M122" s="7" t="s">
        <v>12</v>
      </c>
      <c r="N122" s="10" t="s">
        <v>678</v>
      </c>
      <c r="O122" s="67">
        <v>100</v>
      </c>
      <c r="P122" s="64">
        <v>2.6110000000000002</v>
      </c>
      <c r="Q122" s="64">
        <v>0.94900000000000007</v>
      </c>
      <c r="R122" s="64">
        <v>0.94900000000000007</v>
      </c>
      <c r="S122" s="64">
        <v>0.43700000000000006</v>
      </c>
      <c r="T122" s="64">
        <v>0.43700000000000006</v>
      </c>
      <c r="U122" s="64">
        <v>0.43700000000000006</v>
      </c>
      <c r="V122" s="64">
        <v>0.43700000000000006</v>
      </c>
    </row>
    <row r="123" spans="1:22" s="7" customFormat="1">
      <c r="A123" s="7" t="s">
        <v>13</v>
      </c>
      <c r="B123" s="7" t="s">
        <v>586</v>
      </c>
      <c r="C123" s="101">
        <v>9.4399999999999998E-2</v>
      </c>
      <c r="D123" s="101">
        <v>0</v>
      </c>
      <c r="E123" s="101">
        <v>0</v>
      </c>
      <c r="F123" s="101">
        <v>0</v>
      </c>
      <c r="G123" s="101">
        <v>0</v>
      </c>
      <c r="H123" s="101">
        <v>0</v>
      </c>
      <c r="I123" s="101">
        <v>0</v>
      </c>
      <c r="J123" s="7">
        <v>80</v>
      </c>
      <c r="K123" s="7">
        <v>6</v>
      </c>
      <c r="L123" s="10" t="s">
        <v>163</v>
      </c>
      <c r="M123" s="7" t="s">
        <v>9</v>
      </c>
      <c r="N123" s="10" t="s">
        <v>39</v>
      </c>
      <c r="O123" s="7">
        <v>80</v>
      </c>
      <c r="P123" s="64">
        <f t="shared" si="30"/>
        <v>9.4399999999999998E-2</v>
      </c>
      <c r="Q123" s="64">
        <f t="shared" si="31"/>
        <v>0</v>
      </c>
      <c r="R123" s="64">
        <f t="shared" si="32"/>
        <v>0</v>
      </c>
      <c r="S123" s="64">
        <f t="shared" si="33"/>
        <v>0</v>
      </c>
      <c r="T123" s="64">
        <f t="shared" si="34"/>
        <v>0</v>
      </c>
      <c r="U123" s="64">
        <f t="shared" si="35"/>
        <v>0</v>
      </c>
      <c r="V123" s="64">
        <f t="shared" si="36"/>
        <v>0</v>
      </c>
    </row>
    <row r="124" spans="1:22" s="7" customFormat="1">
      <c r="A124" s="7" t="s">
        <v>13</v>
      </c>
      <c r="B124" s="7" t="s">
        <v>44</v>
      </c>
      <c r="C124" s="101">
        <v>160.517</v>
      </c>
      <c r="D124" s="101">
        <v>169.24299999999999</v>
      </c>
      <c r="E124" s="101">
        <v>170.86</v>
      </c>
      <c r="F124" s="101">
        <v>170.34899999999999</v>
      </c>
      <c r="G124" s="101">
        <v>165.94900000000001</v>
      </c>
      <c r="H124" s="101">
        <v>165.94900000000001</v>
      </c>
      <c r="I124" s="101">
        <v>165.94900000000001</v>
      </c>
      <c r="J124" s="7">
        <v>100</v>
      </c>
      <c r="K124" s="7">
        <v>6</v>
      </c>
      <c r="L124" s="10" t="s">
        <v>163</v>
      </c>
      <c r="M124" s="7" t="s">
        <v>14</v>
      </c>
      <c r="N124" s="7" t="s">
        <v>38</v>
      </c>
      <c r="O124" s="7">
        <v>100</v>
      </c>
      <c r="P124" s="64">
        <f t="shared" si="30"/>
        <v>160.517</v>
      </c>
      <c r="Q124" s="64">
        <f t="shared" si="31"/>
        <v>169.24299999999999</v>
      </c>
      <c r="R124" s="64">
        <f t="shared" si="32"/>
        <v>170.86</v>
      </c>
      <c r="S124" s="64">
        <f t="shared" si="33"/>
        <v>170.34899999999999</v>
      </c>
      <c r="T124" s="64">
        <f t="shared" si="34"/>
        <v>165.94900000000001</v>
      </c>
      <c r="U124" s="64">
        <f t="shared" si="35"/>
        <v>165.94900000000001</v>
      </c>
      <c r="V124" s="64">
        <f t="shared" si="36"/>
        <v>165.94900000000001</v>
      </c>
    </row>
    <row r="125" spans="1:22" s="7" customFormat="1">
      <c r="A125" s="7" t="s">
        <v>15</v>
      </c>
      <c r="B125" s="7" t="s">
        <v>45</v>
      </c>
      <c r="C125" s="101">
        <v>40.99</v>
      </c>
      <c r="D125" s="101">
        <v>44.21</v>
      </c>
      <c r="E125" s="101">
        <v>40.850999999999999</v>
      </c>
      <c r="F125" s="101">
        <v>41.036000000000001</v>
      </c>
      <c r="G125" s="101">
        <v>40.686</v>
      </c>
      <c r="H125" s="101">
        <v>39.856999999999999</v>
      </c>
      <c r="I125" s="101">
        <v>39.856999999999999</v>
      </c>
      <c r="J125" s="7">
        <v>100</v>
      </c>
      <c r="K125" s="7">
        <v>6</v>
      </c>
      <c r="L125" s="10" t="s">
        <v>163</v>
      </c>
      <c r="M125" s="7" t="s">
        <v>12</v>
      </c>
      <c r="N125" s="10" t="s">
        <v>39</v>
      </c>
      <c r="O125" s="7">
        <v>100</v>
      </c>
      <c r="P125" s="64">
        <f t="shared" si="30"/>
        <v>40.99</v>
      </c>
      <c r="Q125" s="64">
        <f t="shared" si="31"/>
        <v>44.21</v>
      </c>
      <c r="R125" s="64">
        <f t="shared" si="32"/>
        <v>40.850999999999999</v>
      </c>
      <c r="S125" s="64">
        <f t="shared" si="33"/>
        <v>41.036000000000001</v>
      </c>
      <c r="T125" s="64">
        <f t="shared" si="34"/>
        <v>40.686</v>
      </c>
      <c r="U125" s="64">
        <f t="shared" si="35"/>
        <v>39.856999999999999</v>
      </c>
      <c r="V125" s="64">
        <f t="shared" si="36"/>
        <v>39.856999999999999</v>
      </c>
    </row>
    <row r="126" spans="1:22" s="7" customFormat="1">
      <c r="A126" s="7" t="s">
        <v>15</v>
      </c>
      <c r="B126" s="7" t="s">
        <v>651</v>
      </c>
      <c r="C126" s="101">
        <v>123.069</v>
      </c>
      <c r="D126" s="101">
        <v>147.297</v>
      </c>
      <c r="E126" s="101">
        <v>165.059</v>
      </c>
      <c r="F126" s="101">
        <v>172.137</v>
      </c>
      <c r="G126" s="101">
        <v>175.19900000000001</v>
      </c>
      <c r="H126" s="101">
        <v>175.19900000000001</v>
      </c>
      <c r="I126" s="101">
        <v>175.19900000000001</v>
      </c>
      <c r="J126" s="7">
        <v>100</v>
      </c>
      <c r="K126" s="67" t="s">
        <v>431</v>
      </c>
      <c r="M126" s="7" t="s">
        <v>12</v>
      </c>
      <c r="N126" s="10" t="s">
        <v>39</v>
      </c>
      <c r="O126" s="7">
        <v>100</v>
      </c>
      <c r="P126" s="64">
        <v>123.069</v>
      </c>
      <c r="Q126" s="64">
        <v>147.297</v>
      </c>
      <c r="R126" s="64">
        <v>165.059</v>
      </c>
      <c r="S126" s="64">
        <v>172.137</v>
      </c>
      <c r="T126" s="64">
        <v>175.19900000000001</v>
      </c>
      <c r="U126" s="64">
        <v>175.19900000000001</v>
      </c>
      <c r="V126" s="64">
        <v>175.19900000000001</v>
      </c>
    </row>
    <row r="127" spans="1:22" s="7" customFormat="1">
      <c r="A127" s="7" t="s">
        <v>16</v>
      </c>
      <c r="B127" s="7" t="s">
        <v>645</v>
      </c>
      <c r="C127" s="101">
        <v>42.180999999999997</v>
      </c>
      <c r="D127" s="101">
        <v>49.447000000000003</v>
      </c>
      <c r="E127" s="101">
        <v>50.120999999999995</v>
      </c>
      <c r="F127" s="101">
        <v>50.120999999999995</v>
      </c>
      <c r="G127" s="101">
        <v>50.120999999999995</v>
      </c>
      <c r="H127" s="101">
        <v>50.120999999999995</v>
      </c>
      <c r="I127" s="101">
        <v>50.120999999999995</v>
      </c>
      <c r="J127" s="7">
        <v>100</v>
      </c>
      <c r="K127" s="7">
        <v>4</v>
      </c>
      <c r="L127" s="113" t="s">
        <v>299</v>
      </c>
      <c r="M127" s="7" t="s">
        <v>5</v>
      </c>
      <c r="N127" s="7" t="s">
        <v>38</v>
      </c>
      <c r="O127" s="7">
        <v>100</v>
      </c>
      <c r="P127" s="64">
        <v>42.180999999999997</v>
      </c>
      <c r="Q127" s="64">
        <v>49.447000000000003</v>
      </c>
      <c r="R127" s="64">
        <v>50.120999999999995</v>
      </c>
      <c r="S127" s="64">
        <v>50.120999999999995</v>
      </c>
      <c r="T127" s="64">
        <v>50.120999999999995</v>
      </c>
      <c r="U127" s="64">
        <v>50.120999999999995</v>
      </c>
      <c r="V127" s="64">
        <v>50.120999999999995</v>
      </c>
    </row>
    <row r="128" spans="1:22" s="7" customFormat="1">
      <c r="B128" s="7" t="s">
        <v>587</v>
      </c>
      <c r="C128" s="101"/>
      <c r="D128" s="101">
        <v>5</v>
      </c>
      <c r="E128" s="101">
        <v>7.5</v>
      </c>
      <c r="F128" s="101">
        <v>10</v>
      </c>
      <c r="G128" s="101">
        <v>10</v>
      </c>
      <c r="H128" s="101">
        <v>10</v>
      </c>
      <c r="I128" s="101">
        <v>10</v>
      </c>
      <c r="J128" s="7">
        <v>100</v>
      </c>
      <c r="K128" s="7" t="s">
        <v>431</v>
      </c>
      <c r="M128" s="7" t="s">
        <v>12</v>
      </c>
      <c r="N128" s="10" t="s">
        <v>39</v>
      </c>
      <c r="O128" s="7">
        <v>100</v>
      </c>
      <c r="P128" s="64"/>
      <c r="Q128" s="64">
        <f t="shared" si="31"/>
        <v>5</v>
      </c>
      <c r="R128" s="64">
        <f t="shared" si="32"/>
        <v>7.5</v>
      </c>
      <c r="S128" s="64">
        <f t="shared" si="33"/>
        <v>10</v>
      </c>
      <c r="T128" s="64">
        <f t="shared" si="34"/>
        <v>10</v>
      </c>
      <c r="U128" s="64">
        <f t="shared" si="35"/>
        <v>10</v>
      </c>
      <c r="V128" s="64">
        <f t="shared" si="36"/>
        <v>10</v>
      </c>
    </row>
    <row r="129" spans="1:22" s="7" customFormat="1">
      <c r="A129" s="7" t="s">
        <v>17</v>
      </c>
      <c r="B129" s="7" t="s">
        <v>652</v>
      </c>
      <c r="C129" s="101">
        <v>141.94499999999999</v>
      </c>
      <c r="D129" s="101">
        <v>29.164000000000001</v>
      </c>
      <c r="E129" s="101">
        <v>33.012</v>
      </c>
      <c r="F129" s="101">
        <v>34.425999999999995</v>
      </c>
      <c r="G129" s="101">
        <v>33.513999999999996</v>
      </c>
      <c r="H129" s="101">
        <v>33.613999999999997</v>
      </c>
      <c r="I129" s="101">
        <v>32.489000000000004</v>
      </c>
      <c r="J129" s="7">
        <v>100</v>
      </c>
      <c r="K129" s="7" t="s">
        <v>679</v>
      </c>
      <c r="L129" s="10" t="s">
        <v>680</v>
      </c>
      <c r="M129" s="7" t="s">
        <v>681</v>
      </c>
      <c r="N129" s="10" t="s">
        <v>682</v>
      </c>
      <c r="O129" s="7">
        <v>100</v>
      </c>
      <c r="P129" s="64">
        <v>141.94499999999999</v>
      </c>
      <c r="Q129" s="64">
        <v>29.164000000000001</v>
      </c>
      <c r="R129" s="64">
        <v>33.012</v>
      </c>
      <c r="S129" s="64">
        <v>34.425999999999995</v>
      </c>
      <c r="T129" s="64">
        <v>33.513999999999996</v>
      </c>
      <c r="U129" s="64">
        <v>33.613999999999997</v>
      </c>
      <c r="V129" s="64">
        <v>32.489000000000004</v>
      </c>
    </row>
    <row r="130" spans="1:22" s="7" customFormat="1">
      <c r="A130" s="7" t="s">
        <v>399</v>
      </c>
      <c r="B130" s="7" t="s">
        <v>656</v>
      </c>
      <c r="C130" s="101">
        <v>70.48</v>
      </c>
      <c r="D130" s="101">
        <v>70.546000000000006</v>
      </c>
      <c r="E130" s="101">
        <v>96.43</v>
      </c>
      <c r="F130" s="101">
        <v>69.893000000000001</v>
      </c>
      <c r="G130" s="101">
        <v>69.893000000000001</v>
      </c>
      <c r="H130" s="101">
        <v>70.260999999999996</v>
      </c>
      <c r="I130" s="101">
        <v>70.260999999999996</v>
      </c>
      <c r="J130" s="7">
        <v>100</v>
      </c>
      <c r="K130" s="7">
        <v>3</v>
      </c>
      <c r="L130" s="7" t="s">
        <v>89</v>
      </c>
      <c r="M130" s="7" t="s">
        <v>8</v>
      </c>
      <c r="N130" s="10" t="s">
        <v>39</v>
      </c>
      <c r="O130" s="67">
        <v>50</v>
      </c>
      <c r="P130" s="64">
        <v>35.24</v>
      </c>
      <c r="Q130" s="64">
        <v>35.273000000000003</v>
      </c>
      <c r="R130" s="64">
        <v>48.215000000000003</v>
      </c>
      <c r="S130" s="64">
        <v>34.9465</v>
      </c>
      <c r="T130" s="64">
        <v>34.9465</v>
      </c>
      <c r="U130" s="64">
        <v>35.130499999999998</v>
      </c>
      <c r="V130" s="64">
        <v>35.130499999999998</v>
      </c>
    </row>
    <row r="131" spans="1:22" s="7" customFormat="1">
      <c r="B131" s="7" t="s">
        <v>657</v>
      </c>
      <c r="C131" s="101">
        <v>3.9060000000000001</v>
      </c>
      <c r="D131" s="101">
        <v>3.7069999999999999</v>
      </c>
      <c r="E131" s="101">
        <v>3.532</v>
      </c>
      <c r="F131" s="101">
        <v>3.5369999999999999</v>
      </c>
      <c r="G131" s="101">
        <v>3.5520000000000005</v>
      </c>
      <c r="H131" s="101">
        <v>3.5520000000000005</v>
      </c>
      <c r="I131" s="101">
        <v>3.5520000000000005</v>
      </c>
      <c r="J131" s="7">
        <v>100</v>
      </c>
      <c r="K131" s="7">
        <v>6</v>
      </c>
      <c r="L131" s="10" t="s">
        <v>163</v>
      </c>
      <c r="M131" s="7" t="s">
        <v>309</v>
      </c>
      <c r="N131" s="10" t="s">
        <v>39</v>
      </c>
      <c r="O131" s="67">
        <v>0</v>
      </c>
      <c r="P131" s="64"/>
      <c r="Q131" s="64"/>
      <c r="R131" s="64"/>
      <c r="S131" s="64"/>
      <c r="T131" s="64"/>
      <c r="U131" s="64"/>
      <c r="V131" s="64"/>
    </row>
    <row r="132" spans="1:22" s="7" customFormat="1">
      <c r="A132" s="7" t="s">
        <v>310</v>
      </c>
      <c r="B132" s="7" t="s">
        <v>311</v>
      </c>
      <c r="C132" s="101">
        <v>1.079</v>
      </c>
      <c r="D132" s="101">
        <v>1.504</v>
      </c>
      <c r="E132" s="101">
        <v>2.5</v>
      </c>
      <c r="F132" s="101">
        <v>3</v>
      </c>
      <c r="G132" s="101">
        <v>1.5</v>
      </c>
      <c r="H132" s="101">
        <v>0.89500000000000002</v>
      </c>
      <c r="I132" s="101">
        <v>0</v>
      </c>
      <c r="J132" s="7">
        <v>100</v>
      </c>
      <c r="K132" s="7">
        <v>1.6</v>
      </c>
      <c r="L132" s="113"/>
      <c r="M132" s="7" t="s">
        <v>9</v>
      </c>
      <c r="N132" s="10" t="s">
        <v>39</v>
      </c>
      <c r="O132" s="67">
        <v>50</v>
      </c>
      <c r="P132" s="64">
        <f t="shared" ref="P132:V136" si="37">+$O132/$J132*C132</f>
        <v>0.53949999999999998</v>
      </c>
      <c r="Q132" s="64">
        <f t="shared" si="37"/>
        <v>0.752</v>
      </c>
      <c r="R132" s="64">
        <f t="shared" si="37"/>
        <v>1.25</v>
      </c>
      <c r="S132" s="64">
        <f t="shared" si="37"/>
        <v>1.5</v>
      </c>
      <c r="T132" s="64">
        <f t="shared" si="37"/>
        <v>0.75</v>
      </c>
      <c r="U132" s="64">
        <f t="shared" si="37"/>
        <v>0.44750000000000001</v>
      </c>
      <c r="V132" s="64">
        <f t="shared" si="37"/>
        <v>0</v>
      </c>
    </row>
    <row r="133" spans="1:22" s="7" customFormat="1">
      <c r="A133" s="7" t="s">
        <v>505</v>
      </c>
      <c r="B133" s="7" t="s">
        <v>658</v>
      </c>
      <c r="C133" s="101">
        <v>2.2155</v>
      </c>
      <c r="D133" s="101">
        <v>1.5036</v>
      </c>
      <c r="E133" s="101">
        <v>0</v>
      </c>
      <c r="F133" s="101">
        <v>0</v>
      </c>
      <c r="G133" s="101">
        <v>0</v>
      </c>
      <c r="H133" s="101">
        <v>0</v>
      </c>
      <c r="I133" s="101">
        <v>0</v>
      </c>
      <c r="J133" s="7" t="s">
        <v>683</v>
      </c>
      <c r="K133" s="7">
        <v>4</v>
      </c>
      <c r="L133" s="113" t="s">
        <v>299</v>
      </c>
      <c r="M133" s="7" t="s">
        <v>684</v>
      </c>
      <c r="N133" s="10" t="s">
        <v>39</v>
      </c>
      <c r="O133" s="67">
        <v>50</v>
      </c>
      <c r="P133" s="64">
        <v>2.2155</v>
      </c>
      <c r="Q133" s="64">
        <v>1.5036</v>
      </c>
      <c r="R133" s="64">
        <v>0</v>
      </c>
      <c r="S133" s="64">
        <v>0</v>
      </c>
      <c r="T133" s="64">
        <v>0</v>
      </c>
      <c r="U133" s="64">
        <v>0</v>
      </c>
      <c r="V133" s="64">
        <v>0</v>
      </c>
    </row>
    <row r="134" spans="1:22" s="7" customFormat="1">
      <c r="A134" s="7" t="s">
        <v>493</v>
      </c>
      <c r="B134" s="7" t="s">
        <v>494</v>
      </c>
      <c r="C134" s="101">
        <v>0</v>
      </c>
      <c r="D134" s="101">
        <v>2.8</v>
      </c>
      <c r="E134" s="101">
        <v>0</v>
      </c>
      <c r="F134" s="101">
        <v>0</v>
      </c>
      <c r="G134" s="101">
        <v>0</v>
      </c>
      <c r="H134" s="101">
        <v>0</v>
      </c>
      <c r="I134" s="101">
        <v>0</v>
      </c>
      <c r="J134" s="7">
        <v>95</v>
      </c>
      <c r="K134" s="7" t="s">
        <v>495</v>
      </c>
      <c r="L134" s="113"/>
      <c r="M134" s="7" t="s">
        <v>496</v>
      </c>
      <c r="N134" s="10" t="s">
        <v>39</v>
      </c>
      <c r="O134" s="67">
        <v>95</v>
      </c>
      <c r="P134" s="64">
        <f t="shared" si="37"/>
        <v>0</v>
      </c>
      <c r="Q134" s="64">
        <f t="shared" si="37"/>
        <v>2.8</v>
      </c>
      <c r="R134" s="64">
        <f t="shared" si="37"/>
        <v>0</v>
      </c>
      <c r="S134" s="64">
        <f t="shared" si="37"/>
        <v>0</v>
      </c>
      <c r="T134" s="64">
        <f t="shared" si="37"/>
        <v>0</v>
      </c>
      <c r="U134" s="64">
        <f t="shared" si="37"/>
        <v>0</v>
      </c>
      <c r="V134" s="64">
        <f t="shared" si="37"/>
        <v>0</v>
      </c>
    </row>
    <row r="135" spans="1:22" s="7" customFormat="1">
      <c r="A135" s="115" t="s">
        <v>240</v>
      </c>
      <c r="B135" s="138" t="s">
        <v>241</v>
      </c>
      <c r="C135" s="139">
        <v>9.3048000000000002</v>
      </c>
      <c r="D135" s="139">
        <v>8.1806999999999999</v>
      </c>
      <c r="E135" s="139">
        <v>7.0083000000000002</v>
      </c>
      <c r="F135" s="139">
        <v>7.2270000000000003</v>
      </c>
      <c r="G135" s="139">
        <v>7.0605000000000002</v>
      </c>
      <c r="H135" s="139">
        <v>6.9531000000000001</v>
      </c>
      <c r="I135" s="139">
        <v>6.9531000000000001</v>
      </c>
      <c r="J135" s="140">
        <v>30</v>
      </c>
      <c r="K135" s="11" t="s">
        <v>497</v>
      </c>
      <c r="M135" s="115" t="s">
        <v>9</v>
      </c>
      <c r="N135" s="7" t="s">
        <v>39</v>
      </c>
      <c r="O135" s="11">
        <v>30</v>
      </c>
      <c r="P135" s="64">
        <f t="shared" si="37"/>
        <v>9.3048000000000002</v>
      </c>
      <c r="Q135" s="64">
        <f t="shared" si="37"/>
        <v>8.1806999999999999</v>
      </c>
      <c r="R135" s="64">
        <f t="shared" si="37"/>
        <v>7.0083000000000002</v>
      </c>
      <c r="S135" s="64">
        <f t="shared" si="37"/>
        <v>7.2270000000000003</v>
      </c>
      <c r="T135" s="64">
        <f t="shared" si="37"/>
        <v>7.0605000000000002</v>
      </c>
      <c r="U135" s="64">
        <f t="shared" si="37"/>
        <v>6.9531000000000001</v>
      </c>
      <c r="V135" s="64">
        <f t="shared" si="37"/>
        <v>6.9531000000000001</v>
      </c>
    </row>
    <row r="136" spans="1:22" s="7" customFormat="1">
      <c r="A136" s="115" t="s">
        <v>240</v>
      </c>
      <c r="B136" s="10" t="s">
        <v>220</v>
      </c>
      <c r="C136" s="139">
        <v>0</v>
      </c>
      <c r="D136" s="139">
        <v>0</v>
      </c>
      <c r="E136" s="139">
        <v>0</v>
      </c>
      <c r="F136" s="139">
        <v>0</v>
      </c>
      <c r="G136" s="139">
        <v>0</v>
      </c>
      <c r="H136" s="139">
        <v>0</v>
      </c>
      <c r="I136" s="139">
        <v>0</v>
      </c>
      <c r="J136" s="140">
        <v>35</v>
      </c>
      <c r="K136" s="11">
        <v>6</v>
      </c>
      <c r="L136" s="10" t="s">
        <v>163</v>
      </c>
      <c r="M136" s="115" t="s">
        <v>21</v>
      </c>
      <c r="N136" s="7" t="s">
        <v>39</v>
      </c>
      <c r="O136" s="11">
        <v>35</v>
      </c>
      <c r="P136" s="64">
        <f t="shared" si="37"/>
        <v>0</v>
      </c>
      <c r="Q136" s="64">
        <f t="shared" si="37"/>
        <v>0</v>
      </c>
      <c r="R136" s="64">
        <f t="shared" si="37"/>
        <v>0</v>
      </c>
      <c r="S136" s="64">
        <f t="shared" si="37"/>
        <v>0</v>
      </c>
      <c r="T136" s="64">
        <f t="shared" si="37"/>
        <v>0</v>
      </c>
      <c r="U136" s="64">
        <f t="shared" si="37"/>
        <v>0</v>
      </c>
      <c r="V136" s="64">
        <f t="shared" si="37"/>
        <v>0</v>
      </c>
    </row>
    <row r="137" spans="1:22" s="7" customFormat="1">
      <c r="A137" s="115" t="s">
        <v>588</v>
      </c>
      <c r="B137" s="10" t="s">
        <v>589</v>
      </c>
      <c r="C137" s="139">
        <v>1.6432</v>
      </c>
      <c r="D137" s="139">
        <v>5.407</v>
      </c>
      <c r="E137" s="139">
        <v>9.2799999999999994</v>
      </c>
      <c r="F137" s="139">
        <v>9</v>
      </c>
      <c r="G137" s="139">
        <v>11</v>
      </c>
      <c r="H137" s="139">
        <v>14</v>
      </c>
      <c r="I137" s="139">
        <v>14</v>
      </c>
      <c r="J137" s="140">
        <v>20</v>
      </c>
      <c r="K137" s="11" t="s">
        <v>590</v>
      </c>
      <c r="L137" s="10"/>
      <c r="M137" s="115" t="s">
        <v>9</v>
      </c>
      <c r="N137" s="7" t="s">
        <v>280</v>
      </c>
      <c r="O137" s="11">
        <v>20</v>
      </c>
      <c r="P137" s="64">
        <v>1.6432</v>
      </c>
      <c r="Q137" s="64">
        <v>5.407</v>
      </c>
      <c r="R137" s="64">
        <v>9.2799999999999994</v>
      </c>
      <c r="S137" s="64">
        <v>9</v>
      </c>
      <c r="T137" s="64">
        <v>11</v>
      </c>
      <c r="U137" s="64">
        <v>14</v>
      </c>
      <c r="V137" s="64">
        <v>14</v>
      </c>
    </row>
    <row r="138" spans="1:22" s="77" customFormat="1" ht="15">
      <c r="A138" s="77" t="s">
        <v>314</v>
      </c>
      <c r="B138" s="118" t="s">
        <v>316</v>
      </c>
      <c r="C138" s="119"/>
      <c r="D138" s="119"/>
      <c r="E138" s="119"/>
      <c r="F138" s="119"/>
      <c r="G138" s="119"/>
      <c r="H138" s="119"/>
      <c r="I138" s="119"/>
      <c r="L138" s="22"/>
      <c r="O138" s="120"/>
      <c r="P138" s="137">
        <f t="shared" ref="P138:V138" si="38">+SUM(P139:P147)</f>
        <v>80.517200000000003</v>
      </c>
      <c r="Q138" s="137">
        <f t="shared" si="38"/>
        <v>159.34472</v>
      </c>
      <c r="R138" s="137">
        <f t="shared" si="38"/>
        <v>120.95084000000001</v>
      </c>
      <c r="S138" s="137">
        <f t="shared" si="38"/>
        <v>110.54624000000001</v>
      </c>
      <c r="T138" s="137">
        <f t="shared" si="38"/>
        <v>117.84230000000001</v>
      </c>
      <c r="U138" s="137">
        <f t="shared" si="38"/>
        <v>113.6024</v>
      </c>
      <c r="V138" s="137">
        <f t="shared" si="38"/>
        <v>113.3651</v>
      </c>
    </row>
    <row r="139" spans="1:22" s="7" customFormat="1">
      <c r="A139" s="7" t="s">
        <v>35</v>
      </c>
      <c r="B139" s="7" t="s">
        <v>401</v>
      </c>
      <c r="C139" s="101">
        <v>41.207999999999998</v>
      </c>
      <c r="D139" s="101">
        <v>57.628999999999998</v>
      </c>
      <c r="E139" s="101">
        <v>55.204999999999998</v>
      </c>
      <c r="F139" s="101">
        <v>56.182000000000002</v>
      </c>
      <c r="G139" s="101">
        <v>56.999000000000002</v>
      </c>
      <c r="H139" s="101">
        <v>56.933</v>
      </c>
      <c r="I139" s="101">
        <v>58.689</v>
      </c>
      <c r="J139" s="7">
        <v>100</v>
      </c>
      <c r="K139" s="7" t="s">
        <v>432</v>
      </c>
      <c r="L139" s="10" t="s">
        <v>163</v>
      </c>
      <c r="M139" s="7" t="s">
        <v>9</v>
      </c>
      <c r="N139" s="10" t="s">
        <v>39</v>
      </c>
      <c r="O139" s="67">
        <v>100</v>
      </c>
      <c r="P139" s="64">
        <v>41.207999999999998</v>
      </c>
      <c r="Q139" s="64">
        <v>57.628999999999998</v>
      </c>
      <c r="R139" s="64">
        <v>55.204999999999998</v>
      </c>
      <c r="S139" s="64">
        <v>56.182000000000002</v>
      </c>
      <c r="T139" s="64">
        <v>56.999000000000002</v>
      </c>
      <c r="U139" s="64">
        <v>56.933</v>
      </c>
      <c r="V139" s="64">
        <v>58.689</v>
      </c>
    </row>
    <row r="140" spans="1:22" s="7" customFormat="1">
      <c r="A140" s="7" t="s">
        <v>36</v>
      </c>
      <c r="B140" s="7" t="s">
        <v>242</v>
      </c>
      <c r="C140" s="101">
        <v>15.0745</v>
      </c>
      <c r="D140" s="101">
        <v>40.857599999999998</v>
      </c>
      <c r="E140" s="101">
        <v>32.7761</v>
      </c>
      <c r="F140" s="101">
        <v>24.584</v>
      </c>
      <c r="G140" s="101">
        <v>35.741300000000003</v>
      </c>
      <c r="H140" s="101">
        <v>41.129899999999999</v>
      </c>
      <c r="I140" s="101">
        <v>38.327100000000002</v>
      </c>
      <c r="J140" s="7">
        <v>70</v>
      </c>
      <c r="K140" s="7" t="s">
        <v>432</v>
      </c>
      <c r="L140" s="10" t="s">
        <v>163</v>
      </c>
      <c r="M140" s="7" t="s">
        <v>9</v>
      </c>
      <c r="N140" s="10" t="s">
        <v>39</v>
      </c>
      <c r="O140" s="67">
        <v>70</v>
      </c>
      <c r="P140" s="64">
        <f t="shared" ref="P140:V140" si="39">+$O140/$J140*C140</f>
        <v>15.0745</v>
      </c>
      <c r="Q140" s="64">
        <f t="shared" si="39"/>
        <v>40.857599999999998</v>
      </c>
      <c r="R140" s="64">
        <f t="shared" si="39"/>
        <v>32.7761</v>
      </c>
      <c r="S140" s="64">
        <f t="shared" si="39"/>
        <v>24.584</v>
      </c>
      <c r="T140" s="64">
        <f t="shared" si="39"/>
        <v>35.741300000000003</v>
      </c>
      <c r="U140" s="64">
        <f t="shared" si="39"/>
        <v>41.129899999999999</v>
      </c>
      <c r="V140" s="64">
        <f t="shared" si="39"/>
        <v>38.327100000000002</v>
      </c>
    </row>
    <row r="141" spans="1:22" s="7" customFormat="1">
      <c r="B141" s="210"/>
      <c r="O141" s="67"/>
      <c r="P141" s="64"/>
      <c r="Q141" s="64"/>
      <c r="R141" s="64"/>
      <c r="S141" s="64"/>
      <c r="T141" s="64"/>
      <c r="U141" s="64"/>
      <c r="V141" s="64"/>
    </row>
    <row r="142" spans="1:22" s="7" customFormat="1">
      <c r="A142" s="7" t="s">
        <v>10</v>
      </c>
      <c r="B142" s="138" t="s">
        <v>244</v>
      </c>
      <c r="C142" s="101">
        <v>14.25</v>
      </c>
      <c r="D142" s="101">
        <v>14.5215</v>
      </c>
      <c r="E142" s="101">
        <v>17.866499999999998</v>
      </c>
      <c r="F142" s="101">
        <v>15.795999999999999</v>
      </c>
      <c r="G142" s="101">
        <v>13.646000000000001</v>
      </c>
      <c r="H142" s="101">
        <v>5.633</v>
      </c>
      <c r="I142" s="101">
        <v>6.5505000000000004</v>
      </c>
      <c r="J142" s="7">
        <v>50</v>
      </c>
      <c r="K142" s="7" t="s">
        <v>432</v>
      </c>
      <c r="L142" s="10" t="s">
        <v>163</v>
      </c>
      <c r="M142" s="7" t="s">
        <v>9</v>
      </c>
      <c r="N142" s="10" t="s">
        <v>39</v>
      </c>
      <c r="O142" s="67">
        <v>50</v>
      </c>
      <c r="P142" s="64">
        <f t="shared" ref="P142:V142" si="40">+$O142/$J142*C142</f>
        <v>14.25</v>
      </c>
      <c r="Q142" s="64">
        <f t="shared" si="40"/>
        <v>14.5215</v>
      </c>
      <c r="R142" s="64">
        <f t="shared" si="40"/>
        <v>17.866499999999998</v>
      </c>
      <c r="S142" s="64">
        <f t="shared" si="40"/>
        <v>15.795999999999999</v>
      </c>
      <c r="T142" s="64">
        <f t="shared" si="40"/>
        <v>13.646000000000001</v>
      </c>
      <c r="U142" s="64">
        <f t="shared" si="40"/>
        <v>5.633</v>
      </c>
      <c r="V142" s="64">
        <f t="shared" si="40"/>
        <v>6.5505000000000004</v>
      </c>
    </row>
    <row r="143" spans="1:22" s="7" customFormat="1" ht="25.5">
      <c r="A143" s="115">
        <v>19</v>
      </c>
      <c r="B143" s="138" t="s">
        <v>661</v>
      </c>
      <c r="C143" s="139">
        <v>3.0972</v>
      </c>
      <c r="D143" s="139">
        <v>33.869639999999997</v>
      </c>
      <c r="E143" s="139">
        <v>6.7</v>
      </c>
      <c r="F143" s="139">
        <v>5.7</v>
      </c>
      <c r="G143" s="139">
        <v>3.7</v>
      </c>
      <c r="H143" s="139">
        <v>2.5</v>
      </c>
      <c r="I143" s="139">
        <v>2.5</v>
      </c>
      <c r="J143" s="140" t="s">
        <v>686</v>
      </c>
      <c r="K143" s="11">
        <v>41640</v>
      </c>
      <c r="M143" s="115" t="s">
        <v>685</v>
      </c>
      <c r="N143" s="7" t="s">
        <v>280</v>
      </c>
      <c r="O143" s="11">
        <v>100</v>
      </c>
      <c r="P143" s="64">
        <v>3.0972</v>
      </c>
      <c r="Q143" s="64">
        <v>33.869639999999997</v>
      </c>
      <c r="R143" s="64">
        <v>6.7</v>
      </c>
      <c r="S143" s="64">
        <v>5.7</v>
      </c>
      <c r="T143" s="64">
        <v>3.7</v>
      </c>
      <c r="U143" s="64">
        <v>2.5</v>
      </c>
      <c r="V143" s="64">
        <v>2.5</v>
      </c>
    </row>
    <row r="144" spans="1:22" s="7" customFormat="1">
      <c r="A144" s="115"/>
      <c r="B144" s="138" t="s">
        <v>402</v>
      </c>
      <c r="C144" s="139">
        <v>0</v>
      </c>
      <c r="D144" s="139">
        <v>1.21848</v>
      </c>
      <c r="E144" s="139">
        <v>0.60924</v>
      </c>
      <c r="F144" s="139">
        <v>0.60924</v>
      </c>
      <c r="G144" s="139">
        <v>0</v>
      </c>
      <c r="H144" s="139">
        <v>0</v>
      </c>
      <c r="I144" s="139">
        <v>0</v>
      </c>
      <c r="J144" s="140">
        <v>6</v>
      </c>
      <c r="K144" s="11" t="s">
        <v>433</v>
      </c>
      <c r="M144" s="115" t="s">
        <v>9</v>
      </c>
      <c r="N144" s="7" t="s">
        <v>280</v>
      </c>
      <c r="O144" s="11">
        <v>6</v>
      </c>
      <c r="P144" s="64">
        <f t="shared" ref="P144" si="41">+$O144/$J144*C144</f>
        <v>0</v>
      </c>
      <c r="Q144" s="64">
        <f t="shared" ref="Q144" si="42">+$O144/$J144*D144</f>
        <v>1.21848</v>
      </c>
      <c r="R144" s="64">
        <f t="shared" ref="R144" si="43">+$O144/$J144*E144</f>
        <v>0.60924</v>
      </c>
      <c r="S144" s="64">
        <f t="shared" ref="S144" si="44">+$O144/$J144*F144</f>
        <v>0.60924</v>
      </c>
      <c r="T144" s="64">
        <f t="shared" ref="T144" si="45">+$O144/$J144*G144</f>
        <v>0</v>
      </c>
      <c r="U144" s="64">
        <f t="shared" ref="U144" si="46">+$O144/$J144*H144</f>
        <v>0</v>
      </c>
      <c r="V144" s="64">
        <f t="shared" ref="V144" si="47">+$O144/$J144*I144</f>
        <v>0</v>
      </c>
    </row>
    <row r="145" spans="1:23" s="7" customFormat="1">
      <c r="A145" s="7" t="s">
        <v>317</v>
      </c>
      <c r="B145" s="7" t="s">
        <v>687</v>
      </c>
      <c r="C145" s="101">
        <v>5.9195000000000002</v>
      </c>
      <c r="D145" s="101">
        <v>7.8624999999999998</v>
      </c>
      <c r="E145" s="101">
        <v>7.2510000000000012</v>
      </c>
      <c r="F145" s="101">
        <v>7.2530000000000001</v>
      </c>
      <c r="G145" s="101">
        <v>7.2569999999999997</v>
      </c>
      <c r="H145" s="101">
        <v>7.2484999999999999</v>
      </c>
      <c r="I145" s="101">
        <v>7.2985000000000007</v>
      </c>
      <c r="J145" s="7">
        <v>50</v>
      </c>
      <c r="K145" s="67" t="s">
        <v>498</v>
      </c>
      <c r="L145" s="10" t="s">
        <v>163</v>
      </c>
      <c r="M145" s="7" t="s">
        <v>9</v>
      </c>
      <c r="N145" s="10" t="s">
        <v>39</v>
      </c>
      <c r="O145" s="7">
        <v>50</v>
      </c>
      <c r="P145" s="64">
        <v>5.9195000000000002</v>
      </c>
      <c r="Q145" s="64">
        <v>7.8624999999999998</v>
      </c>
      <c r="R145" s="64">
        <v>7.2510000000000012</v>
      </c>
      <c r="S145" s="64">
        <v>7.2530000000000001</v>
      </c>
      <c r="T145" s="64">
        <v>7.2569999999999997</v>
      </c>
      <c r="U145" s="64">
        <v>7.2484999999999999</v>
      </c>
      <c r="V145" s="64">
        <v>7.2985000000000007</v>
      </c>
    </row>
    <row r="146" spans="1:23" s="7" customFormat="1">
      <c r="B146" s="7" t="s">
        <v>664</v>
      </c>
      <c r="C146" s="101">
        <v>0.96799999999999997</v>
      </c>
      <c r="D146" s="101">
        <v>1.766</v>
      </c>
      <c r="E146" s="101">
        <v>0.54299999999999993</v>
      </c>
      <c r="F146" s="101">
        <v>0.42199999999999999</v>
      </c>
      <c r="G146" s="101">
        <v>0.499</v>
      </c>
      <c r="H146" s="101">
        <v>0.158</v>
      </c>
      <c r="I146" s="101">
        <v>0</v>
      </c>
      <c r="J146" s="7">
        <v>100</v>
      </c>
      <c r="K146" s="67">
        <v>6</v>
      </c>
      <c r="L146" s="10" t="s">
        <v>163</v>
      </c>
      <c r="M146" s="7" t="s">
        <v>9</v>
      </c>
      <c r="N146" s="10" t="s">
        <v>39</v>
      </c>
      <c r="O146" s="7">
        <v>100</v>
      </c>
      <c r="P146" s="64">
        <v>0.96799999999999997</v>
      </c>
      <c r="Q146" s="64">
        <v>1.766</v>
      </c>
      <c r="R146" s="64">
        <v>0.54299999999999993</v>
      </c>
      <c r="S146" s="64">
        <v>0.42199999999999999</v>
      </c>
      <c r="T146" s="64">
        <v>0.499</v>
      </c>
      <c r="U146" s="64">
        <v>0.158</v>
      </c>
      <c r="V146" s="64">
        <v>0</v>
      </c>
    </row>
    <row r="147" spans="1:23" s="7" customFormat="1">
      <c r="B147" s="7" t="s">
        <v>593</v>
      </c>
      <c r="C147" s="101">
        <v>0</v>
      </c>
      <c r="D147" s="101">
        <v>1.62</v>
      </c>
      <c r="E147" s="101">
        <v>0</v>
      </c>
      <c r="F147" s="101">
        <v>0</v>
      </c>
      <c r="G147" s="101">
        <v>0</v>
      </c>
      <c r="H147" s="101">
        <v>0</v>
      </c>
      <c r="I147" s="101">
        <v>0</v>
      </c>
      <c r="J147" s="7">
        <v>20</v>
      </c>
      <c r="K147" s="67" t="s">
        <v>594</v>
      </c>
      <c r="L147" s="10"/>
      <c r="M147" s="7" t="s">
        <v>595</v>
      </c>
      <c r="N147" s="10" t="s">
        <v>39</v>
      </c>
      <c r="O147" s="7">
        <v>20</v>
      </c>
      <c r="P147" s="64">
        <f t="shared" ref="P147" si="48">+$O147/$J147*C147</f>
        <v>0</v>
      </c>
      <c r="Q147" s="64">
        <f t="shared" ref="Q147" si="49">+$O147/$J147*D147</f>
        <v>1.62</v>
      </c>
      <c r="R147" s="64">
        <f t="shared" ref="R147" si="50">+$O147/$J147*E147</f>
        <v>0</v>
      </c>
      <c r="S147" s="64">
        <f t="shared" ref="S147" si="51">+$O147/$J147*F147</f>
        <v>0</v>
      </c>
      <c r="T147" s="64">
        <f t="shared" ref="T147" si="52">+$O147/$J147*G147</f>
        <v>0</v>
      </c>
      <c r="U147" s="64">
        <f t="shared" ref="U147" si="53">+$O147/$J147*H147</f>
        <v>0</v>
      </c>
      <c r="V147" s="64">
        <f t="shared" ref="V147" si="54">+$O147/$J147*I147</f>
        <v>0</v>
      </c>
    </row>
    <row r="148" spans="1:23" s="7" customFormat="1" ht="15">
      <c r="A148" s="77" t="s">
        <v>318</v>
      </c>
      <c r="B148" s="118" t="s">
        <v>22</v>
      </c>
      <c r="C148" s="101"/>
      <c r="D148" s="101"/>
      <c r="E148" s="101"/>
      <c r="F148" s="101"/>
      <c r="G148" s="101"/>
      <c r="H148" s="101"/>
      <c r="I148" s="101"/>
      <c r="J148" s="101"/>
      <c r="K148" s="67"/>
      <c r="L148" s="10"/>
      <c r="N148" s="10"/>
      <c r="P148" s="137">
        <f t="shared" ref="P148:V148" si="55">SUM(P149:P162)</f>
        <v>203.29240000000001</v>
      </c>
      <c r="Q148" s="137">
        <f t="shared" si="55"/>
        <v>69.337499999999977</v>
      </c>
      <c r="R148" s="137">
        <f t="shared" si="55"/>
        <v>71.852049999999991</v>
      </c>
      <c r="S148" s="137">
        <f t="shared" si="55"/>
        <v>57.199550000000002</v>
      </c>
      <c r="T148" s="137">
        <f t="shared" si="55"/>
        <v>59.462249999999997</v>
      </c>
      <c r="U148" s="137">
        <f t="shared" si="55"/>
        <v>60.198550000000004</v>
      </c>
      <c r="V148" s="137">
        <f t="shared" si="55"/>
        <v>60.34355</v>
      </c>
    </row>
    <row r="149" spans="1:23" s="7" customFormat="1">
      <c r="A149" s="114" t="s">
        <v>319</v>
      </c>
      <c r="B149" s="7" t="s">
        <v>665</v>
      </c>
      <c r="C149" s="101">
        <v>22.83925</v>
      </c>
      <c r="D149" s="101">
        <v>23.106249999999999</v>
      </c>
      <c r="E149" s="101">
        <v>20.820999999999998</v>
      </c>
      <c r="F149" s="101">
        <v>13.56</v>
      </c>
      <c r="G149" s="101">
        <v>11.685</v>
      </c>
      <c r="H149" s="101">
        <v>11.06</v>
      </c>
      <c r="I149" s="101">
        <v>11.06</v>
      </c>
      <c r="J149" s="7">
        <v>25</v>
      </c>
      <c r="K149" s="7">
        <v>5</v>
      </c>
      <c r="L149" s="7" t="s">
        <v>162</v>
      </c>
      <c r="M149" s="7" t="s">
        <v>9</v>
      </c>
      <c r="N149" s="10" t="s">
        <v>39</v>
      </c>
      <c r="O149" s="67">
        <v>25</v>
      </c>
      <c r="P149" s="64">
        <v>22.83925</v>
      </c>
      <c r="Q149" s="64">
        <v>23.106249999999999</v>
      </c>
      <c r="R149" s="64">
        <v>20.820999999999998</v>
      </c>
      <c r="S149" s="64">
        <v>13.56</v>
      </c>
      <c r="T149" s="64">
        <v>11.685</v>
      </c>
      <c r="U149" s="64">
        <v>11.06</v>
      </c>
      <c r="V149" s="64">
        <v>11.06</v>
      </c>
    </row>
    <row r="150" spans="1:23" s="7" customFormat="1">
      <c r="A150" s="114" t="s">
        <v>499</v>
      </c>
      <c r="B150" s="7" t="s">
        <v>666</v>
      </c>
      <c r="C150" s="101">
        <v>8.7159000000000013</v>
      </c>
      <c r="D150" s="101">
        <v>20.829000000000001</v>
      </c>
      <c r="E150" s="101">
        <v>21.511799999999997</v>
      </c>
      <c r="F150" s="101">
        <v>18.4023</v>
      </c>
      <c r="G150" s="101">
        <v>22.792499999999997</v>
      </c>
      <c r="H150" s="101">
        <v>22.453799999999998</v>
      </c>
      <c r="I150" s="101">
        <v>21.598800000000001</v>
      </c>
      <c r="J150" s="7">
        <v>30</v>
      </c>
      <c r="K150" s="7">
        <v>5</v>
      </c>
      <c r="L150" s="7" t="s">
        <v>162</v>
      </c>
      <c r="M150" s="7" t="s">
        <v>9</v>
      </c>
      <c r="N150" s="10" t="s">
        <v>39</v>
      </c>
      <c r="O150" s="67">
        <v>30</v>
      </c>
      <c r="P150" s="64">
        <v>8.7159000000000013</v>
      </c>
      <c r="Q150" s="64">
        <v>20.829000000000001</v>
      </c>
      <c r="R150" s="64">
        <v>21.511799999999997</v>
      </c>
      <c r="S150" s="64">
        <v>18.4023</v>
      </c>
      <c r="T150" s="64">
        <v>22.792499999999997</v>
      </c>
      <c r="U150" s="64">
        <v>22.453799999999998</v>
      </c>
      <c r="V150" s="64">
        <v>21.598800000000001</v>
      </c>
      <c r="W150" s="64"/>
    </row>
    <row r="151" spans="1:23" s="7" customFormat="1">
      <c r="A151" s="114" t="s">
        <v>319</v>
      </c>
      <c r="B151" s="7" t="s">
        <v>667</v>
      </c>
      <c r="C151" s="101">
        <v>1.7537500000000001</v>
      </c>
      <c r="D151" s="101">
        <v>1.0082500000000001</v>
      </c>
      <c r="E151" s="101">
        <v>0.59199999999999997</v>
      </c>
      <c r="F151" s="101">
        <v>0.59199999999999997</v>
      </c>
      <c r="G151" s="101">
        <v>0.59199999999999997</v>
      </c>
      <c r="H151" s="101">
        <v>0.59199999999999997</v>
      </c>
      <c r="I151" s="101">
        <v>0.59199999999999997</v>
      </c>
      <c r="J151" s="7">
        <v>25</v>
      </c>
      <c r="K151" s="7">
        <v>5</v>
      </c>
      <c r="L151" s="7" t="s">
        <v>162</v>
      </c>
      <c r="M151" s="7" t="s">
        <v>9</v>
      </c>
      <c r="N151" s="10" t="s">
        <v>39</v>
      </c>
      <c r="O151" s="67">
        <v>25</v>
      </c>
      <c r="P151" s="64">
        <v>1.7537500000000001</v>
      </c>
      <c r="Q151" s="64">
        <v>1.0082500000000001</v>
      </c>
      <c r="R151" s="64">
        <v>0.59199999999999997</v>
      </c>
      <c r="S151" s="64">
        <v>0.59199999999999997</v>
      </c>
      <c r="T151" s="64">
        <v>0.59199999999999997</v>
      </c>
      <c r="U151" s="64">
        <v>0.59199999999999997</v>
      </c>
      <c r="V151" s="64">
        <v>0.59199999999999997</v>
      </c>
    </row>
    <row r="152" spans="1:23" s="7" customFormat="1">
      <c r="A152" s="114" t="s">
        <v>319</v>
      </c>
      <c r="B152" s="7" t="s">
        <v>403</v>
      </c>
      <c r="C152" s="101">
        <v>0</v>
      </c>
      <c r="D152" s="101">
        <v>0</v>
      </c>
      <c r="E152" s="101">
        <v>0</v>
      </c>
      <c r="F152" s="101">
        <v>0</v>
      </c>
      <c r="G152" s="101">
        <v>0</v>
      </c>
      <c r="H152" s="101">
        <v>0</v>
      </c>
      <c r="I152" s="101">
        <v>0</v>
      </c>
      <c r="J152" s="7">
        <v>25</v>
      </c>
      <c r="K152" s="7">
        <v>5</v>
      </c>
      <c r="L152" s="7" t="s">
        <v>162</v>
      </c>
      <c r="M152" s="7" t="s">
        <v>9</v>
      </c>
      <c r="N152" s="10" t="s">
        <v>39</v>
      </c>
      <c r="O152" s="67">
        <v>25</v>
      </c>
      <c r="P152" s="64">
        <f t="shared" ref="P152" si="56">+$O152/$J152*C152</f>
        <v>0</v>
      </c>
      <c r="Q152" s="64">
        <f t="shared" ref="Q152" si="57">+$O152/$J152*D152</f>
        <v>0</v>
      </c>
      <c r="R152" s="64">
        <f t="shared" ref="R152" si="58">+$O152/$J152*E152</f>
        <v>0</v>
      </c>
      <c r="S152" s="64">
        <f t="shared" ref="S152" si="59">+$O152/$J152*F152</f>
        <v>0</v>
      </c>
      <c r="T152" s="64">
        <f t="shared" ref="T152" si="60">+$O152/$J152*G152</f>
        <v>0</v>
      </c>
      <c r="U152" s="64">
        <f t="shared" ref="U152" si="61">+$O152/$J152*H152</f>
        <v>0</v>
      </c>
      <c r="V152" s="64">
        <f t="shared" ref="V152" si="62">+$O152/$J152*I152</f>
        <v>0</v>
      </c>
    </row>
    <row r="153" spans="1:23" s="7" customFormat="1">
      <c r="A153" s="114" t="s">
        <v>319</v>
      </c>
      <c r="B153" s="7" t="s">
        <v>23</v>
      </c>
      <c r="C153" s="101">
        <v>1.4379999999999999</v>
      </c>
      <c r="D153" s="101">
        <v>2.3650000000000002</v>
      </c>
      <c r="E153" s="101">
        <v>4.08</v>
      </c>
      <c r="F153" s="101">
        <v>3.38</v>
      </c>
      <c r="G153" s="101">
        <v>2.88</v>
      </c>
      <c r="H153" s="101">
        <v>3.48</v>
      </c>
      <c r="I153" s="101">
        <v>5.48</v>
      </c>
      <c r="J153" s="7">
        <v>100</v>
      </c>
      <c r="K153" s="7">
        <v>5</v>
      </c>
      <c r="L153" s="7" t="s">
        <v>162</v>
      </c>
      <c r="M153" s="7" t="s">
        <v>9</v>
      </c>
      <c r="N153" s="10" t="s">
        <v>39</v>
      </c>
      <c r="O153" s="67">
        <v>50</v>
      </c>
      <c r="P153" s="64">
        <f t="shared" ref="P153:P157" si="63">+$O153/$J153*C153</f>
        <v>0.71899999999999997</v>
      </c>
      <c r="Q153" s="64">
        <f t="shared" ref="Q153:Q157" si="64">+$O153/$J153*D153</f>
        <v>1.1825000000000001</v>
      </c>
      <c r="R153" s="64">
        <f t="shared" ref="R153:R157" si="65">+$O153/$J153*E153</f>
        <v>2.04</v>
      </c>
      <c r="S153" s="64">
        <f t="shared" ref="S153:S157" si="66">+$O153/$J153*F153</f>
        <v>1.69</v>
      </c>
      <c r="T153" s="64">
        <f t="shared" ref="T153:T157" si="67">+$O153/$J153*G153</f>
        <v>1.44</v>
      </c>
      <c r="U153" s="64">
        <f t="shared" ref="U153:U157" si="68">+$O153/$J153*H153</f>
        <v>1.74</v>
      </c>
      <c r="V153" s="64">
        <f t="shared" ref="V153:V157" si="69">+$O153/$J153*I153</f>
        <v>2.74</v>
      </c>
    </row>
    <row r="154" spans="1:23" s="7" customFormat="1">
      <c r="A154" s="114" t="s">
        <v>319</v>
      </c>
      <c r="B154" s="7" t="s">
        <v>260</v>
      </c>
      <c r="C154" s="101">
        <v>7.25</v>
      </c>
      <c r="D154" s="101">
        <v>7.25</v>
      </c>
      <c r="E154" s="101">
        <v>7.6509999999999998</v>
      </c>
      <c r="F154" s="101">
        <v>5.4009999999999998</v>
      </c>
      <c r="G154" s="101">
        <v>5.4009999999999998</v>
      </c>
      <c r="H154" s="101">
        <v>5.4009999999999998</v>
      </c>
      <c r="I154" s="101">
        <v>5.4009999999999998</v>
      </c>
      <c r="J154" s="7">
        <v>100</v>
      </c>
      <c r="K154" s="7">
        <v>5</v>
      </c>
      <c r="L154" s="7" t="s">
        <v>162</v>
      </c>
      <c r="M154" s="7" t="s">
        <v>24</v>
      </c>
      <c r="N154" s="7" t="s">
        <v>38</v>
      </c>
      <c r="O154" s="67">
        <v>25</v>
      </c>
      <c r="P154" s="64">
        <f t="shared" si="63"/>
        <v>1.8125</v>
      </c>
      <c r="Q154" s="64">
        <f t="shared" si="64"/>
        <v>1.8125</v>
      </c>
      <c r="R154" s="64">
        <f t="shared" si="65"/>
        <v>1.91275</v>
      </c>
      <c r="S154" s="64">
        <f t="shared" si="66"/>
        <v>1.35025</v>
      </c>
      <c r="T154" s="64">
        <f t="shared" si="67"/>
        <v>1.35025</v>
      </c>
      <c r="U154" s="64">
        <f t="shared" si="68"/>
        <v>1.35025</v>
      </c>
      <c r="V154" s="64">
        <f t="shared" si="69"/>
        <v>1.35025</v>
      </c>
    </row>
    <row r="155" spans="1:23" s="7" customFormat="1">
      <c r="A155" s="114" t="s">
        <v>320</v>
      </c>
      <c r="B155" s="7" t="s">
        <v>668</v>
      </c>
      <c r="C155" s="101">
        <v>3.1459999999999999</v>
      </c>
      <c r="D155" s="101">
        <v>4.1909999999999998</v>
      </c>
      <c r="E155" s="101">
        <v>3.7410000000000001</v>
      </c>
      <c r="F155" s="101">
        <v>4.0949999999999998</v>
      </c>
      <c r="G155" s="101">
        <v>4.7949999999999999</v>
      </c>
      <c r="H155" s="101">
        <v>3.87</v>
      </c>
      <c r="I155" s="101">
        <v>3.87</v>
      </c>
      <c r="J155" s="7">
        <v>100</v>
      </c>
      <c r="K155" s="7">
        <v>5</v>
      </c>
      <c r="L155" s="7" t="s">
        <v>162</v>
      </c>
      <c r="M155" s="10" t="s">
        <v>39</v>
      </c>
      <c r="N155" s="7" t="s">
        <v>39</v>
      </c>
      <c r="O155" s="67">
        <v>0</v>
      </c>
      <c r="P155" s="64"/>
      <c r="Q155" s="64"/>
      <c r="R155" s="64"/>
      <c r="S155" s="64"/>
      <c r="T155" s="64"/>
      <c r="U155" s="64"/>
      <c r="V155" s="64"/>
    </row>
    <row r="156" spans="1:23" s="7" customFormat="1">
      <c r="A156" s="114" t="s">
        <v>320</v>
      </c>
      <c r="B156" s="7" t="s">
        <v>26</v>
      </c>
      <c r="C156" s="101">
        <v>11.904</v>
      </c>
      <c r="D156" s="101">
        <v>0</v>
      </c>
      <c r="E156" s="101">
        <v>0</v>
      </c>
      <c r="F156" s="101">
        <v>0</v>
      </c>
      <c r="G156" s="101">
        <v>0</v>
      </c>
      <c r="H156" s="101">
        <v>0</v>
      </c>
      <c r="I156" s="101">
        <v>0</v>
      </c>
      <c r="J156" s="7">
        <v>60</v>
      </c>
      <c r="K156" s="7">
        <v>5</v>
      </c>
      <c r="L156" s="7" t="s">
        <v>162</v>
      </c>
      <c r="M156" s="10" t="s">
        <v>39</v>
      </c>
      <c r="N156" s="10" t="s">
        <v>39</v>
      </c>
      <c r="O156" s="67">
        <v>50</v>
      </c>
      <c r="P156" s="64">
        <f t="shared" si="63"/>
        <v>9.92</v>
      </c>
      <c r="Q156" s="64">
        <f t="shared" si="64"/>
        <v>0</v>
      </c>
      <c r="R156" s="64">
        <f t="shared" si="65"/>
        <v>0</v>
      </c>
      <c r="S156" s="64">
        <f t="shared" si="66"/>
        <v>0</v>
      </c>
      <c r="T156" s="64">
        <f t="shared" si="67"/>
        <v>0</v>
      </c>
      <c r="U156" s="64">
        <f t="shared" si="68"/>
        <v>0</v>
      </c>
      <c r="V156" s="64">
        <f t="shared" si="69"/>
        <v>0</v>
      </c>
    </row>
    <row r="157" spans="1:23" s="7" customFormat="1">
      <c r="A157" s="114" t="s">
        <v>321</v>
      </c>
      <c r="B157" s="7" t="s">
        <v>27</v>
      </c>
      <c r="C157" s="101">
        <v>137.738</v>
      </c>
      <c r="D157" s="101">
        <v>8.7129999999999992</v>
      </c>
      <c r="E157" s="101">
        <v>9.4969999999999999</v>
      </c>
      <c r="F157" s="101">
        <v>7.0670000000000002</v>
      </c>
      <c r="G157" s="101">
        <v>7.0620000000000003</v>
      </c>
      <c r="H157" s="101">
        <v>8.4619999999999997</v>
      </c>
      <c r="I157" s="101">
        <v>8.4619999999999997</v>
      </c>
      <c r="J157" s="7">
        <v>100</v>
      </c>
      <c r="K157" s="7">
        <v>5</v>
      </c>
      <c r="L157" s="7" t="s">
        <v>162</v>
      </c>
      <c r="M157" s="7" t="s">
        <v>28</v>
      </c>
      <c r="N157" s="7" t="s">
        <v>38</v>
      </c>
      <c r="O157" s="67">
        <v>100</v>
      </c>
      <c r="P157" s="64">
        <f t="shared" si="63"/>
        <v>137.738</v>
      </c>
      <c r="Q157" s="64">
        <f t="shared" si="64"/>
        <v>8.7129999999999992</v>
      </c>
      <c r="R157" s="64">
        <f t="shared" si="65"/>
        <v>9.4969999999999999</v>
      </c>
      <c r="S157" s="64">
        <f t="shared" si="66"/>
        <v>7.0670000000000002</v>
      </c>
      <c r="T157" s="64">
        <f t="shared" si="67"/>
        <v>7.0620000000000003</v>
      </c>
      <c r="U157" s="64">
        <f t="shared" si="68"/>
        <v>8.4619999999999997</v>
      </c>
      <c r="V157" s="64">
        <f t="shared" si="69"/>
        <v>8.4619999999999997</v>
      </c>
    </row>
    <row r="158" spans="1:23" s="7" customFormat="1">
      <c r="A158" s="114" t="s">
        <v>320</v>
      </c>
      <c r="B158" s="7" t="s">
        <v>669</v>
      </c>
      <c r="C158" s="101">
        <v>2.7969999999999997</v>
      </c>
      <c r="D158" s="101">
        <v>1.5649999999999999</v>
      </c>
      <c r="E158" s="101">
        <v>1.8220000000000001</v>
      </c>
      <c r="F158" s="101">
        <v>1.8220000000000001</v>
      </c>
      <c r="G158" s="101">
        <v>1.8220000000000001</v>
      </c>
      <c r="H158" s="101">
        <v>1.8220000000000001</v>
      </c>
      <c r="I158" s="101">
        <v>1.8220000000000001</v>
      </c>
      <c r="J158" s="7">
        <v>100</v>
      </c>
      <c r="K158" s="7">
        <v>5</v>
      </c>
      <c r="L158" s="7" t="s">
        <v>162</v>
      </c>
      <c r="M158" s="10" t="s">
        <v>39</v>
      </c>
      <c r="N158" s="7" t="s">
        <v>39</v>
      </c>
      <c r="O158" s="67">
        <v>0</v>
      </c>
      <c r="P158" s="64">
        <v>0</v>
      </c>
      <c r="Q158" s="64">
        <v>0</v>
      </c>
      <c r="R158" s="64">
        <v>0</v>
      </c>
      <c r="S158" s="64">
        <v>0</v>
      </c>
      <c r="T158" s="64">
        <v>0</v>
      </c>
      <c r="U158" s="64">
        <v>0</v>
      </c>
      <c r="V158" s="64">
        <v>0</v>
      </c>
    </row>
    <row r="159" spans="1:23" s="7" customFormat="1">
      <c r="A159" s="114" t="s">
        <v>322</v>
      </c>
      <c r="B159" s="7" t="s">
        <v>647</v>
      </c>
      <c r="C159" s="101">
        <v>37.809000000000005</v>
      </c>
      <c r="D159" s="101">
        <v>23.582999999999998</v>
      </c>
      <c r="E159" s="101">
        <v>29.166</v>
      </c>
      <c r="F159" s="101">
        <v>27.287000000000003</v>
      </c>
      <c r="G159" s="101">
        <v>27.292000000000002</v>
      </c>
      <c r="H159" s="101">
        <v>27.292000000000002</v>
      </c>
      <c r="I159" s="101">
        <v>27.292000000000002</v>
      </c>
      <c r="J159" s="7">
        <v>100</v>
      </c>
      <c r="K159" s="7">
        <v>5</v>
      </c>
      <c r="L159" s="7" t="s">
        <v>162</v>
      </c>
      <c r="M159" s="7" t="s">
        <v>14</v>
      </c>
      <c r="N159" s="7" t="s">
        <v>38</v>
      </c>
      <c r="O159" s="67">
        <v>50</v>
      </c>
      <c r="P159" s="64">
        <v>18.904500000000002</v>
      </c>
      <c r="Q159" s="64">
        <v>11.791499999999999</v>
      </c>
      <c r="R159" s="64">
        <v>14.583</v>
      </c>
      <c r="S159" s="64">
        <v>13.643500000000001</v>
      </c>
      <c r="T159" s="64">
        <v>13.646000000000001</v>
      </c>
      <c r="U159" s="64">
        <v>13.646000000000001</v>
      </c>
      <c r="V159" s="64">
        <v>13.646000000000001</v>
      </c>
    </row>
    <row r="160" spans="1:23" s="7" customFormat="1">
      <c r="A160" s="114" t="s">
        <v>404</v>
      </c>
      <c r="B160" s="7" t="s">
        <v>596</v>
      </c>
      <c r="C160" s="101">
        <v>1.7789999999999999</v>
      </c>
      <c r="D160" s="101">
        <v>1.7889999999999999</v>
      </c>
      <c r="E160" s="101">
        <v>1.7889999999999999</v>
      </c>
      <c r="F160" s="101">
        <v>1.7889999999999999</v>
      </c>
      <c r="G160" s="101">
        <v>1.7889999999999999</v>
      </c>
      <c r="H160" s="101">
        <v>1.7889999999999999</v>
      </c>
      <c r="I160" s="101">
        <v>1.7889999999999999</v>
      </c>
      <c r="J160" s="7">
        <v>100</v>
      </c>
      <c r="K160" s="7">
        <v>5</v>
      </c>
      <c r="L160" s="7" t="s">
        <v>162</v>
      </c>
      <c r="M160" s="7" t="s">
        <v>14</v>
      </c>
      <c r="N160" s="7" t="s">
        <v>38</v>
      </c>
      <c r="O160" s="67">
        <v>50</v>
      </c>
      <c r="P160" s="64">
        <f t="shared" ref="P160" si="70">+$O160/$J160*C160</f>
        <v>0.88949999999999996</v>
      </c>
      <c r="Q160" s="64">
        <f t="shared" ref="Q160" si="71">+$O160/$J160*D160</f>
        <v>0.89449999999999996</v>
      </c>
      <c r="R160" s="64">
        <f t="shared" ref="R160" si="72">+$O160/$J160*E160</f>
        <v>0.89449999999999996</v>
      </c>
      <c r="S160" s="64">
        <f t="shared" ref="S160" si="73">+$O160/$J160*F160</f>
        <v>0.89449999999999996</v>
      </c>
      <c r="T160" s="64">
        <f t="shared" ref="T160" si="74">+$O160/$J160*G160</f>
        <v>0.89449999999999996</v>
      </c>
      <c r="U160" s="64">
        <f t="shared" ref="U160" si="75">+$O160/$J160*H160</f>
        <v>0.89449999999999996</v>
      </c>
      <c r="V160" s="64">
        <f t="shared" ref="V160" si="76">+$O160/$J160*I160</f>
        <v>0.89449999999999996</v>
      </c>
    </row>
    <row r="161" spans="1:22" s="7" customFormat="1" ht="15">
      <c r="A161" s="77" t="s">
        <v>324</v>
      </c>
      <c r="B161" s="118" t="s">
        <v>323</v>
      </c>
      <c r="C161" s="101"/>
      <c r="D161" s="101"/>
      <c r="E161" s="101"/>
      <c r="F161" s="101"/>
      <c r="G161" s="101"/>
      <c r="H161" s="101"/>
      <c r="I161" s="101"/>
      <c r="O161" s="67"/>
      <c r="P161" s="64"/>
      <c r="Q161" s="64"/>
      <c r="R161" s="64"/>
      <c r="S161" s="64"/>
      <c r="T161" s="64"/>
      <c r="U161" s="64"/>
      <c r="V161" s="64"/>
    </row>
    <row r="162" spans="1:22" s="7" customFormat="1">
      <c r="A162" s="114" t="s">
        <v>326</v>
      </c>
      <c r="B162" s="7" t="s">
        <v>325</v>
      </c>
      <c r="C162" s="101">
        <v>3.8410000000000002</v>
      </c>
      <c r="D162" s="101">
        <v>9.2810000000000006</v>
      </c>
      <c r="E162" s="101">
        <v>7.2140000000000004</v>
      </c>
      <c r="F162" s="101">
        <v>6.1829999999999998</v>
      </c>
      <c r="G162" s="101">
        <v>5.1529999999999996</v>
      </c>
      <c r="H162" s="101">
        <v>4.1449999999999996</v>
      </c>
      <c r="I162" s="101">
        <v>3.1309999999999998</v>
      </c>
      <c r="J162" s="7">
        <v>100</v>
      </c>
      <c r="K162" s="7">
        <v>5</v>
      </c>
      <c r="L162" s="7" t="s">
        <v>162</v>
      </c>
      <c r="M162" s="7" t="s">
        <v>39</v>
      </c>
      <c r="N162" s="7" t="s">
        <v>39</v>
      </c>
      <c r="O162" s="67">
        <v>0</v>
      </c>
      <c r="P162" s="64">
        <f t="shared" ref="P162" si="77">+$O162/$J162*C162</f>
        <v>0</v>
      </c>
      <c r="Q162" s="64">
        <f t="shared" ref="Q162" si="78">+$O162/$J162*D162</f>
        <v>0</v>
      </c>
      <c r="R162" s="64">
        <f t="shared" ref="R162" si="79">+$O162/$J162*E162</f>
        <v>0</v>
      </c>
      <c r="S162" s="64">
        <f t="shared" ref="S162" si="80">+$O162/$J162*F162</f>
        <v>0</v>
      </c>
      <c r="T162" s="64">
        <f t="shared" ref="T162" si="81">+$O162/$J162*G162</f>
        <v>0</v>
      </c>
      <c r="U162" s="64">
        <f t="shared" ref="U162" si="82">+$O162/$J162*H162</f>
        <v>0</v>
      </c>
      <c r="V162" s="64">
        <f t="shared" ref="V162" si="83">+$O162/$J162*I162</f>
        <v>0</v>
      </c>
    </row>
    <row r="163" spans="1:22" s="134" customFormat="1" ht="15">
      <c r="B163" s="3" t="s">
        <v>445</v>
      </c>
      <c r="C163" s="6">
        <v>959.65814500000033</v>
      </c>
      <c r="D163" s="6">
        <v>858.27962000000002</v>
      </c>
      <c r="E163" s="6">
        <v>887.56105000000014</v>
      </c>
      <c r="F163" s="6">
        <v>845.96410999999966</v>
      </c>
      <c r="G163" s="6">
        <v>851.90052000000014</v>
      </c>
      <c r="H163" s="6">
        <v>849.24031999999988</v>
      </c>
      <c r="I163" s="6">
        <v>847.96351999999968</v>
      </c>
      <c r="M163" s="4"/>
      <c r="O163" s="135"/>
      <c r="P163" s="6">
        <v>874.66515000000004</v>
      </c>
      <c r="Q163" s="6">
        <v>775.60381999999993</v>
      </c>
      <c r="R163" s="6">
        <v>788.81808999999976</v>
      </c>
      <c r="S163" s="6">
        <v>763.31873999999993</v>
      </c>
      <c r="T163" s="6">
        <v>770.46385000000021</v>
      </c>
      <c r="U163" s="6">
        <v>769.54984999999988</v>
      </c>
      <c r="V163" s="6">
        <v>768.69055000000003</v>
      </c>
    </row>
    <row r="164" spans="1:22" s="134" customFormat="1" ht="15">
      <c r="C164" s="173"/>
      <c r="D164" s="173"/>
      <c r="E164" s="173"/>
      <c r="F164" s="173"/>
      <c r="G164" s="173"/>
      <c r="H164" s="173"/>
      <c r="I164" s="173"/>
      <c r="M164" s="4"/>
      <c r="O164" s="135"/>
      <c r="P164" s="6"/>
      <c r="Q164" s="6"/>
      <c r="R164" s="6"/>
      <c r="S164" s="6"/>
      <c r="T164" s="6"/>
      <c r="U164" s="6"/>
      <c r="V164" s="6"/>
    </row>
    <row r="165" spans="1:22" s="2" customFormat="1" ht="15">
      <c r="A165" s="16"/>
      <c r="B165" s="15" t="s">
        <v>517</v>
      </c>
      <c r="C165" s="16"/>
      <c r="D165" s="16"/>
      <c r="E165" s="16"/>
      <c r="F165" s="16"/>
      <c r="G165" s="16"/>
      <c r="H165" s="16"/>
      <c r="I165" s="16"/>
      <c r="J165" s="16"/>
      <c r="K165" s="16"/>
      <c r="L165" s="17"/>
      <c r="M165" s="16"/>
      <c r="N165" s="16"/>
      <c r="O165" s="16"/>
      <c r="P165" s="257"/>
      <c r="Q165" s="257"/>
      <c r="R165" s="257"/>
      <c r="S165" s="257"/>
      <c r="T165" s="257"/>
      <c r="U165" s="257"/>
      <c r="V165" s="257"/>
    </row>
    <row r="166" spans="1:22" s="77" customFormat="1" ht="15">
      <c r="A166" s="77" t="s">
        <v>328</v>
      </c>
      <c r="B166" s="118" t="s">
        <v>29</v>
      </c>
      <c r="C166" s="119"/>
      <c r="D166" s="119"/>
      <c r="E166" s="119"/>
      <c r="F166" s="119"/>
      <c r="G166" s="119"/>
      <c r="H166" s="119"/>
      <c r="I166" s="119"/>
      <c r="L166" s="22"/>
      <c r="O166" s="120"/>
    </row>
    <row r="167" spans="1:22" s="7" customFormat="1">
      <c r="A167" s="115" t="s">
        <v>329</v>
      </c>
      <c r="B167" s="10" t="s">
        <v>411</v>
      </c>
      <c r="C167" s="61">
        <v>0</v>
      </c>
      <c r="D167" s="61">
        <v>0</v>
      </c>
      <c r="E167" s="61">
        <v>0</v>
      </c>
      <c r="F167" s="61">
        <v>0</v>
      </c>
      <c r="G167" s="61">
        <v>0</v>
      </c>
      <c r="H167" s="61">
        <v>0</v>
      </c>
      <c r="I167" s="211">
        <v>0</v>
      </c>
      <c r="J167" s="10">
        <v>100</v>
      </c>
      <c r="K167" s="11">
        <v>8</v>
      </c>
      <c r="L167" s="10" t="s">
        <v>161</v>
      </c>
      <c r="M167" s="10" t="s">
        <v>5</v>
      </c>
      <c r="N167" s="10" t="s">
        <v>39</v>
      </c>
      <c r="O167" s="67">
        <v>100</v>
      </c>
      <c r="P167" s="64">
        <f t="shared" ref="P167" si="84">+$O167/100*C167</f>
        <v>0</v>
      </c>
      <c r="Q167" s="64">
        <f t="shared" ref="Q167" si="85">+$O167/100*D167</f>
        <v>0</v>
      </c>
      <c r="R167" s="64">
        <f t="shared" ref="R167" si="86">+$O167/100*E167</f>
        <v>0</v>
      </c>
      <c r="S167" s="64">
        <f t="shared" ref="S167" si="87">+$O167/100*F167</f>
        <v>0</v>
      </c>
      <c r="T167" s="64">
        <f t="shared" ref="T167" si="88">+$O167/100*G167</f>
        <v>0</v>
      </c>
      <c r="U167" s="64">
        <f t="shared" ref="U167" si="89">+$O167/100*H167</f>
        <v>0</v>
      </c>
      <c r="V167" s="64"/>
    </row>
    <row r="168" spans="1:22" s="7" customFormat="1">
      <c r="A168" s="115" t="s">
        <v>329</v>
      </c>
      <c r="B168" s="10" t="s">
        <v>412</v>
      </c>
      <c r="C168" s="61">
        <v>3.01</v>
      </c>
      <c r="D168" s="61">
        <v>6.0860000000000003</v>
      </c>
      <c r="E168" s="61">
        <v>15.898</v>
      </c>
      <c r="F168" s="61">
        <v>13.792</v>
      </c>
      <c r="G168" s="61">
        <v>10.166</v>
      </c>
      <c r="H168" s="61">
        <v>11.266</v>
      </c>
      <c r="I168" s="211">
        <v>11.166</v>
      </c>
      <c r="J168" s="10">
        <v>100</v>
      </c>
      <c r="K168" s="11">
        <v>6</v>
      </c>
      <c r="L168" s="10" t="s">
        <v>163</v>
      </c>
      <c r="M168" s="10" t="s">
        <v>5</v>
      </c>
      <c r="N168" s="10" t="s">
        <v>39</v>
      </c>
      <c r="O168" s="67">
        <v>100</v>
      </c>
      <c r="P168" s="64">
        <f t="shared" ref="P168" si="90">+$O168/100*C168</f>
        <v>3.01</v>
      </c>
      <c r="Q168" s="64">
        <f t="shared" ref="Q168" si="91">+$O168/100*D168</f>
        <v>6.0860000000000003</v>
      </c>
      <c r="R168" s="64">
        <f t="shared" ref="R168" si="92">+$O168/100*E168</f>
        <v>15.898</v>
      </c>
      <c r="S168" s="64">
        <f t="shared" ref="S168" si="93">+$O168/100*F168</f>
        <v>13.792</v>
      </c>
      <c r="T168" s="64">
        <f t="shared" ref="T168" si="94">+$O168/100*G168</f>
        <v>10.166</v>
      </c>
      <c r="U168" s="64">
        <f t="shared" ref="U168" si="95">+$O168/100*H168</f>
        <v>11.266</v>
      </c>
      <c r="V168" s="64"/>
    </row>
    <row r="169" spans="1:22" s="7" customFormat="1">
      <c r="A169" s="115" t="s">
        <v>329</v>
      </c>
      <c r="B169" s="10" t="s">
        <v>537</v>
      </c>
      <c r="C169" s="61">
        <v>0.65200000000000002</v>
      </c>
      <c r="D169" s="61">
        <v>1.34</v>
      </c>
      <c r="E169" s="61">
        <v>1.2669999999999999</v>
      </c>
      <c r="F169" s="61">
        <v>1.2669999999999999</v>
      </c>
      <c r="G169" s="61">
        <v>1.2669999999999999</v>
      </c>
      <c r="H169" s="61">
        <v>1.3919999999999999</v>
      </c>
      <c r="I169" s="211">
        <v>1.3919999999999999</v>
      </c>
      <c r="J169" s="10">
        <v>100</v>
      </c>
      <c r="K169" s="10">
        <v>6</v>
      </c>
      <c r="L169" s="10" t="s">
        <v>163</v>
      </c>
      <c r="M169" s="10" t="s">
        <v>5</v>
      </c>
      <c r="N169" s="10" t="s">
        <v>39</v>
      </c>
      <c r="O169" s="67">
        <v>100</v>
      </c>
      <c r="P169" s="64">
        <f>+$O169/100*C169</f>
        <v>0.65200000000000002</v>
      </c>
      <c r="Q169" s="64">
        <v>0.15</v>
      </c>
      <c r="R169" s="64">
        <v>0.94</v>
      </c>
      <c r="S169" s="64">
        <v>0.94</v>
      </c>
      <c r="T169" s="64">
        <v>0.94</v>
      </c>
      <c r="U169" s="64">
        <v>0.94</v>
      </c>
      <c r="V169" s="64">
        <v>0.94</v>
      </c>
    </row>
    <row r="170" spans="1:22" s="7" customFormat="1">
      <c r="A170" s="115" t="s">
        <v>329</v>
      </c>
      <c r="B170" s="10" t="s">
        <v>413</v>
      </c>
      <c r="C170" s="61">
        <v>0.501</v>
      </c>
      <c r="D170" s="61">
        <v>0.93700000000000006</v>
      </c>
      <c r="E170" s="61">
        <v>0.41299999999999998</v>
      </c>
      <c r="F170" s="61">
        <v>0.503</v>
      </c>
      <c r="G170" s="61">
        <v>0.503</v>
      </c>
      <c r="H170" s="61">
        <v>0.503</v>
      </c>
      <c r="I170" s="211">
        <v>0.503</v>
      </c>
      <c r="J170" s="10">
        <v>100</v>
      </c>
      <c r="K170" s="10">
        <v>6</v>
      </c>
      <c r="L170" s="10" t="s">
        <v>163</v>
      </c>
      <c r="M170" s="10" t="s">
        <v>5</v>
      </c>
      <c r="N170" s="10" t="s">
        <v>39</v>
      </c>
      <c r="O170" s="67">
        <v>100</v>
      </c>
      <c r="P170" s="64">
        <f>+$O170/100*C170</f>
        <v>0.501</v>
      </c>
      <c r="Q170" s="64">
        <v>0.15</v>
      </c>
      <c r="R170" s="64">
        <v>0.94</v>
      </c>
      <c r="S170" s="64">
        <v>0.94</v>
      </c>
      <c r="T170" s="64">
        <v>0.94</v>
      </c>
      <c r="U170" s="64">
        <v>0.94</v>
      </c>
      <c r="V170" s="64">
        <v>0.94</v>
      </c>
    </row>
    <row r="171" spans="1:22" s="7" customFormat="1">
      <c r="A171" s="115" t="s">
        <v>538</v>
      </c>
      <c r="B171" s="10" t="s">
        <v>539</v>
      </c>
      <c r="C171" s="61">
        <v>0</v>
      </c>
      <c r="D171" s="61">
        <v>3.5</v>
      </c>
      <c r="E171" s="61">
        <v>3.5</v>
      </c>
      <c r="F171" s="61">
        <v>0</v>
      </c>
      <c r="G171" s="61">
        <v>0</v>
      </c>
      <c r="H171" s="61">
        <v>0</v>
      </c>
      <c r="I171" s="211">
        <v>0</v>
      </c>
      <c r="J171" s="10">
        <v>50</v>
      </c>
      <c r="K171" s="10">
        <v>8</v>
      </c>
      <c r="L171" s="10" t="s">
        <v>161</v>
      </c>
      <c r="M171" s="10" t="s">
        <v>5</v>
      </c>
      <c r="N171" s="10" t="s">
        <v>39</v>
      </c>
      <c r="O171" s="67">
        <v>50</v>
      </c>
      <c r="P171" s="64">
        <f>+$O171/100*C171</f>
        <v>0</v>
      </c>
      <c r="Q171" s="64"/>
      <c r="R171" s="64"/>
      <c r="S171" s="64"/>
      <c r="T171" s="64"/>
      <c r="U171" s="64"/>
      <c r="V171" s="64"/>
    </row>
    <row r="172" spans="1:22" s="7" customFormat="1">
      <c r="A172" s="115" t="s">
        <v>538</v>
      </c>
      <c r="B172" s="10" t="s">
        <v>540</v>
      </c>
      <c r="C172" s="61">
        <v>0</v>
      </c>
      <c r="D172" s="61">
        <v>5</v>
      </c>
      <c r="E172" s="61">
        <v>5</v>
      </c>
      <c r="F172" s="61">
        <v>5</v>
      </c>
      <c r="G172" s="61">
        <v>0</v>
      </c>
      <c r="H172" s="61">
        <v>0</v>
      </c>
      <c r="I172" s="211">
        <v>0</v>
      </c>
      <c r="J172" s="10">
        <v>100</v>
      </c>
      <c r="K172" s="10">
        <v>8</v>
      </c>
      <c r="L172" s="10" t="s">
        <v>202</v>
      </c>
      <c r="M172" s="10" t="s">
        <v>5</v>
      </c>
      <c r="N172" s="10" t="s">
        <v>39</v>
      </c>
      <c r="O172" s="67">
        <v>100</v>
      </c>
      <c r="P172" s="64">
        <f>+$O172/100*C172</f>
        <v>0</v>
      </c>
      <c r="Q172" s="64"/>
      <c r="R172" s="64"/>
      <c r="S172" s="64"/>
      <c r="T172" s="64"/>
      <c r="U172" s="64"/>
      <c r="V172" s="64"/>
    </row>
    <row r="173" spans="1:22" s="7" customFormat="1">
      <c r="A173" s="115" t="s">
        <v>538</v>
      </c>
      <c r="B173" s="10" t="s">
        <v>541</v>
      </c>
      <c r="C173" s="61">
        <v>0</v>
      </c>
      <c r="D173" s="61">
        <v>2.6775000000000002</v>
      </c>
      <c r="E173" s="61">
        <v>2.6739999999999999</v>
      </c>
      <c r="F173" s="61">
        <v>2.6575000000000002</v>
      </c>
      <c r="G173" s="61">
        <v>2.6575000000000002</v>
      </c>
      <c r="H173" s="61">
        <v>2.762</v>
      </c>
      <c r="I173" s="211">
        <v>0</v>
      </c>
      <c r="J173" s="10">
        <v>100</v>
      </c>
      <c r="K173" s="10">
        <v>8</v>
      </c>
      <c r="L173" s="10" t="s">
        <v>202</v>
      </c>
      <c r="M173" s="10" t="s">
        <v>5</v>
      </c>
      <c r="N173" s="10" t="s">
        <v>39</v>
      </c>
      <c r="O173" s="67">
        <v>50</v>
      </c>
      <c r="P173" s="64">
        <f>+$O173/100*C173</f>
        <v>0</v>
      </c>
      <c r="Q173" s="64"/>
      <c r="R173" s="64"/>
      <c r="S173" s="64"/>
      <c r="T173" s="64"/>
      <c r="U173" s="64"/>
      <c r="V173" s="64"/>
    </row>
    <row r="174" spans="1:22" s="144" customFormat="1">
      <c r="A174" s="89" t="s">
        <v>331</v>
      </c>
      <c r="B174" s="175" t="s">
        <v>414</v>
      </c>
      <c r="C174" s="179">
        <v>23.245000000000001</v>
      </c>
      <c r="D174" s="179">
        <v>23.431999999999999</v>
      </c>
      <c r="E174" s="179">
        <v>24.15</v>
      </c>
      <c r="F174" s="179">
        <v>24.15</v>
      </c>
      <c r="G174" s="179">
        <v>24.016999999999999</v>
      </c>
      <c r="H174" s="179">
        <v>24.914000000000001</v>
      </c>
      <c r="I174" s="179">
        <v>24.914000000000001</v>
      </c>
      <c r="J174" s="177">
        <v>100</v>
      </c>
      <c r="K174" s="178" t="s">
        <v>330</v>
      </c>
      <c r="L174" s="177" t="s">
        <v>202</v>
      </c>
      <c r="M174" s="177" t="s">
        <v>30</v>
      </c>
      <c r="N174" s="177" t="s">
        <v>38</v>
      </c>
      <c r="O174" s="212">
        <v>50</v>
      </c>
      <c r="P174" s="213">
        <f t="shared" ref="P174:T178" si="96">+$O174/100*C174</f>
        <v>11.6225</v>
      </c>
      <c r="Q174" s="213">
        <f t="shared" si="96"/>
        <v>11.715999999999999</v>
      </c>
      <c r="R174" s="213">
        <f t="shared" si="96"/>
        <v>12.074999999999999</v>
      </c>
      <c r="S174" s="213">
        <f t="shared" si="96"/>
        <v>12.074999999999999</v>
      </c>
      <c r="T174" s="213">
        <f t="shared" si="96"/>
        <v>12.0085</v>
      </c>
      <c r="U174" s="213">
        <f t="shared" ref="U174:V174" si="97">+$O174/100*H174</f>
        <v>12.457000000000001</v>
      </c>
      <c r="V174" s="213">
        <f t="shared" si="97"/>
        <v>12.457000000000001</v>
      </c>
    </row>
    <row r="175" spans="1:22" s="144" customFormat="1">
      <c r="A175" s="89" t="s">
        <v>331</v>
      </c>
      <c r="B175" s="175" t="s">
        <v>415</v>
      </c>
      <c r="C175" s="179">
        <v>3.8889999999999998</v>
      </c>
      <c r="D175" s="179">
        <v>4.1139999999999999</v>
      </c>
      <c r="E175" s="179">
        <v>4.2220000000000004</v>
      </c>
      <c r="F175" s="179">
        <v>4.2220000000000004</v>
      </c>
      <c r="G175" s="179">
        <v>4.1959999999999997</v>
      </c>
      <c r="H175" s="179">
        <v>4.1959999999999997</v>
      </c>
      <c r="I175" s="179">
        <v>4.1959999999999997</v>
      </c>
      <c r="J175" s="177">
        <v>100</v>
      </c>
      <c r="K175" s="178" t="s">
        <v>330</v>
      </c>
      <c r="L175" s="177" t="s">
        <v>202</v>
      </c>
      <c r="M175" s="177" t="s">
        <v>30</v>
      </c>
      <c r="N175" s="177" t="s">
        <v>38</v>
      </c>
      <c r="O175" s="212">
        <v>50</v>
      </c>
      <c r="P175" s="213">
        <f t="shared" ref="P175" si="98">+$O175/100*C175</f>
        <v>1.9444999999999999</v>
      </c>
      <c r="Q175" s="213">
        <f t="shared" ref="Q175" si="99">+$O175/100*D175</f>
        <v>2.0569999999999999</v>
      </c>
      <c r="R175" s="213">
        <f t="shared" ref="R175" si="100">+$O175/100*E175</f>
        <v>2.1110000000000002</v>
      </c>
      <c r="S175" s="213">
        <f t="shared" ref="S175" si="101">+$O175/100*F175</f>
        <v>2.1110000000000002</v>
      </c>
      <c r="T175" s="213">
        <f t="shared" ref="T175" si="102">+$O175/100*G175</f>
        <v>2.0979999999999999</v>
      </c>
      <c r="U175" s="213">
        <f t="shared" ref="U175" si="103">+$O175/100*H175</f>
        <v>2.0979999999999999</v>
      </c>
      <c r="V175" s="213">
        <f t="shared" ref="V175" si="104">+$O175/100*I175</f>
        <v>2.0979999999999999</v>
      </c>
    </row>
    <row r="176" spans="1:22" s="144" customFormat="1">
      <c r="A176" s="89" t="s">
        <v>331</v>
      </c>
      <c r="B176" s="175" t="s">
        <v>160</v>
      </c>
      <c r="C176" s="176">
        <v>64.367999999999995</v>
      </c>
      <c r="D176" s="176">
        <v>65.114000000000004</v>
      </c>
      <c r="E176" s="176">
        <v>64.209000000000003</v>
      </c>
      <c r="F176" s="176">
        <v>64.055000000000007</v>
      </c>
      <c r="G176" s="176">
        <v>64.546999999999997</v>
      </c>
      <c r="H176" s="176">
        <v>64.546999999999997</v>
      </c>
      <c r="I176" s="176">
        <v>64.546999999999997</v>
      </c>
      <c r="J176" s="177">
        <v>100</v>
      </c>
      <c r="K176" s="178" t="s">
        <v>330</v>
      </c>
      <c r="L176" s="177" t="s">
        <v>500</v>
      </c>
      <c r="M176" s="177" t="s">
        <v>30</v>
      </c>
      <c r="N176" s="177" t="s">
        <v>39</v>
      </c>
      <c r="O176" s="212">
        <v>50</v>
      </c>
      <c r="P176" s="213">
        <f t="shared" si="96"/>
        <v>32.183999999999997</v>
      </c>
      <c r="Q176" s="213">
        <f t="shared" si="96"/>
        <v>32.557000000000002</v>
      </c>
      <c r="R176" s="213">
        <f t="shared" si="96"/>
        <v>32.104500000000002</v>
      </c>
      <c r="S176" s="213">
        <f t="shared" si="96"/>
        <v>32.027500000000003</v>
      </c>
      <c r="T176" s="213">
        <f t="shared" si="96"/>
        <v>32.273499999999999</v>
      </c>
      <c r="U176" s="213">
        <f t="shared" ref="U176:V178" si="105">+$O176/100*H176</f>
        <v>32.273499999999999</v>
      </c>
      <c r="V176" s="213">
        <f t="shared" si="105"/>
        <v>32.273499999999999</v>
      </c>
    </row>
    <row r="177" spans="1:22" s="144" customFormat="1">
      <c r="A177" s="89" t="s">
        <v>331</v>
      </c>
      <c r="B177" s="175" t="s">
        <v>416</v>
      </c>
      <c r="C177" s="176">
        <v>38.793999999999997</v>
      </c>
      <c r="D177" s="176">
        <v>20.966999999999999</v>
      </c>
      <c r="E177" s="176">
        <v>17.754999999999999</v>
      </c>
      <c r="F177" s="176">
        <v>15.446999999999999</v>
      </c>
      <c r="G177" s="176">
        <v>14.026</v>
      </c>
      <c r="H177" s="176">
        <v>11.897</v>
      </c>
      <c r="I177" s="176">
        <v>11.897</v>
      </c>
      <c r="J177" s="177">
        <v>100</v>
      </c>
      <c r="K177" s="177">
        <v>8</v>
      </c>
      <c r="L177" s="177" t="s">
        <v>161</v>
      </c>
      <c r="M177" s="177" t="s">
        <v>30</v>
      </c>
      <c r="N177" s="177" t="s">
        <v>39</v>
      </c>
      <c r="O177" s="212">
        <v>50</v>
      </c>
      <c r="P177" s="213">
        <f t="shared" si="96"/>
        <v>19.396999999999998</v>
      </c>
      <c r="Q177" s="213">
        <f t="shared" si="96"/>
        <v>10.483499999999999</v>
      </c>
      <c r="R177" s="213">
        <f t="shared" si="96"/>
        <v>8.8774999999999995</v>
      </c>
      <c r="S177" s="213">
        <f t="shared" si="96"/>
        <v>7.7234999999999996</v>
      </c>
      <c r="T177" s="213">
        <f t="shared" si="96"/>
        <v>7.0129999999999999</v>
      </c>
      <c r="U177" s="213">
        <f t="shared" si="105"/>
        <v>5.9485000000000001</v>
      </c>
      <c r="V177" s="213">
        <f t="shared" si="105"/>
        <v>5.9485000000000001</v>
      </c>
    </row>
    <row r="178" spans="1:22" s="7" customFormat="1">
      <c r="A178" s="115" t="s">
        <v>331</v>
      </c>
      <c r="B178" s="9" t="s">
        <v>31</v>
      </c>
      <c r="C178" s="61">
        <v>51.83</v>
      </c>
      <c r="D178" s="61">
        <v>48.935000000000002</v>
      </c>
      <c r="E178" s="61">
        <v>58.84</v>
      </c>
      <c r="F178" s="61">
        <v>58.805999999999997</v>
      </c>
      <c r="G178" s="61">
        <v>58.783999999999999</v>
      </c>
      <c r="H178" s="61">
        <v>57.084000000000003</v>
      </c>
      <c r="I178" s="61">
        <v>57.084000000000003</v>
      </c>
      <c r="J178" s="10">
        <v>100</v>
      </c>
      <c r="K178" s="10">
        <v>8</v>
      </c>
      <c r="L178" s="10" t="s">
        <v>161</v>
      </c>
      <c r="M178" s="10" t="s">
        <v>30</v>
      </c>
      <c r="N178" s="10" t="s">
        <v>39</v>
      </c>
      <c r="O178" s="67">
        <v>100</v>
      </c>
      <c r="P178" s="64">
        <f t="shared" si="96"/>
        <v>51.83</v>
      </c>
      <c r="Q178" s="64">
        <f t="shared" si="96"/>
        <v>48.935000000000002</v>
      </c>
      <c r="R178" s="64">
        <f t="shared" si="96"/>
        <v>58.84</v>
      </c>
      <c r="S178" s="64">
        <f t="shared" si="96"/>
        <v>58.805999999999997</v>
      </c>
      <c r="T178" s="64">
        <f t="shared" si="96"/>
        <v>58.783999999999999</v>
      </c>
      <c r="U178" s="64">
        <f t="shared" si="105"/>
        <v>57.084000000000003</v>
      </c>
      <c r="V178" s="64">
        <f t="shared" si="105"/>
        <v>57.084000000000003</v>
      </c>
    </row>
    <row r="179" spans="1:22" s="7" customFormat="1">
      <c r="A179" s="115" t="s">
        <v>331</v>
      </c>
      <c r="B179" s="10" t="s">
        <v>417</v>
      </c>
      <c r="C179" s="61">
        <v>0</v>
      </c>
      <c r="D179" s="61">
        <v>1.8759999999999999</v>
      </c>
      <c r="E179" s="61">
        <v>0.37</v>
      </c>
      <c r="F179" s="61">
        <v>0.4</v>
      </c>
      <c r="G179" s="61">
        <v>0.74099999999999999</v>
      </c>
      <c r="H179" s="61">
        <v>1.252</v>
      </c>
      <c r="I179" s="61">
        <v>1.9470000000000001</v>
      </c>
      <c r="J179" s="10">
        <v>100</v>
      </c>
      <c r="K179" s="10">
        <v>8</v>
      </c>
      <c r="L179" s="10" t="s">
        <v>161</v>
      </c>
      <c r="M179" s="10" t="s">
        <v>32</v>
      </c>
      <c r="N179" s="10" t="s">
        <v>39</v>
      </c>
      <c r="O179" s="67">
        <v>50</v>
      </c>
      <c r="P179" s="64">
        <f>+$O179/100*C179</f>
        <v>0</v>
      </c>
      <c r="Q179" s="64">
        <f t="shared" ref="Q179:Q188" si="106">+$O179/100*D179</f>
        <v>0.93799999999999994</v>
      </c>
      <c r="R179" s="64">
        <f t="shared" ref="R179:R188" si="107">+$O179/100*E179</f>
        <v>0.185</v>
      </c>
      <c r="S179" s="64">
        <f t="shared" ref="S179:S188" si="108">+$O179/100*F179</f>
        <v>0.2</v>
      </c>
      <c r="T179" s="64">
        <f t="shared" ref="T179:T188" si="109">+$O179/100*G179</f>
        <v>0.3705</v>
      </c>
      <c r="U179" s="64">
        <f t="shared" ref="U179:U188" si="110">+$O179/100*H179</f>
        <v>0.626</v>
      </c>
      <c r="V179" s="64">
        <f t="shared" ref="V179:V188" si="111">+$O179/100*I179</f>
        <v>0.97350000000000003</v>
      </c>
    </row>
    <row r="180" spans="1:22" s="7" customFormat="1">
      <c r="A180" s="115" t="s">
        <v>331</v>
      </c>
      <c r="B180" s="10" t="s">
        <v>418</v>
      </c>
      <c r="C180" s="61">
        <v>1.3</v>
      </c>
      <c r="D180" s="61">
        <v>2.0310000000000001</v>
      </c>
      <c r="E180" s="61">
        <v>1.1890000000000001</v>
      </c>
      <c r="F180" s="61">
        <v>1.66</v>
      </c>
      <c r="G180" s="61">
        <v>1.8260000000000001</v>
      </c>
      <c r="H180" s="61">
        <v>2.2599999999999998</v>
      </c>
      <c r="I180" s="61">
        <v>2.206</v>
      </c>
      <c r="J180" s="10">
        <v>100</v>
      </c>
      <c r="K180" s="11">
        <v>8</v>
      </c>
      <c r="L180" s="10" t="s">
        <v>161</v>
      </c>
      <c r="M180" s="10" t="s">
        <v>9</v>
      </c>
      <c r="N180" s="10" t="s">
        <v>39</v>
      </c>
      <c r="O180" s="67">
        <v>30</v>
      </c>
      <c r="P180" s="64">
        <f t="shared" ref="P180:P188" si="112">+$O180/100*C180</f>
        <v>0.39</v>
      </c>
      <c r="Q180" s="64">
        <f t="shared" si="106"/>
        <v>0.60930000000000006</v>
      </c>
      <c r="R180" s="64">
        <f t="shared" si="107"/>
        <v>0.35670000000000002</v>
      </c>
      <c r="S180" s="64">
        <f t="shared" si="108"/>
        <v>0.49799999999999994</v>
      </c>
      <c r="T180" s="64">
        <f t="shared" si="109"/>
        <v>0.54779999999999995</v>
      </c>
      <c r="U180" s="64">
        <f t="shared" si="110"/>
        <v>0.67799999999999994</v>
      </c>
      <c r="V180" s="64">
        <f t="shared" si="111"/>
        <v>0.66179999999999994</v>
      </c>
    </row>
    <row r="181" spans="1:22" s="7" customFormat="1">
      <c r="A181" s="115" t="s">
        <v>331</v>
      </c>
      <c r="B181" s="10" t="s">
        <v>501</v>
      </c>
      <c r="C181" s="61">
        <v>0.56000000000000005</v>
      </c>
      <c r="D181" s="61">
        <v>0.82099999999999995</v>
      </c>
      <c r="E181" s="61">
        <v>0.51600000000000001</v>
      </c>
      <c r="F181" s="61">
        <v>0</v>
      </c>
      <c r="G181" s="61">
        <v>0</v>
      </c>
      <c r="H181" s="61">
        <v>0</v>
      </c>
      <c r="I181" s="61">
        <v>0</v>
      </c>
      <c r="J181" s="10">
        <v>100</v>
      </c>
      <c r="K181" s="11">
        <v>8</v>
      </c>
      <c r="L181" s="10" t="s">
        <v>202</v>
      </c>
      <c r="M181" s="10" t="s">
        <v>9</v>
      </c>
      <c r="N181" s="10" t="s">
        <v>39</v>
      </c>
      <c r="O181" s="67">
        <v>30</v>
      </c>
      <c r="P181" s="64">
        <f t="shared" si="112"/>
        <v>0.16800000000000001</v>
      </c>
      <c r="Q181" s="64">
        <f t="shared" si="106"/>
        <v>0.24629999999999996</v>
      </c>
      <c r="R181" s="64">
        <f t="shared" si="107"/>
        <v>0.15479999999999999</v>
      </c>
      <c r="S181" s="64">
        <f t="shared" si="108"/>
        <v>0</v>
      </c>
      <c r="T181" s="64">
        <f t="shared" si="109"/>
        <v>0</v>
      </c>
      <c r="U181" s="64">
        <f t="shared" si="110"/>
        <v>0</v>
      </c>
      <c r="V181" s="64">
        <f t="shared" si="111"/>
        <v>0</v>
      </c>
    </row>
    <row r="182" spans="1:22" s="7" customFormat="1">
      <c r="A182" s="115" t="s">
        <v>331</v>
      </c>
      <c r="B182" s="10" t="s">
        <v>419</v>
      </c>
      <c r="C182" s="61">
        <v>1.349</v>
      </c>
      <c r="D182" s="61">
        <v>2.1840000000000002</v>
      </c>
      <c r="E182" s="61">
        <v>2.9359999999999999</v>
      </c>
      <c r="F182" s="61">
        <v>2.9359999999999999</v>
      </c>
      <c r="G182" s="61">
        <v>3.073</v>
      </c>
      <c r="H182" s="61">
        <v>3.073</v>
      </c>
      <c r="I182" s="61">
        <v>3.073</v>
      </c>
      <c r="J182" s="10">
        <v>100</v>
      </c>
      <c r="K182" s="11">
        <v>8</v>
      </c>
      <c r="L182" s="10" t="s">
        <v>161</v>
      </c>
      <c r="M182" s="10" t="s">
        <v>9</v>
      </c>
      <c r="N182" s="10" t="s">
        <v>39</v>
      </c>
      <c r="O182" s="67">
        <v>30</v>
      </c>
      <c r="P182" s="64">
        <f t="shared" si="112"/>
        <v>0.4047</v>
      </c>
      <c r="Q182" s="64">
        <f t="shared" si="106"/>
        <v>0.6552</v>
      </c>
      <c r="R182" s="64">
        <f t="shared" si="107"/>
        <v>0.88079999999999992</v>
      </c>
      <c r="S182" s="64">
        <f t="shared" si="108"/>
        <v>0.88079999999999992</v>
      </c>
      <c r="T182" s="64">
        <f t="shared" si="109"/>
        <v>0.92189999999999994</v>
      </c>
      <c r="U182" s="64">
        <f t="shared" si="110"/>
        <v>0.92189999999999994</v>
      </c>
      <c r="V182" s="64">
        <f t="shared" si="111"/>
        <v>0.92189999999999994</v>
      </c>
    </row>
    <row r="183" spans="1:22" s="7" customFormat="1">
      <c r="A183" s="115" t="s">
        <v>331</v>
      </c>
      <c r="B183" s="10" t="s">
        <v>420</v>
      </c>
      <c r="C183" s="61">
        <v>0</v>
      </c>
      <c r="D183" s="61">
        <v>1.891</v>
      </c>
      <c r="E183" s="61">
        <v>2.2170000000000001</v>
      </c>
      <c r="F183" s="61">
        <v>2.1179999999999999</v>
      </c>
      <c r="G183" s="61">
        <v>1.835</v>
      </c>
      <c r="H183" s="61">
        <v>1.835</v>
      </c>
      <c r="I183" s="61">
        <v>1.835</v>
      </c>
      <c r="J183" s="10">
        <v>100</v>
      </c>
      <c r="K183" s="11">
        <v>8</v>
      </c>
      <c r="L183" s="10" t="s">
        <v>161</v>
      </c>
      <c r="M183" s="10" t="s">
        <v>9</v>
      </c>
      <c r="N183" s="10" t="s">
        <v>39</v>
      </c>
      <c r="O183" s="67">
        <v>30</v>
      </c>
      <c r="P183" s="64">
        <f t="shared" si="112"/>
        <v>0</v>
      </c>
      <c r="Q183" s="64">
        <f t="shared" si="106"/>
        <v>0.56730000000000003</v>
      </c>
      <c r="R183" s="64">
        <f t="shared" si="107"/>
        <v>0.66510000000000002</v>
      </c>
      <c r="S183" s="64">
        <f t="shared" si="108"/>
        <v>0.63539999999999996</v>
      </c>
      <c r="T183" s="64">
        <f t="shared" si="109"/>
        <v>0.55049999999999999</v>
      </c>
      <c r="U183" s="64">
        <f t="shared" si="110"/>
        <v>0.55049999999999999</v>
      </c>
      <c r="V183" s="64">
        <f t="shared" si="111"/>
        <v>0.55049999999999999</v>
      </c>
    </row>
    <row r="184" spans="1:22" s="7" customFormat="1">
      <c r="A184" s="115" t="s">
        <v>331</v>
      </c>
      <c r="B184" s="10" t="s">
        <v>421</v>
      </c>
      <c r="C184" s="61">
        <v>1.329</v>
      </c>
      <c r="D184" s="61">
        <v>0.20100000000000001</v>
      </c>
      <c r="E184" s="61">
        <v>0.20100000000000001</v>
      </c>
      <c r="F184" s="61">
        <v>0.20100000000000001</v>
      </c>
      <c r="G184" s="61">
        <v>0.20100000000000001</v>
      </c>
      <c r="H184" s="61">
        <v>0.20100000000000001</v>
      </c>
      <c r="I184" s="61">
        <v>0.20100000000000001</v>
      </c>
      <c r="J184" s="10">
        <v>100</v>
      </c>
      <c r="K184" s="11">
        <v>8</v>
      </c>
      <c r="L184" s="10" t="s">
        <v>161</v>
      </c>
      <c r="M184" s="10" t="s">
        <v>9</v>
      </c>
      <c r="N184" s="10" t="s">
        <v>39</v>
      </c>
      <c r="O184" s="67">
        <v>30</v>
      </c>
      <c r="P184" s="64">
        <f t="shared" si="112"/>
        <v>0.3987</v>
      </c>
      <c r="Q184" s="64">
        <f t="shared" si="106"/>
        <v>6.0299999999999999E-2</v>
      </c>
      <c r="R184" s="64">
        <f t="shared" si="107"/>
        <v>6.0299999999999999E-2</v>
      </c>
      <c r="S184" s="64">
        <f t="shared" si="108"/>
        <v>6.0299999999999999E-2</v>
      </c>
      <c r="T184" s="64">
        <f t="shared" si="109"/>
        <v>6.0299999999999999E-2</v>
      </c>
      <c r="U184" s="64">
        <f t="shared" si="110"/>
        <v>6.0299999999999999E-2</v>
      </c>
      <c r="V184" s="64">
        <f t="shared" si="111"/>
        <v>6.0299999999999999E-2</v>
      </c>
    </row>
    <row r="185" spans="1:22" s="7" customFormat="1">
      <c r="A185" s="115" t="s">
        <v>331</v>
      </c>
      <c r="B185" s="10" t="s">
        <v>422</v>
      </c>
      <c r="C185" s="61">
        <v>0.23899999999999999</v>
      </c>
      <c r="D185" s="61">
        <v>0</v>
      </c>
      <c r="E185" s="61">
        <v>0</v>
      </c>
      <c r="F185" s="61">
        <v>0</v>
      </c>
      <c r="G185" s="61">
        <v>0</v>
      </c>
      <c r="H185" s="61">
        <v>0</v>
      </c>
      <c r="I185" s="61">
        <v>0</v>
      </c>
      <c r="J185" s="10">
        <v>100</v>
      </c>
      <c r="K185" s="11">
        <v>8</v>
      </c>
      <c r="L185" s="10" t="s">
        <v>161</v>
      </c>
      <c r="M185" s="10" t="s">
        <v>9</v>
      </c>
      <c r="N185" s="10" t="s">
        <v>39</v>
      </c>
      <c r="O185" s="67">
        <v>30</v>
      </c>
      <c r="P185" s="64">
        <f t="shared" si="112"/>
        <v>7.17E-2</v>
      </c>
      <c r="Q185" s="64">
        <f t="shared" si="106"/>
        <v>0</v>
      </c>
      <c r="R185" s="64">
        <f t="shared" si="107"/>
        <v>0</v>
      </c>
      <c r="S185" s="64">
        <f t="shared" si="108"/>
        <v>0</v>
      </c>
      <c r="T185" s="64">
        <f t="shared" si="109"/>
        <v>0</v>
      </c>
      <c r="U185" s="64">
        <f t="shared" si="110"/>
        <v>0</v>
      </c>
      <c r="V185" s="64">
        <f t="shared" si="111"/>
        <v>0</v>
      </c>
    </row>
    <row r="186" spans="1:22" s="7" customFormat="1">
      <c r="A186" s="115" t="s">
        <v>331</v>
      </c>
      <c r="B186" s="10" t="s">
        <v>423</v>
      </c>
      <c r="C186" s="61">
        <v>1.145</v>
      </c>
      <c r="D186" s="61">
        <v>1.679</v>
      </c>
      <c r="E186" s="61">
        <v>1.724</v>
      </c>
      <c r="F186" s="61">
        <v>2.5059999999999998</v>
      </c>
      <c r="G186" s="61">
        <v>2.5059999999999998</v>
      </c>
      <c r="H186" s="61">
        <v>2.5059999999999998</v>
      </c>
      <c r="I186" s="61">
        <v>2.5059999999999998</v>
      </c>
      <c r="J186" s="10">
        <v>100</v>
      </c>
      <c r="K186" s="11">
        <v>8</v>
      </c>
      <c r="L186" s="10" t="s">
        <v>161</v>
      </c>
      <c r="M186" s="10" t="s">
        <v>9</v>
      </c>
      <c r="N186" s="10" t="s">
        <v>39</v>
      </c>
      <c r="O186" s="67">
        <v>30</v>
      </c>
      <c r="P186" s="64">
        <f t="shared" si="112"/>
        <v>0.34349999999999997</v>
      </c>
      <c r="Q186" s="64">
        <f t="shared" si="106"/>
        <v>0.50370000000000004</v>
      </c>
      <c r="R186" s="64">
        <f t="shared" si="107"/>
        <v>0.51719999999999999</v>
      </c>
      <c r="S186" s="64">
        <f t="shared" si="108"/>
        <v>0.75179999999999991</v>
      </c>
      <c r="T186" s="64">
        <f t="shared" si="109"/>
        <v>0.75179999999999991</v>
      </c>
      <c r="U186" s="64">
        <f t="shared" si="110"/>
        <v>0.75179999999999991</v>
      </c>
      <c r="V186" s="64">
        <f t="shared" si="111"/>
        <v>0.75179999999999991</v>
      </c>
    </row>
    <row r="187" spans="1:22" s="7" customFormat="1">
      <c r="A187" s="115" t="s">
        <v>331</v>
      </c>
      <c r="B187" s="10" t="s">
        <v>424</v>
      </c>
      <c r="C187" s="61">
        <v>0</v>
      </c>
      <c r="D187" s="61">
        <v>0</v>
      </c>
      <c r="E187" s="61">
        <v>0</v>
      </c>
      <c r="F187" s="61">
        <v>0</v>
      </c>
      <c r="G187" s="61">
        <v>0</v>
      </c>
      <c r="H187" s="61">
        <v>0</v>
      </c>
      <c r="I187" s="61">
        <v>0</v>
      </c>
      <c r="J187" s="10">
        <v>100</v>
      </c>
      <c r="K187" s="11">
        <v>8</v>
      </c>
      <c r="L187" s="10" t="s">
        <v>161</v>
      </c>
      <c r="M187" s="10" t="s">
        <v>9</v>
      </c>
      <c r="N187" s="10" t="s">
        <v>39</v>
      </c>
      <c r="O187" s="67">
        <v>30</v>
      </c>
      <c r="P187" s="64">
        <f t="shared" si="112"/>
        <v>0</v>
      </c>
      <c r="Q187" s="64">
        <f t="shared" si="106"/>
        <v>0</v>
      </c>
      <c r="R187" s="64">
        <f t="shared" si="107"/>
        <v>0</v>
      </c>
      <c r="S187" s="64">
        <f t="shared" si="108"/>
        <v>0</v>
      </c>
      <c r="T187" s="64">
        <f t="shared" si="109"/>
        <v>0</v>
      </c>
      <c r="U187" s="64">
        <f t="shared" si="110"/>
        <v>0</v>
      </c>
      <c r="V187" s="64">
        <f t="shared" si="111"/>
        <v>0</v>
      </c>
    </row>
    <row r="188" spans="1:22" s="7" customFormat="1">
      <c r="A188" s="115" t="s">
        <v>331</v>
      </c>
      <c r="B188" s="10" t="s">
        <v>332</v>
      </c>
      <c r="C188" s="61">
        <v>6.2439999999999998</v>
      </c>
      <c r="D188" s="61">
        <v>4.7779999999999996</v>
      </c>
      <c r="E188" s="61">
        <v>4.5739999999999998</v>
      </c>
      <c r="F188" s="61">
        <v>4.6100000000000003</v>
      </c>
      <c r="G188" s="61">
        <v>3.0910000000000002</v>
      </c>
      <c r="H188" s="61">
        <v>2.581</v>
      </c>
      <c r="I188" s="61">
        <v>2.5840000000000001</v>
      </c>
      <c r="J188" s="10">
        <v>100</v>
      </c>
      <c r="K188" s="11">
        <v>8</v>
      </c>
      <c r="L188" s="10" t="s">
        <v>161</v>
      </c>
      <c r="M188" s="10" t="s">
        <v>9</v>
      </c>
      <c r="N188" s="10" t="s">
        <v>39</v>
      </c>
      <c r="O188" s="67">
        <v>30</v>
      </c>
      <c r="P188" s="64">
        <f t="shared" si="112"/>
        <v>1.8731999999999998</v>
      </c>
      <c r="Q188" s="64">
        <f t="shared" si="106"/>
        <v>1.4333999999999998</v>
      </c>
      <c r="R188" s="64">
        <f t="shared" si="107"/>
        <v>1.3721999999999999</v>
      </c>
      <c r="S188" s="64">
        <f t="shared" si="108"/>
        <v>1.383</v>
      </c>
      <c r="T188" s="64">
        <f t="shared" si="109"/>
        <v>0.92730000000000001</v>
      </c>
      <c r="U188" s="64">
        <f t="shared" si="110"/>
        <v>0.77429999999999999</v>
      </c>
      <c r="V188" s="64">
        <f t="shared" si="111"/>
        <v>0.7752</v>
      </c>
    </row>
    <row r="189" spans="1:22" s="77" customFormat="1" ht="15">
      <c r="A189" s="77" t="s">
        <v>55</v>
      </c>
      <c r="B189" s="118" t="s">
        <v>33</v>
      </c>
      <c r="C189" s="119"/>
      <c r="D189" s="119"/>
      <c r="E189" s="119"/>
      <c r="F189" s="119"/>
      <c r="G189" s="119"/>
      <c r="H189" s="119"/>
      <c r="I189" s="119"/>
      <c r="L189" s="22"/>
      <c r="O189" s="120"/>
      <c r="P189" s="137"/>
      <c r="Q189" s="137"/>
      <c r="R189" s="137"/>
      <c r="S189" s="137"/>
      <c r="T189" s="137"/>
      <c r="U189" s="137"/>
      <c r="V189" s="137"/>
    </row>
    <row r="190" spans="1:22" s="7" customFormat="1">
      <c r="A190" s="114">
        <v>40</v>
      </c>
      <c r="B190" s="7" t="s">
        <v>34</v>
      </c>
      <c r="C190" s="101">
        <v>0</v>
      </c>
      <c r="D190" s="101">
        <v>0</v>
      </c>
      <c r="E190" s="101">
        <v>0</v>
      </c>
      <c r="F190" s="101">
        <v>0</v>
      </c>
      <c r="G190" s="101">
        <v>0</v>
      </c>
      <c r="H190" s="101">
        <v>0</v>
      </c>
      <c r="I190" s="101">
        <v>0</v>
      </c>
      <c r="J190" s="7">
        <v>0</v>
      </c>
      <c r="K190" s="7">
        <v>11</v>
      </c>
      <c r="L190" s="113" t="s">
        <v>53</v>
      </c>
      <c r="M190" s="7" t="s">
        <v>7</v>
      </c>
      <c r="N190" s="10" t="s">
        <v>38</v>
      </c>
      <c r="O190" s="67">
        <v>0</v>
      </c>
      <c r="P190" s="64">
        <f>+$O190/100*C190</f>
        <v>0</v>
      </c>
      <c r="Q190" s="64">
        <f>+$O190/100*D190</f>
        <v>0</v>
      </c>
      <c r="R190" s="64">
        <f>+$O190/100*E190</f>
        <v>0</v>
      </c>
      <c r="S190" s="64">
        <f>+$O190/100*F190</f>
        <v>0</v>
      </c>
      <c r="T190" s="64">
        <f>+$O190/100*G190</f>
        <v>0</v>
      </c>
      <c r="U190" s="64">
        <f t="shared" ref="U190" si="113">+$O190/100*H190</f>
        <v>0</v>
      </c>
      <c r="V190" s="64">
        <f t="shared" ref="V190" si="114">+$O190/100*I190</f>
        <v>0</v>
      </c>
    </row>
    <row r="191" spans="1:22" s="3" customFormat="1" ht="15">
      <c r="A191" s="77"/>
      <c r="B191" s="3" t="s">
        <v>518</v>
      </c>
      <c r="C191" s="12">
        <f>SUM(C167:C190)</f>
        <v>198.45500000000001</v>
      </c>
      <c r="D191" s="12">
        <f t="shared" ref="D191:I191" si="115">SUM(D167:D190)</f>
        <v>197.5635</v>
      </c>
      <c r="E191" s="12">
        <f t="shared" si="115"/>
        <v>211.655</v>
      </c>
      <c r="F191" s="12">
        <f t="shared" si="115"/>
        <v>204.3305</v>
      </c>
      <c r="G191" s="12">
        <f t="shared" si="115"/>
        <v>193.43650000000002</v>
      </c>
      <c r="H191" s="12">
        <f t="shared" si="115"/>
        <v>192.26900000000001</v>
      </c>
      <c r="I191" s="12">
        <f t="shared" si="115"/>
        <v>190.05100000000002</v>
      </c>
      <c r="L191" s="1"/>
      <c r="O191" s="66"/>
      <c r="P191" s="6">
        <f t="shared" ref="P191:V191" si="116">+SUM(P167:P190)</f>
        <v>124.79080000000003</v>
      </c>
      <c r="Q191" s="6">
        <f t="shared" si="116"/>
        <v>117.14800000000001</v>
      </c>
      <c r="R191" s="6">
        <f t="shared" si="116"/>
        <v>135.97809999999998</v>
      </c>
      <c r="S191" s="6">
        <f t="shared" si="116"/>
        <v>132.82430000000002</v>
      </c>
      <c r="T191" s="6">
        <f t="shared" si="116"/>
        <v>128.35309999999998</v>
      </c>
      <c r="U191" s="6">
        <f t="shared" si="116"/>
        <v>127.3698</v>
      </c>
      <c r="V191" s="6">
        <f t="shared" si="116"/>
        <v>116.43600000000001</v>
      </c>
    </row>
    <row r="192" spans="1:22" s="134" customFormat="1">
      <c r="C192" s="173"/>
      <c r="D192" s="173"/>
      <c r="E192" s="173"/>
      <c r="F192" s="173"/>
      <c r="G192" s="173"/>
      <c r="H192" s="173"/>
      <c r="I192" s="173"/>
      <c r="M192" s="4"/>
      <c r="O192" s="135"/>
      <c r="P192" s="136"/>
      <c r="Q192" s="136"/>
      <c r="R192" s="136"/>
      <c r="S192" s="136"/>
      <c r="T192" s="136"/>
      <c r="U192" s="136"/>
      <c r="V192" s="136"/>
    </row>
    <row r="193" spans="1:22" ht="15">
      <c r="A193" s="30"/>
      <c r="B193" s="27" t="s">
        <v>72</v>
      </c>
      <c r="C193" s="60"/>
      <c r="D193" s="60"/>
      <c r="E193" s="60"/>
      <c r="F193" s="60"/>
      <c r="G193" s="60"/>
      <c r="H193" s="60"/>
      <c r="I193" s="60"/>
      <c r="J193" s="27"/>
      <c r="K193" s="29"/>
      <c r="L193" s="96"/>
      <c r="M193" s="27"/>
      <c r="N193" s="27"/>
      <c r="O193" s="27"/>
    </row>
    <row r="194" spans="1:22" s="7" customFormat="1">
      <c r="A194" s="7">
        <v>1</v>
      </c>
      <c r="B194" s="7" t="s">
        <v>301</v>
      </c>
      <c r="C194" s="101">
        <v>4.0389999999999997</v>
      </c>
      <c r="D194" s="101">
        <v>4.3140000000000001</v>
      </c>
      <c r="E194" s="101">
        <v>4.2679999999999998</v>
      </c>
      <c r="F194" s="101">
        <v>4.048</v>
      </c>
      <c r="G194" s="101">
        <v>6.7480000000000002</v>
      </c>
      <c r="H194" s="101">
        <v>6.7480000000000002</v>
      </c>
      <c r="I194" s="101">
        <v>6.7480000000000002</v>
      </c>
      <c r="J194" s="233">
        <v>100</v>
      </c>
      <c r="K194" s="7">
        <v>7</v>
      </c>
      <c r="L194" s="113" t="s">
        <v>93</v>
      </c>
      <c r="M194" s="7" t="s">
        <v>391</v>
      </c>
      <c r="N194" s="7" t="s">
        <v>38</v>
      </c>
      <c r="O194" s="67">
        <v>0</v>
      </c>
      <c r="P194" s="64"/>
      <c r="Q194" s="64"/>
      <c r="R194" s="64"/>
      <c r="S194" s="64"/>
      <c r="T194" s="64"/>
      <c r="U194" s="64"/>
      <c r="V194" s="64"/>
    </row>
    <row r="195" spans="1:22" s="7" customFormat="1">
      <c r="A195" s="7">
        <v>1</v>
      </c>
      <c r="B195" s="7" t="s">
        <v>301</v>
      </c>
      <c r="C195" s="101">
        <v>2.57</v>
      </c>
      <c r="D195" s="101">
        <v>2.194</v>
      </c>
      <c r="E195" s="101">
        <v>2.0459999999999998</v>
      </c>
      <c r="F195" s="101">
        <v>2.468</v>
      </c>
      <c r="G195" s="101">
        <v>2.52</v>
      </c>
      <c r="H195" s="101">
        <v>2.516</v>
      </c>
      <c r="I195" s="101">
        <v>2.4340000000000002</v>
      </c>
      <c r="J195" s="233">
        <v>100</v>
      </c>
      <c r="K195" s="7">
        <v>11</v>
      </c>
      <c r="L195" s="113" t="s">
        <v>53</v>
      </c>
      <c r="M195" s="7" t="s">
        <v>39</v>
      </c>
      <c r="N195" s="7" t="s">
        <v>39</v>
      </c>
      <c r="O195" s="67">
        <v>0</v>
      </c>
      <c r="P195" s="64"/>
      <c r="Q195" s="64"/>
      <c r="R195" s="64"/>
      <c r="S195" s="64"/>
      <c r="T195" s="64"/>
      <c r="U195" s="64"/>
      <c r="V195" s="64"/>
    </row>
    <row r="196" spans="1:22" s="7" customFormat="1">
      <c r="A196" s="7">
        <v>1</v>
      </c>
      <c r="B196" s="7" t="s">
        <v>301</v>
      </c>
      <c r="C196" s="101">
        <v>0.42499999999999999</v>
      </c>
      <c r="D196" s="101">
        <v>0.42499999999999999</v>
      </c>
      <c r="E196" s="101">
        <v>0.45</v>
      </c>
      <c r="F196" s="101">
        <v>0.45</v>
      </c>
      <c r="G196" s="101">
        <v>0.45</v>
      </c>
      <c r="H196" s="101">
        <v>0</v>
      </c>
      <c r="I196" s="101">
        <v>0</v>
      </c>
      <c r="J196" s="233">
        <v>100</v>
      </c>
      <c r="K196" s="7">
        <v>11</v>
      </c>
      <c r="L196" s="113" t="s">
        <v>53</v>
      </c>
      <c r="M196" s="7" t="s">
        <v>392</v>
      </c>
      <c r="N196" s="7" t="s">
        <v>39</v>
      </c>
      <c r="O196" s="67">
        <v>0</v>
      </c>
      <c r="P196" s="64"/>
      <c r="Q196" s="64"/>
      <c r="R196" s="64"/>
      <c r="S196" s="64"/>
      <c r="T196" s="64"/>
      <c r="U196" s="64"/>
      <c r="V196" s="64"/>
    </row>
    <row r="197" spans="1:22" s="7" customFormat="1">
      <c r="A197" s="7">
        <v>3</v>
      </c>
      <c r="B197" s="7" t="s">
        <v>542</v>
      </c>
      <c r="C197" s="101">
        <v>0</v>
      </c>
      <c r="D197" s="101">
        <v>0</v>
      </c>
      <c r="E197" s="101">
        <v>3</v>
      </c>
      <c r="F197" s="101">
        <v>10</v>
      </c>
      <c r="G197" s="101">
        <v>10</v>
      </c>
      <c r="H197" s="101">
        <v>4</v>
      </c>
      <c r="I197" s="101">
        <v>0</v>
      </c>
      <c r="J197" s="233">
        <v>100</v>
      </c>
      <c r="K197" s="7">
        <v>11</v>
      </c>
      <c r="L197" s="113" t="s">
        <v>53</v>
      </c>
      <c r="M197" s="7" t="s">
        <v>39</v>
      </c>
      <c r="N197" s="7" t="s">
        <v>39</v>
      </c>
      <c r="O197" s="67">
        <v>0</v>
      </c>
      <c r="P197" s="64"/>
      <c r="Q197" s="64"/>
      <c r="R197" s="64"/>
      <c r="S197" s="64"/>
      <c r="T197" s="64"/>
      <c r="U197" s="64"/>
      <c r="V197" s="64"/>
    </row>
    <row r="198" spans="1:22" s="7" customFormat="1">
      <c r="A198" s="7">
        <v>13</v>
      </c>
      <c r="B198" s="7" t="s">
        <v>302</v>
      </c>
      <c r="C198" s="101">
        <v>0.17199999999999999</v>
      </c>
      <c r="D198" s="101">
        <v>0.123</v>
      </c>
      <c r="E198" s="101">
        <v>0.66</v>
      </c>
      <c r="F198" s="101">
        <v>0.5</v>
      </c>
      <c r="G198" s="101">
        <v>0.5</v>
      </c>
      <c r="H198" s="101">
        <v>0.5</v>
      </c>
      <c r="I198" s="101">
        <v>0.5</v>
      </c>
      <c r="J198" s="234">
        <v>100</v>
      </c>
      <c r="K198" s="7">
        <v>11</v>
      </c>
      <c r="L198" s="113" t="s">
        <v>53</v>
      </c>
      <c r="M198" s="7" t="s">
        <v>39</v>
      </c>
      <c r="N198" s="7" t="s">
        <v>39</v>
      </c>
      <c r="O198" s="67">
        <v>0</v>
      </c>
      <c r="P198" s="64"/>
      <c r="Q198" s="64"/>
      <c r="R198" s="64"/>
      <c r="S198" s="64"/>
      <c r="T198" s="64"/>
      <c r="U198" s="64"/>
      <c r="V198" s="64"/>
    </row>
    <row r="199" spans="1:22" s="7" customFormat="1">
      <c r="A199" s="7">
        <v>98</v>
      </c>
      <c r="B199" s="7" t="s">
        <v>110</v>
      </c>
      <c r="C199" s="101">
        <v>1.996</v>
      </c>
      <c r="D199" s="101">
        <v>1.8109999999999999</v>
      </c>
      <c r="E199" s="101">
        <v>1.821</v>
      </c>
      <c r="F199" s="101">
        <v>1.821</v>
      </c>
      <c r="G199" s="101">
        <v>1.821</v>
      </c>
      <c r="H199" s="101">
        <v>1.821</v>
      </c>
      <c r="I199" s="101">
        <v>1.821</v>
      </c>
      <c r="J199" s="234">
        <v>100</v>
      </c>
      <c r="K199" s="7">
        <v>11</v>
      </c>
      <c r="L199" s="113" t="s">
        <v>53</v>
      </c>
      <c r="M199" s="7" t="s">
        <v>39</v>
      </c>
      <c r="N199" s="7" t="s">
        <v>39</v>
      </c>
      <c r="O199" s="67">
        <v>0</v>
      </c>
      <c r="P199" s="64"/>
      <c r="Q199" s="64"/>
      <c r="R199" s="64"/>
      <c r="S199" s="64"/>
      <c r="T199" s="64"/>
      <c r="U199" s="64"/>
      <c r="V199" s="64"/>
    </row>
    <row r="200" spans="1:22" s="77" customFormat="1" ht="15">
      <c r="B200" s="77" t="s">
        <v>75</v>
      </c>
      <c r="C200" s="119">
        <f>SUM(C194:C199)</f>
        <v>9.202</v>
      </c>
      <c r="D200" s="119">
        <f t="shared" ref="D200:I200" si="117">SUM(D194:D199)</f>
        <v>8.8670000000000009</v>
      </c>
      <c r="E200" s="119">
        <f t="shared" si="117"/>
        <v>12.244999999999999</v>
      </c>
      <c r="F200" s="119">
        <f t="shared" si="117"/>
        <v>19.287000000000003</v>
      </c>
      <c r="G200" s="119">
        <f t="shared" si="117"/>
        <v>22.039000000000001</v>
      </c>
      <c r="H200" s="119">
        <f t="shared" si="117"/>
        <v>15.584999999999999</v>
      </c>
      <c r="I200" s="119">
        <f t="shared" si="117"/>
        <v>11.503</v>
      </c>
      <c r="L200" s="22"/>
      <c r="O200" s="120"/>
      <c r="P200" s="118"/>
      <c r="Q200" s="118"/>
      <c r="R200" s="118"/>
      <c r="S200" s="118"/>
      <c r="T200" s="118"/>
      <c r="U200" s="118"/>
      <c r="V200" s="118"/>
    </row>
    <row r="201" spans="1:22">
      <c r="A201" s="7"/>
      <c r="C201" s="59"/>
      <c r="D201" s="59"/>
      <c r="E201" s="59"/>
      <c r="F201" s="59"/>
      <c r="G201" s="59"/>
      <c r="H201" s="59"/>
      <c r="I201" s="59"/>
      <c r="P201" s="5" t="s">
        <v>152</v>
      </c>
    </row>
    <row r="202" spans="1:22" ht="15">
      <c r="A202" s="31"/>
      <c r="B202" s="27" t="s">
        <v>73</v>
      </c>
      <c r="C202" s="62"/>
      <c r="D202" s="62"/>
      <c r="E202" s="62"/>
      <c r="F202" s="62"/>
      <c r="G202" s="62"/>
      <c r="H202" s="62"/>
      <c r="I202" s="62"/>
      <c r="J202" s="31"/>
      <c r="K202" s="31"/>
      <c r="L202" s="97"/>
      <c r="M202" s="31"/>
      <c r="N202" s="31"/>
      <c r="O202" s="31"/>
    </row>
    <row r="203" spans="1:22" s="7" customFormat="1">
      <c r="A203" s="113" t="s">
        <v>235</v>
      </c>
      <c r="B203" s="113" t="s">
        <v>215</v>
      </c>
      <c r="C203" s="116">
        <v>22</v>
      </c>
      <c r="D203" s="116">
        <v>22</v>
      </c>
      <c r="E203" s="116">
        <v>22</v>
      </c>
      <c r="F203" s="116">
        <v>22</v>
      </c>
      <c r="G203" s="116">
        <v>22</v>
      </c>
      <c r="H203" s="116">
        <v>22</v>
      </c>
      <c r="I203" s="116">
        <v>22</v>
      </c>
      <c r="J203" s="117">
        <v>3.1</v>
      </c>
      <c r="K203" s="121" t="s">
        <v>64</v>
      </c>
      <c r="L203" s="113" t="s">
        <v>98</v>
      </c>
      <c r="M203" s="113" t="s">
        <v>176</v>
      </c>
      <c r="N203" s="113" t="s">
        <v>38</v>
      </c>
      <c r="O203" s="64"/>
      <c r="P203" s="64">
        <f>+$O203/100*C203</f>
        <v>0</v>
      </c>
      <c r="Q203" s="64">
        <f>+$O203/100*D203</f>
        <v>0</v>
      </c>
      <c r="R203" s="64">
        <f>+$O203/100*E203</f>
        <v>0</v>
      </c>
      <c r="S203" s="64">
        <f>+$O203/100*F203</f>
        <v>0</v>
      </c>
      <c r="T203" s="64">
        <f>+$O203/100*G203</f>
        <v>0</v>
      </c>
      <c r="U203" s="64">
        <f t="shared" ref="U203" si="118">+$O203/100*H203</f>
        <v>0</v>
      </c>
      <c r="V203" s="64">
        <f t="shared" ref="V203" si="119">+$O203/100*I203</f>
        <v>0</v>
      </c>
    </row>
    <row r="204" spans="1:22" s="7" customFormat="1">
      <c r="A204" s="113" t="s">
        <v>484</v>
      </c>
      <c r="B204" s="113" t="s">
        <v>485</v>
      </c>
      <c r="C204" s="116">
        <v>7</v>
      </c>
      <c r="D204" s="116">
        <v>7</v>
      </c>
      <c r="E204" s="116">
        <v>7</v>
      </c>
      <c r="F204" s="116">
        <v>7</v>
      </c>
      <c r="G204" s="116">
        <v>7</v>
      </c>
      <c r="H204" s="116">
        <v>7</v>
      </c>
      <c r="I204" s="116">
        <v>7</v>
      </c>
      <c r="J204" s="117">
        <v>27.9</v>
      </c>
      <c r="K204" s="121">
        <v>7</v>
      </c>
      <c r="L204" s="113" t="s">
        <v>93</v>
      </c>
      <c r="M204" s="113" t="s">
        <v>5</v>
      </c>
      <c r="N204" s="113" t="s">
        <v>39</v>
      </c>
      <c r="O204" s="67"/>
      <c r="P204" s="64"/>
      <c r="Q204" s="64"/>
      <c r="R204" s="64"/>
      <c r="S204" s="64"/>
      <c r="T204" s="64"/>
      <c r="U204" s="64"/>
      <c r="V204" s="64"/>
    </row>
    <row r="205" spans="1:22" s="7" customFormat="1">
      <c r="A205" s="113" t="s">
        <v>166</v>
      </c>
      <c r="B205" s="113" t="s">
        <v>236</v>
      </c>
      <c r="C205" s="116">
        <v>0</v>
      </c>
      <c r="D205" s="116">
        <v>0</v>
      </c>
      <c r="E205" s="116">
        <v>0</v>
      </c>
      <c r="F205" s="116">
        <v>0</v>
      </c>
      <c r="G205" s="116">
        <v>0</v>
      </c>
      <c r="H205" s="116">
        <v>0</v>
      </c>
      <c r="I205" s="116">
        <v>0</v>
      </c>
      <c r="J205" s="117">
        <v>0</v>
      </c>
      <c r="K205" s="121">
        <v>7</v>
      </c>
      <c r="L205" s="113" t="s">
        <v>93</v>
      </c>
      <c r="M205" s="113" t="s">
        <v>5</v>
      </c>
      <c r="N205" s="113" t="s">
        <v>39</v>
      </c>
      <c r="O205" s="64"/>
      <c r="P205" s="64"/>
      <c r="Q205" s="64"/>
      <c r="R205" s="64"/>
      <c r="S205" s="64"/>
      <c r="T205" s="64"/>
      <c r="U205" s="64"/>
      <c r="V205" s="64"/>
    </row>
    <row r="206" spans="1:22" s="7" customFormat="1">
      <c r="A206" s="113" t="s">
        <v>166</v>
      </c>
      <c r="B206" s="113" t="s">
        <v>382</v>
      </c>
      <c r="C206" s="116">
        <v>15.4</v>
      </c>
      <c r="D206" s="116">
        <v>15.4</v>
      </c>
      <c r="E206" s="116">
        <v>15.4</v>
      </c>
      <c r="F206" s="116">
        <v>15.4</v>
      </c>
      <c r="G206" s="116">
        <v>15.4</v>
      </c>
      <c r="H206" s="116">
        <v>15.4</v>
      </c>
      <c r="I206" s="116">
        <v>15.4</v>
      </c>
      <c r="J206" s="117">
        <v>7.5</v>
      </c>
      <c r="K206" s="121" t="s">
        <v>64</v>
      </c>
      <c r="L206" s="113" t="s">
        <v>98</v>
      </c>
      <c r="M206" s="113" t="s">
        <v>25</v>
      </c>
      <c r="N206" s="113" t="s">
        <v>38</v>
      </c>
      <c r="O206" s="64"/>
      <c r="P206" s="64">
        <f>+$O206/100*C206</f>
        <v>0</v>
      </c>
      <c r="Q206" s="64">
        <f>+$O206/100*D206</f>
        <v>0</v>
      </c>
      <c r="R206" s="64">
        <f>+$O206/100*E206</f>
        <v>0</v>
      </c>
      <c r="S206" s="64">
        <f>+$O206/100*F206</f>
        <v>0</v>
      </c>
      <c r="T206" s="64">
        <f>+$O206/100*G206</f>
        <v>0</v>
      </c>
      <c r="U206" s="64">
        <f t="shared" ref="U206" si="120">+$O206/100*H206</f>
        <v>0</v>
      </c>
      <c r="V206" s="64">
        <f t="shared" ref="V206" si="121">+$O206/100*I206</f>
        <v>0</v>
      </c>
    </row>
    <row r="207" spans="1:22" s="7" customFormat="1">
      <c r="A207" s="113" t="s">
        <v>477</v>
      </c>
      <c r="B207" s="113" t="s">
        <v>478</v>
      </c>
      <c r="C207" s="116">
        <v>1.708</v>
      </c>
      <c r="D207" s="116">
        <v>2.7759999999999998</v>
      </c>
      <c r="E207" s="116">
        <v>6.8920000000000003</v>
      </c>
      <c r="F207" s="116">
        <v>6.3719999999999999</v>
      </c>
      <c r="G207" s="116">
        <v>6.3719999999999999</v>
      </c>
      <c r="H207" s="116">
        <v>6.3719999999999999</v>
      </c>
      <c r="I207" s="116">
        <v>6.3719999999999999</v>
      </c>
      <c r="J207" s="117">
        <v>11.4</v>
      </c>
      <c r="K207" s="121">
        <v>7</v>
      </c>
      <c r="L207" s="113" t="s">
        <v>93</v>
      </c>
      <c r="M207" s="113" t="s">
        <v>39</v>
      </c>
      <c r="N207" s="113" t="s">
        <v>39</v>
      </c>
      <c r="O207" s="64"/>
      <c r="P207" s="64"/>
      <c r="Q207" s="64"/>
      <c r="R207" s="64"/>
      <c r="S207" s="64"/>
      <c r="T207" s="64"/>
      <c r="U207" s="64"/>
      <c r="V207" s="64"/>
    </row>
    <row r="208" spans="1:22" s="7" customFormat="1">
      <c r="A208" s="113" t="s">
        <v>168</v>
      </c>
      <c r="B208" s="113" t="s">
        <v>479</v>
      </c>
      <c r="C208" s="116">
        <v>17.422999999999998</v>
      </c>
      <c r="D208" s="116">
        <v>17.422999999999998</v>
      </c>
      <c r="E208" s="116">
        <v>17.422999999999998</v>
      </c>
      <c r="F208" s="116">
        <v>17.422999999999998</v>
      </c>
      <c r="G208" s="116">
        <v>17.422999999999998</v>
      </c>
      <c r="H208" s="116">
        <v>17.422999999999998</v>
      </c>
      <c r="I208" s="116">
        <v>17.422999999999998</v>
      </c>
      <c r="J208" s="117">
        <v>12.3</v>
      </c>
      <c r="K208" s="121">
        <v>7</v>
      </c>
      <c r="L208" s="113" t="s">
        <v>93</v>
      </c>
      <c r="M208" s="113" t="s">
        <v>5</v>
      </c>
      <c r="N208" s="113" t="s">
        <v>38</v>
      </c>
      <c r="O208" s="64"/>
      <c r="P208" s="64"/>
      <c r="Q208" s="64"/>
      <c r="R208" s="64"/>
      <c r="S208" s="64"/>
      <c r="T208" s="64"/>
      <c r="U208" s="64"/>
      <c r="V208" s="64"/>
    </row>
    <row r="209" spans="1:22" s="7" customFormat="1">
      <c r="A209" s="113" t="s">
        <v>168</v>
      </c>
      <c r="B209" s="113" t="s">
        <v>237</v>
      </c>
      <c r="C209" s="116">
        <v>0</v>
      </c>
      <c r="D209" s="116">
        <v>0</v>
      </c>
      <c r="E209" s="116">
        <v>0</v>
      </c>
      <c r="F209" s="116">
        <v>0</v>
      </c>
      <c r="G209" s="116">
        <v>0</v>
      </c>
      <c r="H209" s="116">
        <v>0</v>
      </c>
      <c r="I209" s="116">
        <v>0</v>
      </c>
      <c r="J209" s="117">
        <v>0</v>
      </c>
      <c r="K209" s="121">
        <v>7</v>
      </c>
      <c r="L209" s="113" t="s">
        <v>93</v>
      </c>
      <c r="M209" s="113" t="s">
        <v>5</v>
      </c>
      <c r="N209" s="113" t="s">
        <v>39</v>
      </c>
      <c r="O209" s="64"/>
      <c r="P209" s="64">
        <f>+$O209/100*C209</f>
        <v>0</v>
      </c>
      <c r="Q209" s="64">
        <f>+$O209/100*D209</f>
        <v>0</v>
      </c>
      <c r="R209" s="64">
        <f>+$O209/100*E209</f>
        <v>0</v>
      </c>
      <c r="S209" s="64">
        <f>+$O209/100*F209</f>
        <v>0</v>
      </c>
      <c r="T209" s="64">
        <f>+$O209/100*G209</f>
        <v>0</v>
      </c>
      <c r="U209" s="64">
        <f t="shared" ref="U209" si="122">+$O209/100*H209</f>
        <v>0</v>
      </c>
      <c r="V209" s="64">
        <f t="shared" ref="V209" si="123">+$O209/100*I209</f>
        <v>0</v>
      </c>
    </row>
    <row r="210" spans="1:22" s="7" customFormat="1">
      <c r="A210" s="113" t="s">
        <v>168</v>
      </c>
      <c r="B210" s="113" t="s">
        <v>238</v>
      </c>
      <c r="C210" s="116">
        <v>2.0781000000000001</v>
      </c>
      <c r="D210" s="116">
        <v>1.7869999999999999</v>
      </c>
      <c r="E210" s="116">
        <v>0</v>
      </c>
      <c r="F210" s="116">
        <v>0</v>
      </c>
      <c r="G210" s="116">
        <v>0</v>
      </c>
      <c r="H210" s="116">
        <v>0</v>
      </c>
      <c r="I210" s="116">
        <v>0</v>
      </c>
      <c r="J210" s="117">
        <v>0</v>
      </c>
      <c r="K210" s="121">
        <v>7</v>
      </c>
      <c r="L210" s="113" t="s">
        <v>93</v>
      </c>
      <c r="M210" s="113" t="s">
        <v>5</v>
      </c>
      <c r="N210" s="113" t="s">
        <v>39</v>
      </c>
      <c r="O210" s="64"/>
      <c r="P210" s="64"/>
      <c r="Q210" s="64"/>
      <c r="R210" s="64"/>
      <c r="S210" s="64"/>
      <c r="T210" s="64"/>
      <c r="U210" s="64"/>
      <c r="V210" s="64"/>
    </row>
    <row r="211" spans="1:22" s="7" customFormat="1">
      <c r="A211" s="113" t="s">
        <v>168</v>
      </c>
      <c r="B211" s="113" t="s">
        <v>239</v>
      </c>
      <c r="C211" s="116">
        <v>5.99</v>
      </c>
      <c r="D211" s="116">
        <v>9.8789999999999996</v>
      </c>
      <c r="E211" s="116">
        <v>6.2</v>
      </c>
      <c r="F211" s="116">
        <v>6.2</v>
      </c>
      <c r="G211" s="116">
        <v>6.2</v>
      </c>
      <c r="H211" s="116">
        <v>6.2</v>
      </c>
      <c r="I211" s="116">
        <v>6.2</v>
      </c>
      <c r="J211" s="117">
        <v>27.6</v>
      </c>
      <c r="K211" s="121">
        <v>7</v>
      </c>
      <c r="L211" s="113" t="s">
        <v>93</v>
      </c>
      <c r="M211" s="113" t="s">
        <v>5</v>
      </c>
      <c r="N211" s="113" t="s">
        <v>38</v>
      </c>
      <c r="O211" s="64"/>
      <c r="P211" s="64">
        <f>+$O211/100*C211</f>
        <v>0</v>
      </c>
      <c r="Q211" s="64">
        <f>+$O211/100*D211</f>
        <v>0</v>
      </c>
      <c r="R211" s="64">
        <f>+$O211/100*E211</f>
        <v>0</v>
      </c>
      <c r="S211" s="64">
        <f>+$O211/100*F211</f>
        <v>0</v>
      </c>
      <c r="T211" s="64">
        <f>+$O211/100*G211</f>
        <v>0</v>
      </c>
      <c r="U211" s="64">
        <f t="shared" ref="U211" si="124">+$O211/100*H211</f>
        <v>0</v>
      </c>
      <c r="V211" s="64">
        <f t="shared" ref="V211" si="125">+$O211/100*I211</f>
        <v>0</v>
      </c>
    </row>
    <row r="212" spans="1:22" s="7" customFormat="1">
      <c r="A212" s="113" t="s">
        <v>164</v>
      </c>
      <c r="B212" s="113" t="s">
        <v>543</v>
      </c>
      <c r="C212" s="116">
        <v>155.441</v>
      </c>
      <c r="D212" s="116">
        <v>174.328</v>
      </c>
      <c r="E212" s="116">
        <v>279.99</v>
      </c>
      <c r="F212" s="116">
        <v>253.512</v>
      </c>
      <c r="G212" s="116">
        <v>179.572</v>
      </c>
      <c r="H212" s="116">
        <v>193.05600000000001</v>
      </c>
      <c r="I212" s="116">
        <v>170.553</v>
      </c>
      <c r="J212" s="117">
        <v>58.6</v>
      </c>
      <c r="K212" s="121">
        <v>7</v>
      </c>
      <c r="L212" s="113" t="s">
        <v>93</v>
      </c>
      <c r="M212" s="113" t="s">
        <v>165</v>
      </c>
      <c r="N212" s="113" t="s">
        <v>39</v>
      </c>
      <c r="O212" s="64"/>
      <c r="P212" s="64"/>
      <c r="Q212" s="64"/>
      <c r="R212" s="64"/>
      <c r="S212" s="64"/>
      <c r="T212" s="64"/>
      <c r="U212" s="64"/>
      <c r="V212" s="64"/>
    </row>
    <row r="213" spans="1:22" s="7" customFormat="1">
      <c r="A213" s="113" t="s">
        <v>164</v>
      </c>
      <c r="B213" s="113" t="s">
        <v>544</v>
      </c>
      <c r="C213" s="116">
        <v>5.3920000000000003</v>
      </c>
      <c r="D213" s="116">
        <v>5.9089999999999998</v>
      </c>
      <c r="E213" s="116">
        <v>6.0469999999999997</v>
      </c>
      <c r="F213" s="116">
        <v>6.0789999999999997</v>
      </c>
      <c r="G213" s="116">
        <v>5.5970000000000004</v>
      </c>
      <c r="H213" s="116">
        <v>5.3970000000000002</v>
      </c>
      <c r="I213" s="116">
        <v>5.3970000000000002</v>
      </c>
      <c r="J213" s="117">
        <v>13.8</v>
      </c>
      <c r="K213" s="121">
        <v>7</v>
      </c>
      <c r="L213" s="113" t="s">
        <v>93</v>
      </c>
      <c r="M213" s="113" t="s">
        <v>99</v>
      </c>
      <c r="N213" s="113" t="s">
        <v>38</v>
      </c>
      <c r="O213" s="64"/>
      <c r="P213" s="64"/>
      <c r="Q213" s="64"/>
      <c r="R213" s="64"/>
      <c r="S213" s="64"/>
      <c r="T213" s="64"/>
      <c r="U213" s="64"/>
      <c r="V213" s="64"/>
    </row>
    <row r="214" spans="1:22" s="7" customFormat="1">
      <c r="A214" s="113" t="s">
        <v>164</v>
      </c>
      <c r="B214" s="113" t="s">
        <v>486</v>
      </c>
      <c r="C214" s="116">
        <v>16.399999999999999</v>
      </c>
      <c r="D214" s="116">
        <v>16.7</v>
      </c>
      <c r="E214" s="116">
        <v>17.600000000000001</v>
      </c>
      <c r="F214" s="116">
        <v>16.899999999999999</v>
      </c>
      <c r="G214" s="116">
        <v>17</v>
      </c>
      <c r="H214" s="116">
        <v>15.2</v>
      </c>
      <c r="I214" s="116">
        <v>14.3</v>
      </c>
      <c r="J214" s="117">
        <v>5.9</v>
      </c>
      <c r="K214" s="121">
        <v>7</v>
      </c>
      <c r="L214" s="113" t="s">
        <v>93</v>
      </c>
      <c r="M214" s="113" t="s">
        <v>165</v>
      </c>
      <c r="N214" s="113" t="s">
        <v>39</v>
      </c>
      <c r="O214" s="64"/>
      <c r="P214" s="64">
        <f>+$O214/100*C214</f>
        <v>0</v>
      </c>
      <c r="Q214" s="64">
        <f>+$O214/100*D214</f>
        <v>0</v>
      </c>
      <c r="R214" s="64">
        <f>+$O214/100*E214</f>
        <v>0</v>
      </c>
      <c r="S214" s="64">
        <f>+$O214/100*F214</f>
        <v>0</v>
      </c>
      <c r="T214" s="64">
        <f>+$O214/100*G214</f>
        <v>0</v>
      </c>
      <c r="U214" s="64">
        <f t="shared" ref="U214" si="126">+$O214/100*H214</f>
        <v>0</v>
      </c>
      <c r="V214" s="64">
        <f t="shared" ref="V214" si="127">+$O214/100*I214</f>
        <v>0</v>
      </c>
    </row>
    <row r="215" spans="1:22" s="7" customFormat="1">
      <c r="A215" s="113" t="s">
        <v>164</v>
      </c>
      <c r="B215" s="113" t="s">
        <v>487</v>
      </c>
      <c r="C215" s="116">
        <v>4.665</v>
      </c>
      <c r="D215" s="116">
        <v>0</v>
      </c>
      <c r="E215" s="116">
        <v>0</v>
      </c>
      <c r="F215" s="116">
        <v>0</v>
      </c>
      <c r="G215" s="116">
        <v>0</v>
      </c>
      <c r="H215" s="116">
        <v>0</v>
      </c>
      <c r="I215" s="116">
        <v>0</v>
      </c>
      <c r="J215" s="117">
        <v>0</v>
      </c>
      <c r="K215" s="121">
        <v>7</v>
      </c>
      <c r="L215" s="113" t="s">
        <v>93</v>
      </c>
      <c r="M215" s="113" t="s">
        <v>5</v>
      </c>
      <c r="N215" s="113" t="s">
        <v>488</v>
      </c>
      <c r="O215" s="64"/>
      <c r="P215" s="64"/>
      <c r="Q215" s="64"/>
      <c r="R215" s="64"/>
      <c r="S215" s="64"/>
      <c r="T215" s="64"/>
      <c r="U215" s="64"/>
      <c r="V215" s="64"/>
    </row>
    <row r="216" spans="1:22" s="7" customFormat="1">
      <c r="A216" s="113" t="s">
        <v>480</v>
      </c>
      <c r="B216" s="113" t="s">
        <v>481</v>
      </c>
      <c r="C216" s="116">
        <v>0</v>
      </c>
      <c r="D216" s="116">
        <v>0</v>
      </c>
      <c r="E216" s="116">
        <v>0</v>
      </c>
      <c r="F216" s="116">
        <v>1.7</v>
      </c>
      <c r="G216" s="116">
        <v>3.2</v>
      </c>
      <c r="H216" s="116">
        <v>3.2</v>
      </c>
      <c r="I216" s="116">
        <v>3.2</v>
      </c>
      <c r="J216" s="117">
        <v>0</v>
      </c>
      <c r="K216" s="121">
        <v>7</v>
      </c>
      <c r="L216" s="113" t="s">
        <v>93</v>
      </c>
      <c r="M216" s="113" t="s">
        <v>39</v>
      </c>
      <c r="N216" s="113" t="s">
        <v>39</v>
      </c>
      <c r="O216" s="64"/>
      <c r="P216" s="64"/>
      <c r="Q216" s="64"/>
      <c r="R216" s="64"/>
      <c r="S216" s="64"/>
      <c r="T216" s="64"/>
      <c r="U216" s="64"/>
      <c r="V216" s="64"/>
    </row>
    <row r="217" spans="1:22" s="7" customFormat="1">
      <c r="A217" s="113" t="s">
        <v>214</v>
      </c>
      <c r="B217" s="113" t="s">
        <v>218</v>
      </c>
      <c r="C217" s="116">
        <v>10.9</v>
      </c>
      <c r="D217" s="116">
        <v>11.17</v>
      </c>
      <c r="E217" s="116">
        <v>11.17</v>
      </c>
      <c r="F217" s="116">
        <v>11.17</v>
      </c>
      <c r="G217" s="116">
        <v>11.17</v>
      </c>
      <c r="H217" s="116">
        <v>11.17</v>
      </c>
      <c r="I217" s="116">
        <v>11.17</v>
      </c>
      <c r="J217" s="117">
        <v>69.400000000000006</v>
      </c>
      <c r="K217" s="121" t="s">
        <v>64</v>
      </c>
      <c r="L217" s="113" t="s">
        <v>98</v>
      </c>
      <c r="M217" s="113" t="s">
        <v>25</v>
      </c>
      <c r="N217" s="113" t="s">
        <v>38</v>
      </c>
      <c r="O217" s="64"/>
      <c r="P217" s="64"/>
      <c r="Q217" s="64"/>
      <c r="R217" s="64"/>
      <c r="S217" s="64"/>
      <c r="T217" s="64"/>
      <c r="U217" s="64"/>
      <c r="V217" s="64"/>
    </row>
    <row r="218" spans="1:22" s="7" customFormat="1">
      <c r="A218" s="113" t="s">
        <v>305</v>
      </c>
      <c r="B218" s="113" t="s">
        <v>482</v>
      </c>
      <c r="C218" s="116">
        <v>6.0650000000000004</v>
      </c>
      <c r="D218" s="116">
        <v>7.157</v>
      </c>
      <c r="E218" s="116">
        <v>7.3</v>
      </c>
      <c r="F218" s="116">
        <v>7.4459999999999997</v>
      </c>
      <c r="G218" s="116">
        <v>7.5949999999999998</v>
      </c>
      <c r="H218" s="116">
        <v>7.7469999999999999</v>
      </c>
      <c r="I218" s="116">
        <v>7.9020000000000001</v>
      </c>
      <c r="J218" s="117">
        <v>28.4</v>
      </c>
      <c r="K218" s="121">
        <v>11</v>
      </c>
      <c r="L218" s="113" t="s">
        <v>53</v>
      </c>
      <c r="M218" s="113" t="s">
        <v>167</v>
      </c>
      <c r="N218" s="113" t="s">
        <v>38</v>
      </c>
      <c r="O218" s="64"/>
      <c r="P218" s="64"/>
      <c r="Q218" s="64"/>
      <c r="R218" s="64"/>
      <c r="S218" s="64"/>
      <c r="T218" s="64"/>
      <c r="U218" s="64"/>
      <c r="V218" s="64"/>
    </row>
    <row r="219" spans="1:22" s="7" customFormat="1">
      <c r="A219" s="113" t="s">
        <v>305</v>
      </c>
      <c r="B219" s="113" t="s">
        <v>483</v>
      </c>
      <c r="C219" s="116">
        <v>3.1030000000000002</v>
      </c>
      <c r="D219" s="116">
        <v>3.6070000000000002</v>
      </c>
      <c r="E219" s="116">
        <v>3.6789999999999998</v>
      </c>
      <c r="F219" s="116">
        <v>3.7530000000000001</v>
      </c>
      <c r="G219" s="116">
        <v>3.8279999999999998</v>
      </c>
      <c r="H219" s="116">
        <v>3.9049999999999998</v>
      </c>
      <c r="I219" s="116">
        <v>3.9830000000000001</v>
      </c>
      <c r="J219" s="117">
        <v>14.3</v>
      </c>
      <c r="K219" s="121">
        <v>11</v>
      </c>
      <c r="L219" s="113" t="s">
        <v>53</v>
      </c>
      <c r="M219" s="113" t="s">
        <v>5</v>
      </c>
      <c r="N219" s="113" t="s">
        <v>39</v>
      </c>
      <c r="O219" s="64"/>
      <c r="P219" s="64"/>
      <c r="Q219" s="64"/>
      <c r="R219" s="64"/>
      <c r="S219" s="64"/>
      <c r="T219" s="64"/>
      <c r="U219" s="64"/>
      <c r="V219" s="64"/>
    </row>
    <row r="220" spans="1:22" s="7" customFormat="1">
      <c r="A220" s="113" t="s">
        <v>305</v>
      </c>
      <c r="B220" s="113" t="s">
        <v>483</v>
      </c>
      <c r="C220" s="116">
        <v>8.1000000000000003E-2</v>
      </c>
      <c r="D220" s="116">
        <v>9.4E-2</v>
      </c>
      <c r="E220" s="116">
        <v>9.6000000000000002E-2</v>
      </c>
      <c r="F220" s="116">
        <v>9.8000000000000004E-2</v>
      </c>
      <c r="G220" s="116">
        <v>0.1</v>
      </c>
      <c r="H220" s="116">
        <v>0.10199999999999999</v>
      </c>
      <c r="I220" s="116">
        <v>0.104</v>
      </c>
      <c r="J220" s="117">
        <v>0.4</v>
      </c>
      <c r="K220" s="121">
        <v>11</v>
      </c>
      <c r="L220" s="113" t="s">
        <v>53</v>
      </c>
      <c r="M220" s="113" t="s">
        <v>9</v>
      </c>
      <c r="N220" s="113" t="s">
        <v>39</v>
      </c>
      <c r="O220" s="64"/>
      <c r="P220" s="64"/>
      <c r="Q220" s="64"/>
      <c r="R220" s="64"/>
      <c r="S220" s="64"/>
      <c r="T220" s="64"/>
      <c r="U220" s="64"/>
      <c r="V220" s="64"/>
    </row>
    <row r="221" spans="1:22" s="7" customFormat="1">
      <c r="A221" s="113" t="s">
        <v>305</v>
      </c>
      <c r="B221" s="113" t="s">
        <v>483</v>
      </c>
      <c r="C221" s="116">
        <v>6.5000000000000002E-2</v>
      </c>
      <c r="D221" s="116">
        <v>7.5999999999999998E-2</v>
      </c>
      <c r="E221" s="116">
        <v>7.8E-2</v>
      </c>
      <c r="F221" s="116">
        <v>0.08</v>
      </c>
      <c r="G221" s="116">
        <v>8.2000000000000003E-2</v>
      </c>
      <c r="H221" s="116">
        <v>8.4000000000000005E-2</v>
      </c>
      <c r="I221" s="116">
        <v>8.5999999999999993E-2</v>
      </c>
      <c r="J221" s="117">
        <v>0.3</v>
      </c>
      <c r="K221" s="121">
        <v>11</v>
      </c>
      <c r="L221" s="113" t="s">
        <v>53</v>
      </c>
      <c r="M221" s="113" t="s">
        <v>63</v>
      </c>
      <c r="N221" s="113" t="s">
        <v>39</v>
      </c>
      <c r="O221" s="64"/>
      <c r="P221" s="64"/>
      <c r="Q221" s="64"/>
      <c r="R221" s="64"/>
      <c r="S221" s="64"/>
      <c r="T221" s="64"/>
      <c r="U221" s="64"/>
      <c r="V221" s="64"/>
    </row>
    <row r="222" spans="1:22" s="77" customFormat="1" ht="15">
      <c r="B222" s="77" t="s">
        <v>76</v>
      </c>
      <c r="C222" s="118">
        <f t="shared" ref="C222:I222" si="128">SUM(C203:C221)</f>
        <v>273.71109999999999</v>
      </c>
      <c r="D222" s="118">
        <f t="shared" si="128"/>
        <v>295.30600000000004</v>
      </c>
      <c r="E222" s="118">
        <f t="shared" si="128"/>
        <v>400.87500000000006</v>
      </c>
      <c r="F222" s="118">
        <f t="shared" si="128"/>
        <v>375.13299999999998</v>
      </c>
      <c r="G222" s="118">
        <f t="shared" si="128"/>
        <v>302.53899999999999</v>
      </c>
      <c r="H222" s="118">
        <f t="shared" si="128"/>
        <v>314.25599999999997</v>
      </c>
      <c r="I222" s="118">
        <f t="shared" si="128"/>
        <v>291.08999999999997</v>
      </c>
      <c r="L222" s="22"/>
      <c r="O222" s="120"/>
      <c r="P222" s="119">
        <f t="shared" ref="P222:V222" si="129">SUM(P203:P221)</f>
        <v>0</v>
      </c>
      <c r="Q222" s="119">
        <f t="shared" si="129"/>
        <v>0</v>
      </c>
      <c r="R222" s="119">
        <f t="shared" si="129"/>
        <v>0</v>
      </c>
      <c r="S222" s="119">
        <f t="shared" si="129"/>
        <v>0</v>
      </c>
      <c r="T222" s="119">
        <f t="shared" si="129"/>
        <v>0</v>
      </c>
      <c r="U222" s="119">
        <f t="shared" si="129"/>
        <v>0</v>
      </c>
      <c r="V222" s="119">
        <f t="shared" si="129"/>
        <v>0</v>
      </c>
    </row>
    <row r="223" spans="1:22">
      <c r="A223" s="7"/>
      <c r="C223" s="59"/>
      <c r="D223" s="59"/>
      <c r="E223" s="59"/>
      <c r="F223" s="59"/>
      <c r="G223" s="59"/>
      <c r="H223" s="59"/>
      <c r="I223" s="59"/>
    </row>
    <row r="224" spans="1:22" s="1" customFormat="1" ht="15.75">
      <c r="A224" s="32"/>
      <c r="B224" s="33" t="s">
        <v>74</v>
      </c>
      <c r="C224" s="34">
        <v>5520.8770302434732</v>
      </c>
      <c r="D224" s="34">
        <v>5652.9316729606762</v>
      </c>
      <c r="E224" s="34">
        <v>5817.7508803938945</v>
      </c>
      <c r="F224" s="34">
        <v>5729.9235019516582</v>
      </c>
      <c r="G224" s="34">
        <v>5658.1241568782716</v>
      </c>
      <c r="H224" s="34">
        <v>5678.851863142143</v>
      </c>
      <c r="I224" s="34">
        <v>5652.5113588307695</v>
      </c>
      <c r="J224" s="14"/>
      <c r="K224" s="14"/>
      <c r="L224" s="14"/>
      <c r="M224" s="14"/>
      <c r="N224" s="14"/>
      <c r="O224" s="14"/>
      <c r="P224" s="57">
        <v>1357.46807863</v>
      </c>
      <c r="Q224" s="57">
        <v>1256.8713042599998</v>
      </c>
      <c r="R224" s="57">
        <v>1294.7327598699997</v>
      </c>
      <c r="S224" s="57">
        <v>1266.2391778799999</v>
      </c>
      <c r="T224" s="57">
        <v>1268.9809393700002</v>
      </c>
      <c r="U224" s="57">
        <v>1266.9609304299997</v>
      </c>
      <c r="V224" s="57">
        <v>1255.1408304300001</v>
      </c>
    </row>
    <row r="225" spans="2:22">
      <c r="C225" s="164"/>
      <c r="D225" s="164"/>
      <c r="E225" s="164"/>
      <c r="F225" s="164"/>
      <c r="G225" s="164"/>
      <c r="H225" s="164"/>
      <c r="I225" s="183"/>
    </row>
    <row r="226" spans="2:22" ht="15">
      <c r="B226" s="3" t="s">
        <v>147</v>
      </c>
      <c r="O226" s="105" t="s">
        <v>262</v>
      </c>
    </row>
    <row r="227" spans="2:22">
      <c r="B227" s="22"/>
      <c r="C227" s="1">
        <f t="shared" ref="C227:I227" si="130">C4</f>
        <v>2018</v>
      </c>
      <c r="D227" s="1">
        <f t="shared" si="130"/>
        <v>2019</v>
      </c>
      <c r="E227" s="1">
        <f t="shared" si="130"/>
        <v>2020</v>
      </c>
      <c r="F227" s="1">
        <f t="shared" si="130"/>
        <v>2021</v>
      </c>
      <c r="G227" s="1">
        <f t="shared" si="130"/>
        <v>2022</v>
      </c>
      <c r="H227" s="1">
        <f t="shared" si="130"/>
        <v>2023</v>
      </c>
      <c r="I227" s="1">
        <f t="shared" si="130"/>
        <v>2024</v>
      </c>
      <c r="K227" s="1" t="s">
        <v>526</v>
      </c>
      <c r="L227" s="65" t="s">
        <v>612</v>
      </c>
      <c r="M227" s="258" t="s">
        <v>611</v>
      </c>
      <c r="P227" s="1">
        <f>C227</f>
        <v>2018</v>
      </c>
      <c r="Q227" s="1">
        <f t="shared" ref="Q227:V227" si="131">D227</f>
        <v>2019</v>
      </c>
      <c r="R227" s="1">
        <f t="shared" si="131"/>
        <v>2020</v>
      </c>
      <c r="S227" s="1">
        <f t="shared" si="131"/>
        <v>2021</v>
      </c>
      <c r="T227" s="1">
        <f t="shared" si="131"/>
        <v>2022</v>
      </c>
      <c r="U227" s="1">
        <f t="shared" si="131"/>
        <v>2023</v>
      </c>
      <c r="V227" s="1">
        <f t="shared" si="131"/>
        <v>2024</v>
      </c>
    </row>
    <row r="228" spans="2:22">
      <c r="B228" s="7" t="s">
        <v>139</v>
      </c>
      <c r="C228" s="101">
        <f t="shared" ref="C228:I228" si="132">C8</f>
        <v>0.53</v>
      </c>
      <c r="D228" s="101">
        <f t="shared" si="132"/>
        <v>0.69399999999999995</v>
      </c>
      <c r="E228" s="101">
        <f t="shared" si="132"/>
        <v>0.59399999999999997</v>
      </c>
      <c r="F228" s="101">
        <f t="shared" si="132"/>
        <v>0.59399999999999997</v>
      </c>
      <c r="G228" s="101">
        <f t="shared" si="132"/>
        <v>0.59399999999999997</v>
      </c>
      <c r="H228" s="101">
        <f t="shared" si="132"/>
        <v>0.59399999999999997</v>
      </c>
      <c r="I228" s="101">
        <f t="shared" si="132"/>
        <v>0.59399999999999997</v>
      </c>
      <c r="K228" s="69">
        <f t="shared" ref="K228:K239" si="133">+I228-C228</f>
        <v>6.3999999999999946E-2</v>
      </c>
      <c r="L228" s="70">
        <f t="shared" ref="L228:L239" si="134">+(I228-C228)/C228*100</f>
        <v>12.075471698113196</v>
      </c>
      <c r="M228" s="188">
        <f t="shared" ref="M228:M231" si="135">E228/E$239</f>
        <v>1.0210131238204253E-4</v>
      </c>
      <c r="O228" s="13" t="s">
        <v>153</v>
      </c>
      <c r="P228" s="41">
        <v>0</v>
      </c>
      <c r="Q228" s="41">
        <v>0</v>
      </c>
      <c r="R228" s="41">
        <v>0</v>
      </c>
      <c r="S228" s="41">
        <v>0</v>
      </c>
      <c r="T228" s="41">
        <v>0</v>
      </c>
      <c r="U228" s="41">
        <v>0</v>
      </c>
      <c r="V228" s="41">
        <v>0</v>
      </c>
    </row>
    <row r="229" spans="2:22">
      <c r="B229" s="7" t="s">
        <v>140</v>
      </c>
      <c r="C229" s="101">
        <f t="shared" ref="C229:I229" si="136">C16</f>
        <v>36.756999999999998</v>
      </c>
      <c r="D229" s="101">
        <f t="shared" si="136"/>
        <v>38.710999999999999</v>
      </c>
      <c r="E229" s="101">
        <f t="shared" si="136"/>
        <v>37.918000000000006</v>
      </c>
      <c r="F229" s="101">
        <f t="shared" si="136"/>
        <v>36.921849999999999</v>
      </c>
      <c r="G229" s="101">
        <f t="shared" si="136"/>
        <v>35.592849999999999</v>
      </c>
      <c r="H229" s="101">
        <f t="shared" si="136"/>
        <v>34.739849999999997</v>
      </c>
      <c r="I229" s="101">
        <f t="shared" si="136"/>
        <v>34.804850000000002</v>
      </c>
      <c r="K229" s="69">
        <f t="shared" si="133"/>
        <v>-1.9521499999999961</v>
      </c>
      <c r="L229" s="70">
        <f t="shared" si="134"/>
        <v>-5.3109611774627856</v>
      </c>
      <c r="M229" s="188">
        <f t="shared" si="135"/>
        <v>6.5176389947849992E-3</v>
      </c>
      <c r="O229" s="13" t="s">
        <v>154</v>
      </c>
      <c r="P229" s="41">
        <v>0</v>
      </c>
      <c r="Q229" s="41">
        <v>0</v>
      </c>
      <c r="R229" s="41">
        <v>0</v>
      </c>
      <c r="S229" s="41">
        <v>0</v>
      </c>
      <c r="T229" s="41">
        <v>0</v>
      </c>
      <c r="U229" s="41">
        <v>0</v>
      </c>
      <c r="V229" s="41">
        <v>0</v>
      </c>
    </row>
    <row r="230" spans="2:22">
      <c r="B230" s="7" t="s">
        <v>437</v>
      </c>
      <c r="C230" s="101">
        <f t="shared" ref="C230:I230" si="137">C23</f>
        <v>21.090510999999999</v>
      </c>
      <c r="D230" s="101">
        <f t="shared" si="137"/>
        <v>23.116922000000002</v>
      </c>
      <c r="E230" s="101">
        <f t="shared" si="137"/>
        <v>22.386938999999998</v>
      </c>
      <c r="F230" s="101">
        <f t="shared" si="137"/>
        <v>22.322236</v>
      </c>
      <c r="G230" s="101">
        <f t="shared" si="137"/>
        <v>22.538088999999999</v>
      </c>
      <c r="H230" s="101">
        <f t="shared" si="137"/>
        <v>22.540970999999999</v>
      </c>
      <c r="I230" s="101">
        <f t="shared" si="137"/>
        <v>22.540970999999999</v>
      </c>
      <c r="K230" s="69">
        <f t="shared" si="133"/>
        <v>1.4504599999999996</v>
      </c>
      <c r="L230" s="70">
        <f t="shared" si="134"/>
        <v>6.8773108437249322</v>
      </c>
      <c r="M230" s="188">
        <f t="shared" si="135"/>
        <v>3.8480401550786713E-3</v>
      </c>
      <c r="O230" s="13" t="s">
        <v>440</v>
      </c>
      <c r="P230" s="41">
        <v>3.3866286300000001</v>
      </c>
      <c r="Q230" s="41">
        <v>3.7510842600000003</v>
      </c>
      <c r="R230" s="41">
        <v>3.5187698699999999</v>
      </c>
      <c r="S230" s="41">
        <v>3.49213788</v>
      </c>
      <c r="T230" s="41">
        <v>3.49208937</v>
      </c>
      <c r="U230" s="41">
        <v>3.4923804300000003</v>
      </c>
      <c r="V230" s="41">
        <v>3.4923804300000003</v>
      </c>
    </row>
    <row r="231" spans="2:22">
      <c r="B231" s="7" t="s">
        <v>141</v>
      </c>
      <c r="C231" s="101">
        <f t="shared" ref="C231:I231" si="138">C29</f>
        <v>6.9649999999999999</v>
      </c>
      <c r="D231" s="101">
        <f t="shared" si="138"/>
        <v>11.304</v>
      </c>
      <c r="E231" s="101">
        <f t="shared" si="138"/>
        <v>9.0679999999999996</v>
      </c>
      <c r="F231" s="101">
        <f t="shared" si="138"/>
        <v>10.61</v>
      </c>
      <c r="G231" s="101">
        <f t="shared" si="138"/>
        <v>10.989000000000001</v>
      </c>
      <c r="H231" s="101">
        <f t="shared" si="138"/>
        <v>9.7590000000000003</v>
      </c>
      <c r="I231" s="101">
        <f t="shared" si="138"/>
        <v>9.4890000000000008</v>
      </c>
      <c r="K231" s="197">
        <f t="shared" si="133"/>
        <v>2.5240000000000009</v>
      </c>
      <c r="L231" s="70">
        <f t="shared" si="134"/>
        <v>36.238334529791835</v>
      </c>
      <c r="M231" s="188">
        <f t="shared" si="135"/>
        <v>1.5586779472733362E-3</v>
      </c>
      <c r="O231" s="13" t="s">
        <v>155</v>
      </c>
      <c r="P231" s="41">
        <v>0.69650000000000001</v>
      </c>
      <c r="Q231" s="41">
        <v>1.1304000000000001</v>
      </c>
      <c r="R231" s="41">
        <v>0.90680000000000005</v>
      </c>
      <c r="S231" s="41">
        <v>1.0609999999999999</v>
      </c>
      <c r="T231" s="41">
        <v>1.0989000000000002</v>
      </c>
      <c r="U231" s="41">
        <v>0.9759000000000001</v>
      </c>
      <c r="V231" s="41">
        <v>0.94890000000000008</v>
      </c>
    </row>
    <row r="232" spans="2:22">
      <c r="B232" s="7" t="s">
        <v>142</v>
      </c>
      <c r="C232" s="41">
        <f t="shared" ref="C232:I232" si="139">C62</f>
        <v>3889.0173026109155</v>
      </c>
      <c r="D232" s="41">
        <f t="shared" si="139"/>
        <v>4077.525508247857</v>
      </c>
      <c r="E232" s="41">
        <f t="shared" si="139"/>
        <v>4092.3642586810756</v>
      </c>
      <c r="F232" s="41">
        <f t="shared" si="139"/>
        <v>4080.9005932388404</v>
      </c>
      <c r="G232" s="41">
        <f t="shared" si="139"/>
        <v>4087.0104451654538</v>
      </c>
      <c r="H232" s="41">
        <f t="shared" si="139"/>
        <v>4109.7744894293237</v>
      </c>
      <c r="I232" s="41">
        <f t="shared" si="139"/>
        <v>4115.8936151179505</v>
      </c>
      <c r="K232" s="69">
        <f t="shared" si="133"/>
        <v>226.87631250703498</v>
      </c>
      <c r="L232" s="70">
        <f t="shared" si="134"/>
        <v>5.8337696866177531</v>
      </c>
      <c r="M232" s="188">
        <f>E232/E$239</f>
        <v>0.70342720800791658</v>
      </c>
      <c r="O232" s="13" t="s">
        <v>156</v>
      </c>
      <c r="P232" s="41">
        <v>289</v>
      </c>
      <c r="Q232" s="41">
        <v>289</v>
      </c>
      <c r="R232" s="41">
        <v>289</v>
      </c>
      <c r="S232" s="41">
        <v>289</v>
      </c>
      <c r="T232" s="41">
        <v>289</v>
      </c>
      <c r="U232" s="41">
        <v>289</v>
      </c>
      <c r="V232" s="41">
        <v>289</v>
      </c>
    </row>
    <row r="233" spans="2:22">
      <c r="B233" s="7" t="s">
        <v>49</v>
      </c>
      <c r="C233" s="101">
        <f t="shared" ref="C233:I233" si="140">C71</f>
        <v>64.929000000000002</v>
      </c>
      <c r="D233" s="101">
        <f t="shared" si="140"/>
        <v>70.238</v>
      </c>
      <c r="E233" s="101">
        <f t="shared" si="140"/>
        <v>76.510999999999996</v>
      </c>
      <c r="F233" s="101">
        <f t="shared" si="140"/>
        <v>76.543000000000006</v>
      </c>
      <c r="G233" s="101">
        <f t="shared" si="140"/>
        <v>76.573000000000008</v>
      </c>
      <c r="H233" s="101">
        <f t="shared" si="140"/>
        <v>76.573000000000008</v>
      </c>
      <c r="I233" s="101">
        <f t="shared" si="140"/>
        <v>76.573000000000008</v>
      </c>
      <c r="K233" s="69">
        <f t="shared" si="133"/>
        <v>11.644000000000005</v>
      </c>
      <c r="L233" s="70">
        <f t="shared" si="134"/>
        <v>17.933434982827404</v>
      </c>
      <c r="M233" s="188">
        <f t="shared" ref="M233:M239" si="141">E233/E$239</f>
        <v>1.3151302208185953E-2</v>
      </c>
      <c r="O233" s="13" t="s">
        <v>157</v>
      </c>
      <c r="P233" s="41">
        <v>64.929000000000002</v>
      </c>
      <c r="Q233" s="41">
        <v>70.238</v>
      </c>
      <c r="R233" s="41">
        <v>76.510999999999996</v>
      </c>
      <c r="S233" s="41">
        <v>76.543000000000006</v>
      </c>
      <c r="T233" s="41">
        <v>76.573000000000008</v>
      </c>
      <c r="U233" s="41">
        <v>76.573000000000008</v>
      </c>
      <c r="V233" s="41">
        <v>76.573000000000008</v>
      </c>
    </row>
    <row r="234" spans="2:22">
      <c r="B234" s="7" t="s">
        <v>438</v>
      </c>
      <c r="C234" s="101">
        <f t="shared" ref="C234:I234" si="142">C108</f>
        <v>60.56197163255829</v>
      </c>
      <c r="D234" s="101">
        <f t="shared" si="142"/>
        <v>71.326122712818503</v>
      </c>
      <c r="E234" s="101">
        <f t="shared" si="142"/>
        <v>66.572632712818489</v>
      </c>
      <c r="F234" s="101">
        <f t="shared" si="142"/>
        <v>57.317212712818488</v>
      </c>
      <c r="G234" s="101">
        <f t="shared" si="142"/>
        <v>54.911752712818497</v>
      </c>
      <c r="H234" s="101">
        <f t="shared" si="142"/>
        <v>53.520232712818505</v>
      </c>
      <c r="I234" s="101">
        <f t="shared" si="142"/>
        <v>52.008402712818501</v>
      </c>
      <c r="K234" s="69">
        <f t="shared" si="133"/>
        <v>-8.5535689197397886</v>
      </c>
      <c r="L234" s="70">
        <f t="shared" si="134"/>
        <v>-14.123663231501144</v>
      </c>
      <c r="M234" s="188">
        <f t="shared" si="141"/>
        <v>1.1443018802536136E-2</v>
      </c>
      <c r="O234" s="13" t="s">
        <v>441</v>
      </c>
      <c r="P234" s="41">
        <v>0</v>
      </c>
      <c r="Q234" s="41">
        <v>0</v>
      </c>
      <c r="R234" s="41">
        <v>0</v>
      </c>
      <c r="S234" s="41">
        <v>0</v>
      </c>
      <c r="T234" s="41">
        <v>0</v>
      </c>
      <c r="U234" s="41">
        <v>0</v>
      </c>
      <c r="V234" s="41">
        <v>0</v>
      </c>
    </row>
    <row r="235" spans="2:22">
      <c r="B235" s="7" t="s">
        <v>439</v>
      </c>
      <c r="C235" s="101">
        <f t="shared" ref="C235:I235" si="143">C163</f>
        <v>959.65814500000033</v>
      </c>
      <c r="D235" s="101">
        <f t="shared" si="143"/>
        <v>858.27962000000002</v>
      </c>
      <c r="E235" s="101">
        <f>E163</f>
        <v>887.56105000000014</v>
      </c>
      <c r="F235" s="101">
        <f t="shared" si="143"/>
        <v>845.96410999999966</v>
      </c>
      <c r="G235" s="101">
        <f t="shared" si="143"/>
        <v>851.90052000000014</v>
      </c>
      <c r="H235" s="101">
        <f t="shared" si="143"/>
        <v>849.24031999999988</v>
      </c>
      <c r="I235" s="101">
        <f t="shared" si="143"/>
        <v>847.96351999999968</v>
      </c>
      <c r="K235" s="69">
        <f t="shared" si="133"/>
        <v>-111.69462500000066</v>
      </c>
      <c r="L235" s="70">
        <f t="shared" si="134"/>
        <v>-11.639001407110509</v>
      </c>
      <c r="M235" s="188">
        <f t="shared" si="141"/>
        <v>0.1525608552595685</v>
      </c>
      <c r="O235" s="13" t="s">
        <v>442</v>
      </c>
      <c r="P235" s="70">
        <v>874.66515000000004</v>
      </c>
      <c r="Q235" s="70">
        <v>775.60381999999993</v>
      </c>
      <c r="R235" s="70">
        <v>788.81808999999976</v>
      </c>
      <c r="S235" s="70">
        <v>763.31873999999993</v>
      </c>
      <c r="T235" s="70">
        <v>770.46385000000021</v>
      </c>
      <c r="U235" s="70">
        <v>769.54984999999988</v>
      </c>
      <c r="V235" s="70">
        <v>768.69055000000003</v>
      </c>
    </row>
    <row r="236" spans="2:22">
      <c r="B236" s="7" t="s">
        <v>519</v>
      </c>
      <c r="C236" s="101">
        <f t="shared" ref="C236:I236" si="144">C191</f>
        <v>198.45500000000001</v>
      </c>
      <c r="D236" s="101">
        <f t="shared" si="144"/>
        <v>197.5635</v>
      </c>
      <c r="E236" s="101">
        <f t="shared" si="144"/>
        <v>211.655</v>
      </c>
      <c r="F236" s="101">
        <f t="shared" si="144"/>
        <v>204.3305</v>
      </c>
      <c r="G236" s="101">
        <f t="shared" si="144"/>
        <v>193.43650000000002</v>
      </c>
      <c r="H236" s="101">
        <f t="shared" si="144"/>
        <v>192.26900000000001</v>
      </c>
      <c r="I236" s="101">
        <f t="shared" si="144"/>
        <v>190.05100000000002</v>
      </c>
      <c r="K236" s="69">
        <f t="shared" si="133"/>
        <v>-8.4039999999999964</v>
      </c>
      <c r="L236" s="70">
        <f t="shared" si="134"/>
        <v>-4.2347131591544667</v>
      </c>
      <c r="M236" s="188">
        <f t="shared" si="141"/>
        <v>3.6380897764682174E-2</v>
      </c>
      <c r="O236" s="13" t="s">
        <v>524</v>
      </c>
      <c r="P236" s="41">
        <v>124.79080000000003</v>
      </c>
      <c r="Q236" s="41">
        <v>117.14800000000001</v>
      </c>
      <c r="R236" s="41">
        <v>135.97809999999998</v>
      </c>
      <c r="S236" s="41">
        <v>132.82430000000002</v>
      </c>
      <c r="T236" s="41">
        <v>128.35309999999998</v>
      </c>
      <c r="U236" s="41">
        <v>127.3698</v>
      </c>
      <c r="V236" s="41">
        <v>116.43600000000001</v>
      </c>
    </row>
    <row r="237" spans="2:22">
      <c r="B237" s="7" t="s">
        <v>143</v>
      </c>
      <c r="C237" s="101">
        <f t="shared" ref="C237:I237" si="145">C200</f>
        <v>9.202</v>
      </c>
      <c r="D237" s="101">
        <f t="shared" si="145"/>
        <v>8.8670000000000009</v>
      </c>
      <c r="E237" s="101">
        <f t="shared" si="145"/>
        <v>12.244999999999999</v>
      </c>
      <c r="F237" s="101">
        <f t="shared" si="145"/>
        <v>19.287000000000003</v>
      </c>
      <c r="G237" s="101">
        <f t="shared" si="145"/>
        <v>22.039000000000001</v>
      </c>
      <c r="H237" s="101">
        <f t="shared" si="145"/>
        <v>15.584999999999999</v>
      </c>
      <c r="I237" s="101">
        <f t="shared" si="145"/>
        <v>11.503</v>
      </c>
      <c r="K237" s="69">
        <f t="shared" si="133"/>
        <v>2.3010000000000002</v>
      </c>
      <c r="L237" s="70">
        <f t="shared" si="134"/>
        <v>25.005433601391005</v>
      </c>
      <c r="M237" s="188">
        <f t="shared" si="141"/>
        <v>2.1047652695591092E-3</v>
      </c>
      <c r="O237" s="13" t="s">
        <v>158</v>
      </c>
      <c r="P237" s="41">
        <v>0</v>
      </c>
      <c r="Q237" s="41">
        <v>0</v>
      </c>
      <c r="R237" s="41">
        <v>0</v>
      </c>
      <c r="S237" s="41">
        <v>0</v>
      </c>
      <c r="T237" s="41">
        <v>0</v>
      </c>
      <c r="U237" s="41">
        <v>0</v>
      </c>
      <c r="V237" s="41">
        <v>0</v>
      </c>
    </row>
    <row r="238" spans="2:22">
      <c r="B238" s="7" t="s">
        <v>144</v>
      </c>
      <c r="C238" s="101">
        <f>C222</f>
        <v>273.71109999999999</v>
      </c>
      <c r="D238" s="101">
        <f t="shared" ref="D238:I238" si="146">D222</f>
        <v>295.30600000000004</v>
      </c>
      <c r="E238" s="101">
        <f t="shared" si="146"/>
        <v>400.87500000000006</v>
      </c>
      <c r="F238" s="101">
        <f t="shared" si="146"/>
        <v>375.13299999999998</v>
      </c>
      <c r="G238" s="101">
        <f t="shared" si="146"/>
        <v>302.53899999999999</v>
      </c>
      <c r="H238" s="101">
        <f t="shared" si="146"/>
        <v>314.25599999999997</v>
      </c>
      <c r="I238" s="101">
        <f t="shared" si="146"/>
        <v>291.08999999999997</v>
      </c>
      <c r="K238" s="69">
        <f t="shared" si="133"/>
        <v>17.378899999999987</v>
      </c>
      <c r="L238" s="70">
        <f t="shared" si="134"/>
        <v>6.3493588677989266</v>
      </c>
      <c r="M238" s="188">
        <f t="shared" si="141"/>
        <v>6.8905494278032497E-2</v>
      </c>
      <c r="O238" s="13" t="s">
        <v>159</v>
      </c>
      <c r="P238" s="41">
        <v>0</v>
      </c>
      <c r="Q238" s="41">
        <v>0</v>
      </c>
      <c r="R238" s="41">
        <v>0</v>
      </c>
      <c r="S238" s="41">
        <v>0</v>
      </c>
      <c r="T238" s="41">
        <v>0</v>
      </c>
      <c r="U238" s="41">
        <v>0</v>
      </c>
      <c r="V238" s="41">
        <v>0</v>
      </c>
    </row>
    <row r="239" spans="2:22">
      <c r="B239" s="22" t="s">
        <v>47</v>
      </c>
      <c r="C239" s="230">
        <f>SUM(C228:C238)</f>
        <v>5520.8770302434732</v>
      </c>
      <c r="D239" s="230">
        <f t="shared" ref="D239:I239" si="147">SUM(D228:D238)</f>
        <v>5652.9316729606762</v>
      </c>
      <c r="E239" s="230">
        <f t="shared" si="147"/>
        <v>5817.7508803938945</v>
      </c>
      <c r="F239" s="230">
        <f t="shared" si="147"/>
        <v>5729.9235019516582</v>
      </c>
      <c r="G239" s="230">
        <f t="shared" si="147"/>
        <v>5658.1241568782716</v>
      </c>
      <c r="H239" s="230">
        <f t="shared" si="147"/>
        <v>5678.851863142143</v>
      </c>
      <c r="I239" s="230">
        <f t="shared" si="147"/>
        <v>5652.5113588307695</v>
      </c>
      <c r="K239" s="69">
        <f t="shared" si="133"/>
        <v>131.6343285872963</v>
      </c>
      <c r="L239" s="70">
        <f t="shared" si="134"/>
        <v>2.3843010425010527</v>
      </c>
      <c r="M239" s="188">
        <f t="shared" si="141"/>
        <v>1</v>
      </c>
      <c r="O239" s="13" t="s">
        <v>137</v>
      </c>
      <c r="P239" s="42">
        <v>1357.46807863</v>
      </c>
      <c r="Q239" s="42">
        <v>1256.8713042599998</v>
      </c>
      <c r="R239" s="42">
        <v>1294.7327598699997</v>
      </c>
      <c r="S239" s="42">
        <v>1266.2391778799999</v>
      </c>
      <c r="T239" s="42">
        <v>1268.9809393700002</v>
      </c>
      <c r="U239" s="42">
        <v>1266.9609304299997</v>
      </c>
      <c r="V239" s="42">
        <v>1255.1408304300001</v>
      </c>
    </row>
    <row r="240" spans="2:22">
      <c r="E240" s="59"/>
    </row>
    <row r="241" spans="1:22" s="36" customFormat="1" ht="15">
      <c r="A241" s="102" t="s">
        <v>345</v>
      </c>
      <c r="C241" s="122"/>
      <c r="D241" s="122"/>
      <c r="E241" s="122"/>
      <c r="F241" s="122"/>
      <c r="G241" s="122"/>
      <c r="H241" s="122"/>
      <c r="I241" s="122"/>
      <c r="K241" s="46"/>
      <c r="L241" s="18"/>
      <c r="M241" s="2"/>
      <c r="O241" s="68"/>
      <c r="P241" s="189"/>
      <c r="Q241" s="189"/>
      <c r="R241" s="189"/>
      <c r="S241" s="189"/>
      <c r="T241" s="189"/>
      <c r="U241" s="189"/>
      <c r="V241" s="189"/>
    </row>
    <row r="242" spans="1:22">
      <c r="E242" s="59"/>
      <c r="P242" s="188"/>
      <c r="Q242" s="188"/>
      <c r="R242" s="188"/>
      <c r="S242" s="188"/>
      <c r="T242" s="188"/>
      <c r="U242" s="188"/>
      <c r="V242" s="188"/>
    </row>
    <row r="243" spans="1:22">
      <c r="C243" s="59"/>
      <c r="D243" s="59"/>
      <c r="E243" s="59"/>
      <c r="F243" s="59"/>
      <c r="G243" s="59"/>
      <c r="H243" s="59"/>
      <c r="I243" s="59"/>
    </row>
    <row r="244" spans="1:22">
      <c r="P244" s="190"/>
    </row>
    <row r="246" spans="1:22">
      <c r="B246"/>
      <c r="C246"/>
      <c r="D246"/>
      <c r="E246"/>
      <c r="F246"/>
      <c r="G246"/>
      <c r="H246"/>
      <c r="I246"/>
      <c r="O246" s="4"/>
      <c r="P246" s="4"/>
      <c r="Q246" s="4"/>
      <c r="R246" s="4"/>
      <c r="S246" s="4"/>
      <c r="T246" s="4"/>
      <c r="U246" s="4"/>
      <c r="V246" s="4"/>
    </row>
    <row r="247" spans="1:22">
      <c r="B247"/>
      <c r="C247"/>
      <c r="D247"/>
      <c r="E247"/>
      <c r="F247"/>
      <c r="G247"/>
      <c r="H247"/>
      <c r="I247"/>
    </row>
    <row r="248" spans="1:22">
      <c r="B248"/>
      <c r="C248"/>
      <c r="D248"/>
      <c r="E248"/>
      <c r="F248"/>
      <c r="G248"/>
      <c r="H248"/>
      <c r="I248"/>
    </row>
    <row r="249" spans="1:22">
      <c r="B249"/>
      <c r="C249"/>
      <c r="D249"/>
      <c r="E249"/>
      <c r="F249"/>
      <c r="G249"/>
      <c r="H249"/>
      <c r="I249"/>
    </row>
    <row r="250" spans="1:22">
      <c r="B250"/>
      <c r="C250"/>
      <c r="D250"/>
      <c r="E250"/>
      <c r="F250"/>
      <c r="G250"/>
      <c r="H250"/>
      <c r="I250"/>
    </row>
    <row r="251" spans="1:22">
      <c r="B251"/>
      <c r="C251"/>
    </row>
    <row r="252" spans="1:22">
      <c r="B252"/>
      <c r="C252"/>
      <c r="D252" s="59"/>
      <c r="E252" s="59"/>
      <c r="F252" s="59"/>
      <c r="G252" s="59"/>
      <c r="H252" s="59"/>
      <c r="I252" s="59"/>
    </row>
    <row r="253" spans="1:22">
      <c r="B253"/>
      <c r="C253"/>
      <c r="D253" s="59"/>
      <c r="E253" s="59"/>
      <c r="F253" s="59"/>
      <c r="G253" s="59"/>
      <c r="H253" s="59"/>
      <c r="I253" s="59"/>
    </row>
    <row r="254" spans="1:22">
      <c r="B254"/>
      <c r="C254"/>
      <c r="D254" s="59"/>
      <c r="E254" s="59"/>
      <c r="F254" s="59"/>
      <c r="G254" s="59"/>
      <c r="H254" s="59"/>
      <c r="I254" s="59"/>
    </row>
    <row r="255" spans="1:22">
      <c r="B255"/>
      <c r="C255"/>
      <c r="D255" s="59"/>
      <c r="E255" s="59"/>
      <c r="F255" s="59"/>
      <c r="G255" s="59"/>
      <c r="H255" s="59"/>
      <c r="I255" s="59"/>
    </row>
    <row r="256" spans="1:22">
      <c r="D256" s="59"/>
      <c r="E256" s="59"/>
      <c r="F256" s="59"/>
      <c r="G256" s="59"/>
      <c r="H256" s="59"/>
      <c r="I256" s="173"/>
    </row>
    <row r="257" spans="2:9">
      <c r="B257"/>
      <c r="C257" s="59"/>
      <c r="D257" s="59"/>
      <c r="E257" s="59"/>
      <c r="F257" s="59"/>
      <c r="G257" s="59"/>
      <c r="H257" s="59"/>
      <c r="I257" s="59"/>
    </row>
    <row r="258" spans="2:9">
      <c r="B258"/>
      <c r="C258" s="59"/>
      <c r="D258" s="59"/>
      <c r="E258" s="59"/>
      <c r="F258" s="59"/>
      <c r="G258" s="59"/>
      <c r="H258" s="59"/>
      <c r="I258" s="59"/>
    </row>
    <row r="259" spans="2:9">
      <c r="B259"/>
      <c r="C259" s="59"/>
      <c r="D259" s="59"/>
      <c r="E259" s="59"/>
      <c r="F259" s="59"/>
      <c r="G259" s="59"/>
      <c r="H259" s="59"/>
      <c r="I259" s="59"/>
    </row>
    <row r="260" spans="2:9">
      <c r="B260"/>
      <c r="C260" s="59"/>
      <c r="D260" s="59"/>
      <c r="E260" s="59"/>
      <c r="F260" s="59"/>
      <c r="G260" s="59"/>
      <c r="H260" s="59"/>
      <c r="I260" s="59"/>
    </row>
    <row r="261" spans="2:9">
      <c r="B261"/>
      <c r="C261" s="59"/>
      <c r="D261" s="59"/>
      <c r="E261" s="59"/>
      <c r="F261" s="59"/>
      <c r="G261" s="59"/>
      <c r="H261" s="59"/>
      <c r="I261" s="59"/>
    </row>
    <row r="262" spans="2:9">
      <c r="B262"/>
      <c r="C262" s="59"/>
    </row>
    <row r="263" spans="2:9">
      <c r="B263"/>
      <c r="C263" s="59"/>
    </row>
    <row r="264" spans="2:9">
      <c r="B264"/>
      <c r="C264" s="59"/>
    </row>
    <row r="265" spans="2:9">
      <c r="B265"/>
      <c r="C265" s="59"/>
    </row>
    <row r="266" spans="2:9">
      <c r="B266"/>
      <c r="C266" s="59"/>
    </row>
  </sheetData>
  <sortState ref="A184:N196">
    <sortCondition ref="A184:A196"/>
  </sortState>
  <pageMargins left="0.70866141732283472" right="0.70866141732283472" top="0.74803149606299213" bottom="0.74803149606299213" header="0.31496062992125984" footer="0.31496062992125984"/>
  <pageSetup paperSize="8" scale="78" orientation="landscape" r:id="rId1"/>
  <headerFooter>
    <oddFooter>&amp;L&amp;Z&amp;F
&amp;D</oddFooter>
  </headerFooter>
  <rowBreaks count="5" manualBreakCount="5">
    <brk id="62" max="21" man="1"/>
    <brk id="109" max="21" man="1"/>
    <brk id="137" max="21" man="1"/>
    <brk id="191" max="21" man="1"/>
    <brk id="244" max="21" man="1"/>
  </rowBreaks>
  <colBreaks count="1" manualBreakCount="1">
    <brk id="14" max="308"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zoomScaleNormal="100" zoomScaleSheetLayoutView="100" workbookViewId="0">
      <pane ySplit="3" topLeftCell="A4" activePane="bottomLeft" state="frozen"/>
      <selection activeCell="G33" activeCellId="3" sqref="A1 F29 B35 G33"/>
      <selection pane="bottomLeft" activeCell="A2" sqref="A2"/>
    </sheetView>
  </sheetViews>
  <sheetFormatPr defaultColWidth="9.140625" defaultRowHeight="12.75"/>
  <cols>
    <col min="1" max="1" width="9.140625" style="8"/>
    <col min="2" max="2" width="58" style="4" bestFit="1" customWidth="1"/>
    <col min="3" max="9" width="12" style="4" customWidth="1"/>
    <col min="10" max="10" width="12.28515625" style="4" customWidth="1"/>
    <col min="11" max="11" width="15" style="4" bestFit="1" customWidth="1"/>
    <col min="12" max="12" width="41.28515625" style="4" customWidth="1"/>
    <col min="13" max="16384" width="9.140625" style="4"/>
  </cols>
  <sheetData>
    <row r="1" spans="1:15" ht="18.75">
      <c r="A1" s="90" t="s">
        <v>138</v>
      </c>
    </row>
    <row r="2" spans="1:15" ht="18.75">
      <c r="A2" s="90"/>
      <c r="C2" s="1" t="str">
        <f>'R&amp;D'!C3</f>
        <v>realisatie</v>
      </c>
      <c r="D2" s="1" t="str">
        <f>'R&amp;D'!D3</f>
        <v xml:space="preserve">stand begr. </v>
      </c>
      <c r="E2" s="1" t="str">
        <f>'R&amp;D'!E3</f>
        <v>ontwerp</v>
      </c>
      <c r="F2" s="1" t="str">
        <f>'R&amp;D'!F3</f>
        <v>meerjarencijfers</v>
      </c>
      <c r="G2" s="1"/>
      <c r="H2" s="1"/>
      <c r="I2" s="1"/>
      <c r="J2" s="1" t="s">
        <v>379</v>
      </c>
    </row>
    <row r="3" spans="1:15" s="3" customFormat="1" ht="15">
      <c r="A3" s="73"/>
      <c r="C3" s="1">
        <f>'R&amp;D'!C4</f>
        <v>2018</v>
      </c>
      <c r="D3" s="1">
        <f>'R&amp;D'!D4</f>
        <v>2019</v>
      </c>
      <c r="E3" s="1">
        <f>'R&amp;D'!E4</f>
        <v>2020</v>
      </c>
      <c r="F3" s="1">
        <f>'R&amp;D'!F4</f>
        <v>2021</v>
      </c>
      <c r="G3" s="1">
        <f>'R&amp;D'!G4</f>
        <v>2022</v>
      </c>
      <c r="H3" s="1">
        <f>'R&amp;D'!H4</f>
        <v>2023</v>
      </c>
      <c r="I3" s="1">
        <f>'R&amp;D'!I4</f>
        <v>2024</v>
      </c>
      <c r="J3" s="196" t="s">
        <v>335</v>
      </c>
      <c r="K3" s="4"/>
      <c r="L3" s="4" t="s">
        <v>457</v>
      </c>
    </row>
    <row r="4" spans="1:15" s="3" customFormat="1" ht="15.75" customHeight="1">
      <c r="A4" s="156" t="s">
        <v>66</v>
      </c>
      <c r="B4" s="15" t="s">
        <v>43</v>
      </c>
      <c r="C4" s="58"/>
      <c r="D4" s="58"/>
      <c r="E4" s="58"/>
      <c r="F4" s="58"/>
      <c r="G4" s="58"/>
      <c r="H4" s="58"/>
      <c r="I4" s="58"/>
      <c r="J4" s="14"/>
      <c r="K4" s="14"/>
      <c r="L4" s="14"/>
      <c r="M4" s="22"/>
      <c r="N4" s="22"/>
      <c r="O4" s="22"/>
    </row>
    <row r="5" spans="1:15" s="7" customFormat="1">
      <c r="A5" s="235">
        <v>4</v>
      </c>
      <c r="B5" s="142" t="s">
        <v>281</v>
      </c>
      <c r="C5" s="253">
        <v>0</v>
      </c>
      <c r="D5" s="253">
        <v>0</v>
      </c>
      <c r="E5" s="253">
        <v>0</v>
      </c>
      <c r="F5" s="253">
        <v>0</v>
      </c>
      <c r="G5" s="236"/>
      <c r="H5" s="236"/>
      <c r="I5" s="236"/>
      <c r="J5" s="234"/>
      <c r="L5" s="204" t="s">
        <v>600</v>
      </c>
    </row>
    <row r="6" spans="1:15" s="7" customFormat="1">
      <c r="A6" s="235">
        <v>4</v>
      </c>
      <c r="B6" s="142" t="s">
        <v>282</v>
      </c>
      <c r="C6" s="236">
        <v>22.728999999999999</v>
      </c>
      <c r="D6" s="236">
        <v>22.077999999999999</v>
      </c>
      <c r="E6" s="236">
        <v>23.074999999999999</v>
      </c>
      <c r="F6" s="236">
        <v>22.256</v>
      </c>
      <c r="G6" s="236">
        <v>21.905999999999999</v>
      </c>
      <c r="H6" s="236"/>
      <c r="I6" s="236"/>
      <c r="J6" s="234"/>
      <c r="L6" s="204" t="s">
        <v>601</v>
      </c>
    </row>
    <row r="7" spans="1:15" s="7" customFormat="1">
      <c r="A7" s="235">
        <v>3</v>
      </c>
      <c r="B7" s="142" t="s">
        <v>346</v>
      </c>
      <c r="C7" s="236">
        <v>19.7</v>
      </c>
      <c r="D7" s="236">
        <v>20.3</v>
      </c>
      <c r="E7" s="236">
        <v>20.3</v>
      </c>
      <c r="F7" s="236">
        <v>20.3</v>
      </c>
      <c r="G7" s="236">
        <v>20.3</v>
      </c>
      <c r="H7" s="236">
        <v>20.3</v>
      </c>
      <c r="I7" s="236"/>
    </row>
    <row r="8" spans="1:15" s="7" customFormat="1">
      <c r="A8" s="235">
        <v>3</v>
      </c>
      <c r="B8" s="142" t="s">
        <v>347</v>
      </c>
      <c r="C8" s="236">
        <v>4.3</v>
      </c>
      <c r="D8" s="236">
        <v>4.3</v>
      </c>
      <c r="E8" s="236">
        <v>4.3</v>
      </c>
      <c r="F8" s="236">
        <v>4.0999999999999996</v>
      </c>
      <c r="G8" s="236">
        <v>4.0999999999999996</v>
      </c>
      <c r="H8" s="236">
        <v>4.0999999999999996</v>
      </c>
      <c r="I8" s="236"/>
    </row>
    <row r="9" spans="1:15" s="7" customFormat="1">
      <c r="A9" s="235">
        <v>3</v>
      </c>
      <c r="B9" s="142" t="s">
        <v>348</v>
      </c>
      <c r="C9" s="236">
        <v>1.3620000000000001</v>
      </c>
      <c r="D9" s="236">
        <v>0.98699999999999999</v>
      </c>
      <c r="E9" s="236"/>
      <c r="F9" s="236"/>
      <c r="G9" s="236"/>
      <c r="H9" s="236"/>
      <c r="I9" s="236"/>
    </row>
    <row r="10" spans="1:15" s="7" customFormat="1">
      <c r="A10" s="235">
        <v>3</v>
      </c>
      <c r="B10" s="142" t="s">
        <v>349</v>
      </c>
      <c r="C10" s="236"/>
      <c r="D10" s="236">
        <v>2.919</v>
      </c>
      <c r="E10" s="236">
        <v>2.2759999999999998</v>
      </c>
      <c r="F10" s="236">
        <v>2.2759999999999998</v>
      </c>
      <c r="G10" s="236">
        <v>2.2759999999999998</v>
      </c>
      <c r="H10" s="236">
        <v>2.2759999999999998</v>
      </c>
      <c r="I10" s="236"/>
      <c r="L10" s="204" t="s">
        <v>602</v>
      </c>
    </row>
    <row r="11" spans="1:15" s="7" customFormat="1">
      <c r="A11" s="235">
        <v>3</v>
      </c>
      <c r="B11" s="142" t="s">
        <v>350</v>
      </c>
      <c r="C11" s="236">
        <v>7.8E-2</v>
      </c>
      <c r="D11" s="236">
        <v>0.1</v>
      </c>
      <c r="E11" s="236"/>
      <c r="F11" s="236"/>
      <c r="G11" s="236"/>
      <c r="H11" s="234"/>
    </row>
    <row r="12" spans="1:15" s="7" customFormat="1">
      <c r="A12" s="235">
        <v>3</v>
      </c>
      <c r="B12" s="142" t="s">
        <v>598</v>
      </c>
      <c r="C12" s="254"/>
      <c r="D12" s="236">
        <v>3.35</v>
      </c>
      <c r="E12" s="236">
        <v>9.1999999999999993</v>
      </c>
      <c r="F12" s="236"/>
      <c r="G12" s="236"/>
      <c r="H12" s="234"/>
    </row>
    <row r="13" spans="1:15" s="7" customFormat="1">
      <c r="A13" s="235">
        <v>3</v>
      </c>
      <c r="B13" s="142" t="s">
        <v>427</v>
      </c>
      <c r="C13" s="236"/>
      <c r="D13" s="236">
        <v>1.5</v>
      </c>
      <c r="E13" s="236">
        <v>0.75</v>
      </c>
      <c r="F13" s="236"/>
      <c r="G13" s="236"/>
      <c r="H13" s="234"/>
    </row>
    <row r="14" spans="1:15" s="7" customFormat="1">
      <c r="A14" s="235">
        <v>3</v>
      </c>
      <c r="B14" s="142" t="s">
        <v>428</v>
      </c>
      <c r="C14" s="236">
        <v>0.3</v>
      </c>
      <c r="D14" s="236">
        <v>0.3</v>
      </c>
      <c r="E14" s="236">
        <v>0.3</v>
      </c>
      <c r="F14" s="236">
        <v>0.3</v>
      </c>
      <c r="G14" s="236"/>
      <c r="H14" s="234"/>
    </row>
    <row r="15" spans="1:15" s="7" customFormat="1">
      <c r="A15" s="235">
        <v>3</v>
      </c>
      <c r="B15" s="142" t="s">
        <v>599</v>
      </c>
      <c r="C15" s="236"/>
      <c r="D15" s="236">
        <v>4.8769999999999998</v>
      </c>
      <c r="E15" s="236">
        <v>3.8260000000000001</v>
      </c>
      <c r="F15" s="236">
        <v>5.1440000000000001</v>
      </c>
      <c r="G15" s="236">
        <v>5.1749999999999998</v>
      </c>
      <c r="H15" s="234">
        <v>6.923</v>
      </c>
    </row>
    <row r="16" spans="1:15" s="7" customFormat="1">
      <c r="A16" s="235">
        <v>1</v>
      </c>
      <c r="B16" s="237" t="s">
        <v>351</v>
      </c>
      <c r="C16" s="236">
        <v>0.77400000000000002</v>
      </c>
      <c r="D16" s="236">
        <v>0.90300000000000002</v>
      </c>
      <c r="E16" s="236"/>
      <c r="F16" s="236"/>
      <c r="G16" s="236"/>
      <c r="H16" s="236"/>
      <c r="I16" s="236"/>
      <c r="J16" s="234"/>
      <c r="K16" s="238"/>
    </row>
    <row r="17" spans="1:12" s="7" customFormat="1">
      <c r="A17" s="235">
        <v>1</v>
      </c>
      <c r="B17" s="237" t="s">
        <v>352</v>
      </c>
      <c r="C17" s="236">
        <v>1.5</v>
      </c>
      <c r="D17" s="236">
        <v>3.5</v>
      </c>
      <c r="E17" s="236">
        <v>4.0999999999999996</v>
      </c>
      <c r="F17" s="236">
        <v>5.0999999999999996</v>
      </c>
      <c r="G17" s="236">
        <v>5.2</v>
      </c>
      <c r="H17" s="236">
        <v>6.9</v>
      </c>
      <c r="I17" s="236">
        <v>5.2</v>
      </c>
      <c r="J17" s="234"/>
      <c r="K17" s="238"/>
    </row>
    <row r="18" spans="1:12" s="7" customFormat="1">
      <c r="A18" s="235">
        <v>1</v>
      </c>
      <c r="B18" s="237" t="s">
        <v>353</v>
      </c>
      <c r="C18" s="236"/>
      <c r="D18" s="236">
        <v>3.35</v>
      </c>
      <c r="E18" s="236">
        <v>9.1999999999999993</v>
      </c>
      <c r="F18" s="236"/>
      <c r="G18" s="236"/>
      <c r="H18" s="236"/>
      <c r="I18" s="236"/>
      <c r="J18" s="234"/>
      <c r="K18" s="238"/>
    </row>
    <row r="19" spans="1:12" s="7" customFormat="1">
      <c r="A19" s="235">
        <v>1</v>
      </c>
      <c r="B19" s="237" t="s">
        <v>354</v>
      </c>
      <c r="C19" s="253">
        <v>3.472</v>
      </c>
      <c r="D19" s="253">
        <v>1.5</v>
      </c>
      <c r="E19" s="253">
        <v>0.75</v>
      </c>
      <c r="F19" s="236"/>
      <c r="G19" s="236"/>
      <c r="H19" s="236"/>
      <c r="I19" s="236"/>
      <c r="J19" s="234"/>
      <c r="K19" s="238"/>
    </row>
    <row r="20" spans="1:12" s="7" customFormat="1">
      <c r="A20" s="235">
        <v>1</v>
      </c>
      <c r="B20" s="237" t="s">
        <v>502</v>
      </c>
      <c r="C20" s="236">
        <v>5.0299999999999994</v>
      </c>
      <c r="D20" s="236">
        <v>4.798</v>
      </c>
      <c r="E20" s="236">
        <v>3.6</v>
      </c>
      <c r="F20" s="236">
        <v>3.6</v>
      </c>
      <c r="G20" s="236">
        <v>3.6</v>
      </c>
      <c r="H20" s="236">
        <v>3.6</v>
      </c>
      <c r="I20" s="236">
        <v>3.6</v>
      </c>
      <c r="J20" s="234"/>
      <c r="K20" s="238"/>
    </row>
    <row r="21" spans="1:12" s="7" customFormat="1">
      <c r="A21" s="235">
        <v>1</v>
      </c>
      <c r="B21" s="237" t="s">
        <v>597</v>
      </c>
      <c r="C21" s="236">
        <v>2.4950000000000001</v>
      </c>
      <c r="D21" s="236">
        <v>2.9550000000000001</v>
      </c>
      <c r="E21" s="236"/>
      <c r="F21" s="236"/>
      <c r="G21" s="236"/>
      <c r="H21" s="236"/>
      <c r="I21" s="236"/>
      <c r="J21" s="234"/>
      <c r="K21" s="238"/>
    </row>
    <row r="22" spans="1:12" s="7" customFormat="1">
      <c r="A22" s="235">
        <v>1</v>
      </c>
      <c r="B22" s="237" t="s">
        <v>355</v>
      </c>
      <c r="C22" s="236">
        <v>0.3</v>
      </c>
      <c r="D22" s="236"/>
      <c r="E22" s="236"/>
      <c r="F22" s="236"/>
      <c r="G22" s="236"/>
      <c r="H22" s="236"/>
      <c r="I22" s="236"/>
      <c r="J22" s="236"/>
      <c r="K22" s="238"/>
    </row>
    <row r="23" spans="1:12" s="7" customFormat="1">
      <c r="A23" s="235">
        <v>1</v>
      </c>
      <c r="B23" s="237" t="s">
        <v>356</v>
      </c>
      <c r="C23" s="236"/>
      <c r="D23" s="236"/>
      <c r="E23" s="236"/>
      <c r="F23" s="236"/>
      <c r="G23" s="236"/>
      <c r="H23" s="236"/>
      <c r="I23" s="236"/>
      <c r="J23" s="236"/>
      <c r="K23" s="238"/>
    </row>
    <row r="24" spans="1:12" s="7" customFormat="1">
      <c r="A24" s="235">
        <v>1</v>
      </c>
      <c r="B24" s="237" t="s">
        <v>357</v>
      </c>
      <c r="C24" s="236">
        <v>0.4</v>
      </c>
      <c r="D24" s="236">
        <v>0.3</v>
      </c>
      <c r="E24" s="236"/>
      <c r="F24" s="236"/>
      <c r="G24" s="236"/>
      <c r="H24" s="236"/>
      <c r="I24" s="236"/>
      <c r="J24" s="234"/>
      <c r="K24" s="238"/>
    </row>
    <row r="25" spans="1:12" s="7" customFormat="1">
      <c r="A25" s="235">
        <v>1</v>
      </c>
      <c r="B25" s="237" t="s">
        <v>358</v>
      </c>
      <c r="C25" s="236"/>
      <c r="D25" s="236">
        <v>0.3</v>
      </c>
      <c r="E25" s="236">
        <v>0.3</v>
      </c>
      <c r="F25" s="236"/>
      <c r="G25" s="236"/>
      <c r="J25" s="234"/>
      <c r="K25" s="238"/>
    </row>
    <row r="26" spans="1:12" s="7" customFormat="1">
      <c r="A26" s="235">
        <v>1</v>
      </c>
      <c r="B26" s="237" t="s">
        <v>359</v>
      </c>
      <c r="C26" s="239">
        <v>0.159</v>
      </c>
      <c r="D26" s="236">
        <v>0.11899999999999999</v>
      </c>
      <c r="E26" s="236"/>
      <c r="F26" s="236"/>
      <c r="G26" s="236"/>
      <c r="H26" s="236"/>
      <c r="J26" s="234"/>
      <c r="K26" s="237"/>
    </row>
    <row r="27" spans="1:12" s="7" customFormat="1">
      <c r="A27" s="235">
        <v>6</v>
      </c>
      <c r="B27" s="142" t="s">
        <v>360</v>
      </c>
      <c r="C27" s="236">
        <v>2.2679999999999998</v>
      </c>
      <c r="D27" s="236">
        <v>5.0299999999999994</v>
      </c>
      <c r="E27" s="236">
        <v>6.05</v>
      </c>
      <c r="F27" s="236">
        <v>6.85</v>
      </c>
      <c r="G27" s="236">
        <v>6.85</v>
      </c>
      <c r="H27" s="236">
        <v>8.3000000000000007</v>
      </c>
      <c r="I27" s="236">
        <v>9.6</v>
      </c>
      <c r="L27" s="204" t="s">
        <v>603</v>
      </c>
    </row>
    <row r="28" spans="1:12" s="7" customFormat="1">
      <c r="A28" s="235">
        <v>7</v>
      </c>
      <c r="B28" s="142" t="s">
        <v>361</v>
      </c>
      <c r="C28" s="236">
        <v>2.2679999999999998</v>
      </c>
      <c r="D28" s="236">
        <v>4.63</v>
      </c>
      <c r="E28" s="236">
        <v>5.3</v>
      </c>
      <c r="F28" s="236">
        <v>6.1</v>
      </c>
      <c r="G28" s="236">
        <v>6.1</v>
      </c>
      <c r="H28" s="236">
        <v>8.3000000000000007</v>
      </c>
      <c r="I28" s="236">
        <v>9.6</v>
      </c>
      <c r="L28" s="204" t="s">
        <v>603</v>
      </c>
    </row>
    <row r="29" spans="1:12" s="7" customFormat="1">
      <c r="A29" s="240" t="s">
        <v>375</v>
      </c>
      <c r="B29" s="142" t="s">
        <v>362</v>
      </c>
      <c r="C29" s="236">
        <v>1.6739999999999999</v>
      </c>
      <c r="D29" s="236">
        <v>1.97</v>
      </c>
      <c r="E29" s="236">
        <v>1.9650000000000001</v>
      </c>
      <c r="F29" s="236">
        <v>1.9650000000000001</v>
      </c>
      <c r="G29" s="236">
        <v>1.9650000000000001</v>
      </c>
      <c r="H29" s="236">
        <v>2</v>
      </c>
      <c r="I29" s="236">
        <v>2</v>
      </c>
      <c r="L29" s="204" t="s">
        <v>363</v>
      </c>
    </row>
    <row r="30" spans="1:12" s="7" customFormat="1">
      <c r="A30" s="235">
        <v>14</v>
      </c>
      <c r="B30" s="142" t="s">
        <v>607</v>
      </c>
      <c r="C30" s="236">
        <v>0</v>
      </c>
      <c r="D30" s="236">
        <v>0</v>
      </c>
      <c r="E30" s="236">
        <v>4.9786000000000001</v>
      </c>
      <c r="F30" s="236">
        <v>5.0041000000000002</v>
      </c>
      <c r="G30" s="236">
        <v>5.0020000000000007</v>
      </c>
      <c r="H30" s="236">
        <v>5.0020000000000007</v>
      </c>
      <c r="I30" s="236">
        <v>5.0020000000000007</v>
      </c>
      <c r="L30" s="204" t="s">
        <v>608</v>
      </c>
    </row>
    <row r="31" spans="1:12" s="7" customFormat="1">
      <c r="A31" s="235">
        <v>14</v>
      </c>
      <c r="B31" s="142" t="s">
        <v>365</v>
      </c>
      <c r="C31" s="241">
        <v>1</v>
      </c>
      <c r="D31" s="242">
        <v>1</v>
      </c>
      <c r="E31" s="242">
        <v>1</v>
      </c>
      <c r="F31" s="242">
        <v>0.2</v>
      </c>
      <c r="G31" s="242">
        <v>0.2</v>
      </c>
      <c r="H31" s="242">
        <v>0.2</v>
      </c>
      <c r="I31" s="242">
        <v>0.2</v>
      </c>
      <c r="L31" s="204" t="s">
        <v>604</v>
      </c>
    </row>
    <row r="32" spans="1:12" s="7" customFormat="1">
      <c r="A32" s="235">
        <v>14</v>
      </c>
      <c r="B32" s="142" t="s">
        <v>429</v>
      </c>
      <c r="C32" s="241">
        <v>1.998</v>
      </c>
      <c r="D32" s="242">
        <v>1.827</v>
      </c>
      <c r="E32" s="242">
        <v>1.9750000000000001</v>
      </c>
      <c r="F32" s="242">
        <v>1.9750000000000001</v>
      </c>
      <c r="G32" s="242">
        <v>1.9750000000000001</v>
      </c>
      <c r="H32" s="242">
        <v>1.9750000000000001</v>
      </c>
      <c r="I32" s="242">
        <v>1.9750000000000001</v>
      </c>
      <c r="L32" s="7" t="s">
        <v>605</v>
      </c>
    </row>
    <row r="33" spans="1:14" s="7" customFormat="1">
      <c r="A33" s="235">
        <v>14</v>
      </c>
      <c r="B33" s="142" t="s">
        <v>430</v>
      </c>
      <c r="C33" s="241">
        <v>16.989999999999998</v>
      </c>
      <c r="D33" s="242">
        <v>20.492000000000001</v>
      </c>
      <c r="E33" s="242">
        <v>19.388000000000002</v>
      </c>
      <c r="F33" s="242">
        <v>15.858000000000001</v>
      </c>
      <c r="G33" s="242">
        <v>15.558</v>
      </c>
      <c r="H33" s="242">
        <v>15.558</v>
      </c>
      <c r="I33" s="242">
        <v>15.558</v>
      </c>
      <c r="L33" s="7" t="s">
        <v>606</v>
      </c>
    </row>
    <row r="34" spans="1:14" s="7" customFormat="1">
      <c r="A34" s="235">
        <v>15</v>
      </c>
      <c r="B34" s="142" t="s">
        <v>366</v>
      </c>
      <c r="C34" s="236">
        <v>0.93200000000000005</v>
      </c>
      <c r="D34" s="236">
        <v>0.8</v>
      </c>
      <c r="E34" s="236">
        <v>0.8</v>
      </c>
      <c r="F34" s="236">
        <v>0.8</v>
      </c>
      <c r="G34" s="236">
        <v>0.8</v>
      </c>
      <c r="H34" s="236">
        <v>0.8</v>
      </c>
      <c r="I34" s="236">
        <v>0.8</v>
      </c>
    </row>
    <row r="35" spans="1:14" s="77" customFormat="1" ht="15">
      <c r="A35" s="235">
        <v>25</v>
      </c>
      <c r="B35" s="142" t="s">
        <v>374</v>
      </c>
      <c r="C35" s="243"/>
      <c r="D35" s="243"/>
      <c r="E35" s="243"/>
      <c r="F35" s="243"/>
      <c r="G35" s="243"/>
      <c r="H35" s="243"/>
      <c r="I35" s="243"/>
      <c r="J35" s="232"/>
      <c r="K35" s="232"/>
      <c r="L35" s="244"/>
    </row>
    <row r="36" spans="1:14" s="77" customFormat="1" ht="15">
      <c r="A36" s="245"/>
      <c r="B36" s="77" t="s">
        <v>59</v>
      </c>
      <c r="C36" s="118">
        <f t="shared" ref="C36:I36" si="0">SUM(C5:C35)</f>
        <v>89.728999999999999</v>
      </c>
      <c r="D36" s="118">
        <f t="shared" si="0"/>
        <v>114.18499999999999</v>
      </c>
      <c r="E36" s="118">
        <f t="shared" si="0"/>
        <v>123.43359999999997</v>
      </c>
      <c r="F36" s="118">
        <f t="shared" si="0"/>
        <v>101.82809999999999</v>
      </c>
      <c r="G36" s="118">
        <f t="shared" si="0"/>
        <v>101.00699999999999</v>
      </c>
      <c r="H36" s="118">
        <f t="shared" si="0"/>
        <v>86.233999999999995</v>
      </c>
      <c r="I36" s="118">
        <f t="shared" si="0"/>
        <v>53.535000000000004</v>
      </c>
    </row>
    <row r="37" spans="1:14">
      <c r="C37" s="59"/>
    </row>
    <row r="38" spans="1:14" s="91" customFormat="1" ht="15">
      <c r="B38" s="91" t="s">
        <v>40</v>
      </c>
    </row>
    <row r="39" spans="1:14" s="7" customFormat="1">
      <c r="A39" s="114" t="s">
        <v>466</v>
      </c>
      <c r="B39" s="7" t="s">
        <v>467</v>
      </c>
      <c r="C39" s="236">
        <v>2.202</v>
      </c>
      <c r="D39" s="236">
        <v>5</v>
      </c>
      <c r="E39" s="236">
        <v>5</v>
      </c>
      <c r="F39" s="236">
        <v>5</v>
      </c>
      <c r="G39" s="236">
        <v>5</v>
      </c>
      <c r="H39" s="236">
        <v>5</v>
      </c>
      <c r="I39" s="236">
        <v>5</v>
      </c>
    </row>
    <row r="40" spans="1:14" s="7" customFormat="1" ht="15">
      <c r="A40" s="114"/>
      <c r="B40" s="22" t="s">
        <v>51</v>
      </c>
      <c r="C40" s="119">
        <f>SUM(C39)</f>
        <v>2.202</v>
      </c>
      <c r="D40" s="119">
        <f t="shared" ref="D40:I40" si="1">SUM(D39)</f>
        <v>5</v>
      </c>
      <c r="E40" s="119">
        <f t="shared" si="1"/>
        <v>5</v>
      </c>
      <c r="F40" s="119">
        <f t="shared" si="1"/>
        <v>5</v>
      </c>
      <c r="G40" s="119">
        <f t="shared" si="1"/>
        <v>5</v>
      </c>
      <c r="H40" s="119">
        <f t="shared" si="1"/>
        <v>5</v>
      </c>
      <c r="I40" s="119">
        <f t="shared" si="1"/>
        <v>5</v>
      </c>
    </row>
    <row r="41" spans="1:14">
      <c r="C41" s="59"/>
    </row>
    <row r="42" spans="1:14" ht="15">
      <c r="A42" s="91"/>
      <c r="B42" s="27" t="s">
        <v>384</v>
      </c>
      <c r="C42" s="15"/>
      <c r="D42" s="28"/>
      <c r="E42" s="28"/>
      <c r="F42" s="28"/>
      <c r="G42" s="28"/>
      <c r="H42" s="28"/>
      <c r="I42" s="28"/>
      <c r="J42" s="28"/>
      <c r="K42" s="27"/>
      <c r="L42" s="29"/>
      <c r="M42" s="35"/>
      <c r="N42" s="35"/>
    </row>
    <row r="43" spans="1:14" s="7" customFormat="1">
      <c r="A43" s="235" t="s">
        <v>283</v>
      </c>
      <c r="B43" s="142" t="s">
        <v>132</v>
      </c>
      <c r="C43" s="236">
        <v>0.72399999999999998</v>
      </c>
      <c r="D43" s="236">
        <v>0</v>
      </c>
      <c r="E43" s="236">
        <v>0</v>
      </c>
      <c r="F43" s="236">
        <v>0</v>
      </c>
      <c r="G43" s="236">
        <v>0</v>
      </c>
      <c r="H43" s="236">
        <v>0</v>
      </c>
      <c r="I43" s="236">
        <v>0.307</v>
      </c>
      <c r="J43" s="234">
        <v>0</v>
      </c>
      <c r="K43" s="7" t="s">
        <v>39</v>
      </c>
    </row>
    <row r="44" spans="1:14" s="7" customFormat="1">
      <c r="A44" s="235" t="s">
        <v>134</v>
      </c>
      <c r="B44" s="142" t="s">
        <v>133</v>
      </c>
      <c r="C44" s="236">
        <v>22.672999999999998</v>
      </c>
      <c r="D44" s="236">
        <v>19.997</v>
      </c>
      <c r="E44" s="236">
        <v>11.231999999999999</v>
      </c>
      <c r="F44" s="236">
        <v>8.3819999999999997</v>
      </c>
      <c r="G44" s="236">
        <v>7.2270000000000003</v>
      </c>
      <c r="H44" s="236">
        <v>4.7910000000000004</v>
      </c>
      <c r="I44" s="236">
        <v>3.54</v>
      </c>
      <c r="J44" s="234">
        <v>4</v>
      </c>
      <c r="K44" s="7" t="s">
        <v>39</v>
      </c>
    </row>
    <row r="45" spans="1:14" s="7" customFormat="1">
      <c r="A45" s="235" t="s">
        <v>130</v>
      </c>
      <c r="B45" s="142" t="s">
        <v>572</v>
      </c>
      <c r="C45" s="236">
        <v>2.5880000000000001</v>
      </c>
      <c r="D45" s="236">
        <v>3.1179999999999999</v>
      </c>
      <c r="E45" s="236">
        <v>3.1179999999999999</v>
      </c>
      <c r="F45" s="236">
        <v>3.1880000000000002</v>
      </c>
      <c r="G45" s="236">
        <v>3.1880000000000002</v>
      </c>
      <c r="H45" s="236">
        <v>3.1880000000000002</v>
      </c>
      <c r="I45" s="236">
        <v>3.1880000000000002</v>
      </c>
      <c r="J45" s="234">
        <v>0.5</v>
      </c>
      <c r="K45" s="7" t="s">
        <v>327</v>
      </c>
    </row>
    <row r="46" spans="1:14" s="7" customFormat="1">
      <c r="A46" s="235" t="s">
        <v>279</v>
      </c>
      <c r="B46" s="142" t="s">
        <v>573</v>
      </c>
      <c r="C46" s="236">
        <v>2.851</v>
      </c>
      <c r="D46" s="236">
        <v>2.91</v>
      </c>
      <c r="E46" s="236">
        <v>2.91</v>
      </c>
      <c r="F46" s="236">
        <v>2.91</v>
      </c>
      <c r="G46" s="236">
        <v>2.91</v>
      </c>
      <c r="H46" s="236">
        <v>2.91</v>
      </c>
      <c r="I46" s="236">
        <v>2.91</v>
      </c>
      <c r="J46" s="234">
        <v>1.2</v>
      </c>
      <c r="K46" s="7" t="s">
        <v>327</v>
      </c>
    </row>
    <row r="47" spans="1:14" s="7" customFormat="1">
      <c r="A47" s="235" t="s">
        <v>284</v>
      </c>
      <c r="B47" s="142" t="str">
        <f>[1]format!$B$96</f>
        <v>Opdrachten KDC</v>
      </c>
      <c r="C47" s="236">
        <v>0.53600000000000003</v>
      </c>
      <c r="D47" s="236">
        <v>0.6</v>
      </c>
      <c r="E47" s="236">
        <v>0.6</v>
      </c>
      <c r="F47" s="236">
        <v>0.6</v>
      </c>
      <c r="G47" s="236">
        <v>0.6</v>
      </c>
      <c r="H47" s="236">
        <v>0.6</v>
      </c>
      <c r="I47" s="236">
        <v>0.6</v>
      </c>
      <c r="J47" s="234">
        <v>2.5</v>
      </c>
      <c r="K47" s="7" t="s">
        <v>120</v>
      </c>
    </row>
    <row r="48" spans="1:14" s="7" customFormat="1">
      <c r="A48" s="235" t="s">
        <v>284</v>
      </c>
      <c r="B48" s="142" t="str">
        <f>[1]format!$B$98</f>
        <v>KLM Corporate Biofuel Programme</v>
      </c>
      <c r="C48" s="236">
        <v>0.2</v>
      </c>
      <c r="D48" s="236">
        <v>0</v>
      </c>
      <c r="E48" s="236">
        <v>0</v>
      </c>
      <c r="F48" s="236">
        <v>0</v>
      </c>
      <c r="G48" s="236">
        <v>0</v>
      </c>
      <c r="H48" s="236">
        <v>0</v>
      </c>
      <c r="I48" s="236">
        <v>0</v>
      </c>
      <c r="J48" s="234">
        <v>0</v>
      </c>
      <c r="K48" s="7" t="s">
        <v>286</v>
      </c>
    </row>
    <row r="49" spans="1:12" s="7" customFormat="1">
      <c r="A49" s="235" t="s">
        <v>285</v>
      </c>
      <c r="B49" s="142" t="str">
        <f>[1]format!$B$100</f>
        <v>topsector logistiek - opdrachten</v>
      </c>
      <c r="C49" s="236">
        <v>15.483000000000001</v>
      </c>
      <c r="D49" s="236">
        <v>18.28</v>
      </c>
      <c r="E49" s="236">
        <v>13.994</v>
      </c>
      <c r="F49" s="236">
        <v>0</v>
      </c>
      <c r="G49" s="236">
        <v>0</v>
      </c>
      <c r="H49" s="236">
        <v>0</v>
      </c>
      <c r="I49" s="236">
        <v>0</v>
      </c>
      <c r="J49" s="234">
        <v>35.1</v>
      </c>
      <c r="K49" s="7" t="s">
        <v>287</v>
      </c>
      <c r="L49" s="7" t="s">
        <v>290</v>
      </c>
    </row>
    <row r="50" spans="1:12" s="7" customFormat="1">
      <c r="A50" s="235" t="s">
        <v>285</v>
      </c>
      <c r="B50" s="142" t="str">
        <f>[1]format!$B$102</f>
        <v>topsector logistiek - subsidies</v>
      </c>
      <c r="C50" s="236">
        <v>6.359</v>
      </c>
      <c r="D50" s="236">
        <v>4.1040000000000001</v>
      </c>
      <c r="E50" s="236">
        <v>1.764</v>
      </c>
      <c r="F50" s="236">
        <v>0</v>
      </c>
      <c r="G50" s="236">
        <v>0</v>
      </c>
      <c r="H50" s="236">
        <v>0</v>
      </c>
      <c r="I50" s="236">
        <v>0</v>
      </c>
      <c r="J50" s="234">
        <v>4.4000000000000004</v>
      </c>
      <c r="K50" s="7" t="s">
        <v>288</v>
      </c>
      <c r="L50" s="7" t="s">
        <v>290</v>
      </c>
    </row>
    <row r="51" spans="1:12" s="7" customFormat="1">
      <c r="A51" s="235" t="s">
        <v>285</v>
      </c>
      <c r="B51" s="142" t="str">
        <f>[1]format!$B$104</f>
        <v>subsidieregeling innovaties duurzame binnenvaart</v>
      </c>
      <c r="C51" s="236">
        <v>1.3240000000000001</v>
      </c>
      <c r="D51" s="236">
        <v>1.052</v>
      </c>
      <c r="E51" s="236">
        <v>0</v>
      </c>
      <c r="F51" s="236">
        <v>0</v>
      </c>
      <c r="G51" s="236">
        <v>0</v>
      </c>
      <c r="H51" s="236">
        <v>0</v>
      </c>
      <c r="I51" s="236">
        <v>0</v>
      </c>
      <c r="J51" s="234">
        <v>0</v>
      </c>
      <c r="K51" s="7" t="s">
        <v>289</v>
      </c>
      <c r="L51" s="7" t="s">
        <v>175</v>
      </c>
    </row>
    <row r="52" spans="1:12" s="7" customFormat="1">
      <c r="A52" s="235" t="s">
        <v>386</v>
      </c>
      <c r="B52" s="142" t="s">
        <v>387</v>
      </c>
      <c r="C52" s="236">
        <v>6.5960000000000001</v>
      </c>
      <c r="D52" s="236">
        <v>4.8369999999999997</v>
      </c>
      <c r="E52" s="236">
        <v>4.5350000000000001</v>
      </c>
      <c r="F52" s="236">
        <v>0</v>
      </c>
      <c r="G52" s="236">
        <v>0</v>
      </c>
      <c r="H52" s="236">
        <v>0</v>
      </c>
      <c r="I52" s="236">
        <v>0</v>
      </c>
      <c r="J52" s="234">
        <v>6.5</v>
      </c>
      <c r="K52" s="7" t="s">
        <v>389</v>
      </c>
      <c r="L52" s="7" t="s">
        <v>390</v>
      </c>
    </row>
    <row r="53" spans="1:12" s="7" customFormat="1">
      <c r="A53" s="235" t="s">
        <v>386</v>
      </c>
      <c r="B53" s="142" t="s">
        <v>388</v>
      </c>
      <c r="C53" s="236">
        <v>1.538</v>
      </c>
      <c r="D53" s="236">
        <v>1.5</v>
      </c>
      <c r="E53" s="236">
        <v>1.5</v>
      </c>
      <c r="F53" s="236">
        <v>0</v>
      </c>
      <c r="G53" s="236">
        <v>0</v>
      </c>
      <c r="H53" s="236">
        <v>0</v>
      </c>
      <c r="I53" s="236">
        <v>0</v>
      </c>
      <c r="J53" s="234">
        <v>2.2000000000000002</v>
      </c>
      <c r="K53" s="7" t="s">
        <v>327</v>
      </c>
      <c r="L53" s="7" t="s">
        <v>390</v>
      </c>
    </row>
    <row r="54" spans="1:12" s="7" customFormat="1">
      <c r="A54" s="235" t="s">
        <v>476</v>
      </c>
      <c r="B54" s="142" t="s">
        <v>507</v>
      </c>
      <c r="C54" s="236">
        <v>3.14</v>
      </c>
      <c r="D54" s="236">
        <v>3.4</v>
      </c>
      <c r="E54" s="236">
        <v>3.96</v>
      </c>
      <c r="F54" s="236">
        <v>3.66</v>
      </c>
      <c r="G54" s="236">
        <v>3.66</v>
      </c>
      <c r="H54" s="236">
        <v>3.66</v>
      </c>
      <c r="I54" s="236">
        <v>3.66</v>
      </c>
      <c r="J54" s="234">
        <v>8.9</v>
      </c>
    </row>
    <row r="55" spans="1:12" s="7" customFormat="1">
      <c r="A55" s="235" t="s">
        <v>550</v>
      </c>
      <c r="B55" s="142" t="s">
        <v>576</v>
      </c>
      <c r="C55" s="236">
        <v>0.42687000000000003</v>
      </c>
      <c r="D55" s="236">
        <v>0.46282499999999999</v>
      </c>
      <c r="E55" s="236">
        <v>0.77554000000000001</v>
      </c>
      <c r="F55" s="236">
        <v>0.51314500000000007</v>
      </c>
      <c r="G55" s="236">
        <v>0.65501000000000009</v>
      </c>
      <c r="H55" s="236">
        <v>0.42483000000000004</v>
      </c>
      <c r="I55" s="236">
        <v>0.40740500000000002</v>
      </c>
      <c r="J55" s="234">
        <v>10.8</v>
      </c>
      <c r="K55" s="7" t="s">
        <v>327</v>
      </c>
    </row>
    <row r="56" spans="1:12" s="7" customFormat="1">
      <c r="A56" s="235" t="s">
        <v>574</v>
      </c>
      <c r="B56" s="142" t="s">
        <v>577</v>
      </c>
      <c r="C56" s="236">
        <v>3.302</v>
      </c>
      <c r="D56" s="236">
        <v>4.3292599999999997</v>
      </c>
      <c r="E56" s="236">
        <v>3.71332</v>
      </c>
      <c r="F56" s="236">
        <v>3.3961199999999998</v>
      </c>
      <c r="G56" s="236">
        <v>2.6941199999999998</v>
      </c>
      <c r="H56" s="236">
        <v>2.3041200000000002</v>
      </c>
      <c r="I56" s="236">
        <v>2.3041200000000002</v>
      </c>
      <c r="J56" s="234">
        <v>10.8</v>
      </c>
      <c r="K56" s="7" t="s">
        <v>327</v>
      </c>
    </row>
    <row r="57" spans="1:12" s="7" customFormat="1">
      <c r="A57" s="235" t="s">
        <v>552</v>
      </c>
      <c r="B57" s="142" t="s">
        <v>559</v>
      </c>
      <c r="C57" s="236">
        <v>2.5840000000000002E-2</v>
      </c>
      <c r="D57" s="236">
        <v>3.3300000000000003E-2</v>
      </c>
      <c r="E57" s="236">
        <v>3.4439999999999998E-2</v>
      </c>
      <c r="F57" s="236">
        <v>3.5000000000000003E-2</v>
      </c>
      <c r="G57" s="236">
        <v>3.499E-2</v>
      </c>
      <c r="H57" s="236">
        <v>3.499E-2</v>
      </c>
      <c r="I57" s="236">
        <v>3.499E-2</v>
      </c>
      <c r="J57" s="234">
        <v>10.8</v>
      </c>
      <c r="K57" s="7" t="s">
        <v>327</v>
      </c>
    </row>
    <row r="58" spans="1:12" s="7" customFormat="1">
      <c r="A58" s="235" t="s">
        <v>553</v>
      </c>
      <c r="B58" s="142" t="s">
        <v>578</v>
      </c>
      <c r="C58" s="236">
        <v>0.13818</v>
      </c>
      <c r="D58" s="236">
        <v>0.10290000000000001</v>
      </c>
      <c r="E58" s="236">
        <v>9.69E-2</v>
      </c>
      <c r="F58" s="236">
        <v>9.69E-2</v>
      </c>
      <c r="G58" s="236">
        <v>9.0899999999999995E-2</v>
      </c>
      <c r="H58" s="236">
        <v>7.7099999999999988E-2</v>
      </c>
      <c r="I58" s="236">
        <v>9.0899999999999995E-2</v>
      </c>
      <c r="J58" s="234">
        <v>10.8</v>
      </c>
      <c r="K58" s="7" t="s">
        <v>327</v>
      </c>
    </row>
    <row r="59" spans="1:12" s="7" customFormat="1">
      <c r="A59" s="235" t="s">
        <v>554</v>
      </c>
      <c r="B59" s="142" t="s">
        <v>561</v>
      </c>
      <c r="C59" s="236">
        <v>0.579565</v>
      </c>
      <c r="D59" s="236">
        <v>0.72239000000000009</v>
      </c>
      <c r="E59" s="236">
        <v>0.63684000000000007</v>
      </c>
      <c r="F59" s="236">
        <v>0.66163499999999997</v>
      </c>
      <c r="G59" s="236">
        <v>0.67903499999999994</v>
      </c>
      <c r="H59" s="236">
        <v>0.71238500000000005</v>
      </c>
      <c r="I59" s="236">
        <v>0.67903499999999994</v>
      </c>
      <c r="J59" s="234">
        <v>10.8</v>
      </c>
      <c r="K59" s="7" t="s">
        <v>327</v>
      </c>
    </row>
    <row r="60" spans="1:12" s="7" customFormat="1">
      <c r="A60" s="235" t="s">
        <v>575</v>
      </c>
      <c r="B60" s="142" t="s">
        <v>579</v>
      </c>
      <c r="C60" s="236">
        <v>0.32500000000000001</v>
      </c>
      <c r="D60" s="236">
        <v>0.5</v>
      </c>
      <c r="E60" s="236">
        <v>0.5</v>
      </c>
      <c r="F60" s="236">
        <v>0</v>
      </c>
      <c r="G60" s="236">
        <v>0</v>
      </c>
      <c r="H60" s="236">
        <v>0</v>
      </c>
      <c r="I60" s="236">
        <v>0</v>
      </c>
      <c r="J60" s="234">
        <v>10.8</v>
      </c>
      <c r="K60" s="7" t="s">
        <v>327</v>
      </c>
    </row>
    <row r="61" spans="1:12" s="7" customFormat="1">
      <c r="A61" s="235" t="s">
        <v>570</v>
      </c>
      <c r="B61" s="142" t="s">
        <v>548</v>
      </c>
      <c r="C61" s="236">
        <v>1.9887299999999999</v>
      </c>
      <c r="D61" s="236">
        <v>3.8617500000000002</v>
      </c>
      <c r="E61" s="236">
        <v>3.1261649999999999</v>
      </c>
      <c r="F61" s="236">
        <v>2.3404199999999999</v>
      </c>
      <c r="G61" s="236">
        <v>2.1945000000000001</v>
      </c>
      <c r="H61" s="236">
        <v>2.1893700000000003</v>
      </c>
      <c r="I61" s="236">
        <v>1.9599449999999998</v>
      </c>
      <c r="J61" s="234">
        <v>0.7</v>
      </c>
      <c r="K61" s="7" t="s">
        <v>39</v>
      </c>
    </row>
    <row r="62" spans="1:12" s="7" customFormat="1">
      <c r="A62" s="235" t="s">
        <v>571</v>
      </c>
      <c r="B62" s="142" t="s">
        <v>547</v>
      </c>
      <c r="C62" s="236">
        <v>2.247E-2</v>
      </c>
      <c r="D62" s="236">
        <v>1.9939999999999999E-2</v>
      </c>
      <c r="E62" s="236">
        <v>3.0849999999999999E-2</v>
      </c>
      <c r="F62" s="236">
        <v>4.0999999999999995E-2</v>
      </c>
      <c r="G62" s="236">
        <v>1.1000000000000001E-2</v>
      </c>
      <c r="H62" s="236">
        <v>1.366E-2</v>
      </c>
      <c r="I62" s="236">
        <v>1.1000000000000001E-2</v>
      </c>
      <c r="J62" s="234">
        <v>0</v>
      </c>
      <c r="K62" s="7" t="s">
        <v>39</v>
      </c>
    </row>
    <row r="63" spans="1:12" s="7" customFormat="1">
      <c r="A63" s="235" t="s">
        <v>580</v>
      </c>
      <c r="B63" s="142" t="s">
        <v>581</v>
      </c>
      <c r="C63" s="236">
        <v>1.90805</v>
      </c>
      <c r="D63" s="236">
        <v>30.198650000000001</v>
      </c>
      <c r="E63" s="236">
        <v>38.343899999999998</v>
      </c>
      <c r="F63" s="236">
        <v>7.7422500000000003</v>
      </c>
      <c r="G63" s="236">
        <v>7.3237500000000004</v>
      </c>
      <c r="H63" s="236">
        <v>7.0525000000000002</v>
      </c>
      <c r="I63" s="236">
        <v>0.77500000000000002</v>
      </c>
      <c r="J63" s="234">
        <v>8.3000000000000007</v>
      </c>
      <c r="K63" s="7" t="s">
        <v>39</v>
      </c>
    </row>
    <row r="64" spans="1:12" s="77" customFormat="1" ht="15">
      <c r="A64" s="245"/>
      <c r="B64" s="77" t="s">
        <v>385</v>
      </c>
      <c r="C64" s="119">
        <f t="shared" ref="C64:I64" si="2">SUM(C43:C63)</f>
        <v>72.728705000000019</v>
      </c>
      <c r="D64" s="119">
        <f t="shared" si="2"/>
        <v>100.02901500000002</v>
      </c>
      <c r="E64" s="119">
        <f t="shared" si="2"/>
        <v>90.870955000000009</v>
      </c>
      <c r="F64" s="119">
        <f t="shared" si="2"/>
        <v>33.56647000000001</v>
      </c>
      <c r="G64" s="119">
        <f t="shared" si="2"/>
        <v>31.268305000000005</v>
      </c>
      <c r="H64" s="119">
        <f t="shared" si="2"/>
        <v>27.957955000000005</v>
      </c>
      <c r="I64" s="119">
        <f t="shared" si="2"/>
        <v>20.467395</v>
      </c>
    </row>
    <row r="65" spans="1:12">
      <c r="C65" s="56"/>
      <c r="D65" s="1"/>
      <c r="E65" s="1"/>
      <c r="F65" s="1"/>
      <c r="G65" s="1"/>
      <c r="H65" s="1"/>
      <c r="I65" s="1"/>
    </row>
    <row r="66" spans="1:12" ht="15">
      <c r="A66" s="92"/>
      <c r="B66" s="15" t="s">
        <v>444</v>
      </c>
      <c r="C66" s="17"/>
      <c r="D66" s="17"/>
      <c r="E66" s="17"/>
      <c r="F66" s="17"/>
      <c r="G66" s="17"/>
      <c r="H66" s="17"/>
      <c r="I66" s="17"/>
      <c r="J66" s="17"/>
      <c r="K66" s="17"/>
      <c r="L66" s="17"/>
    </row>
    <row r="67" spans="1:12" s="7" customFormat="1" ht="15">
      <c r="A67" s="114" t="s">
        <v>585</v>
      </c>
      <c r="B67" s="232" t="s">
        <v>583</v>
      </c>
      <c r="C67" s="7">
        <v>0</v>
      </c>
      <c r="D67" s="7">
        <v>0</v>
      </c>
      <c r="E67" s="7">
        <v>2.7172000000000001</v>
      </c>
      <c r="F67" s="7">
        <v>3.1320000000000001</v>
      </c>
      <c r="G67" s="7">
        <v>3.3584000000000001</v>
      </c>
      <c r="H67" s="7">
        <v>3.1907999999999999</v>
      </c>
      <c r="I67" s="7">
        <v>3.1907999999999999</v>
      </c>
      <c r="K67" s="7" t="s">
        <v>21</v>
      </c>
    </row>
    <row r="68" spans="1:12" s="7" customFormat="1">
      <c r="A68" s="142" t="s">
        <v>35</v>
      </c>
      <c r="B68" s="142" t="s">
        <v>243</v>
      </c>
      <c r="C68" s="64">
        <v>1.4036</v>
      </c>
      <c r="D68" s="64">
        <v>2.9527999999999999</v>
      </c>
      <c r="E68" s="64">
        <v>3.9131</v>
      </c>
      <c r="F68" s="64">
        <v>4.0209000000000001</v>
      </c>
      <c r="G68" s="64">
        <v>3.9209000000000001</v>
      </c>
      <c r="H68" s="64">
        <v>3.9813999999999998</v>
      </c>
      <c r="I68" s="64">
        <v>4.0709</v>
      </c>
      <c r="J68" s="7">
        <v>10</v>
      </c>
      <c r="K68" s="7" t="s">
        <v>12</v>
      </c>
    </row>
    <row r="69" spans="1:12" s="7" customFormat="1">
      <c r="A69" s="142" t="s">
        <v>13</v>
      </c>
      <c r="B69" s="142" t="s">
        <v>398</v>
      </c>
      <c r="C69" s="64">
        <v>2.4E-2</v>
      </c>
      <c r="D69" s="64">
        <v>0</v>
      </c>
      <c r="E69" s="64">
        <v>0</v>
      </c>
      <c r="F69" s="64">
        <v>0</v>
      </c>
      <c r="G69" s="64">
        <v>0</v>
      </c>
      <c r="H69" s="64">
        <v>0</v>
      </c>
      <c r="I69" s="64">
        <v>0</v>
      </c>
      <c r="J69" s="7">
        <v>20</v>
      </c>
      <c r="K69" s="7" t="s">
        <v>9</v>
      </c>
    </row>
    <row r="70" spans="1:12" s="7" customFormat="1">
      <c r="A70" s="142" t="s">
        <v>17</v>
      </c>
      <c r="B70" s="142" t="s">
        <v>291</v>
      </c>
      <c r="C70" s="64">
        <v>0.04</v>
      </c>
      <c r="D70" s="64">
        <v>0</v>
      </c>
      <c r="E70" s="64">
        <v>0</v>
      </c>
      <c r="F70" s="64">
        <v>0</v>
      </c>
      <c r="G70" s="64">
        <v>0</v>
      </c>
      <c r="H70" s="64">
        <v>0</v>
      </c>
      <c r="I70" s="64">
        <v>0</v>
      </c>
      <c r="J70" s="67">
        <v>80</v>
      </c>
      <c r="K70" s="7" t="s">
        <v>20</v>
      </c>
    </row>
    <row r="71" spans="1:12" s="7" customFormat="1">
      <c r="A71" s="142" t="s">
        <v>248</v>
      </c>
      <c r="B71" s="142" t="s">
        <v>292</v>
      </c>
      <c r="C71" s="64">
        <v>0.221</v>
      </c>
      <c r="D71" s="64">
        <v>0</v>
      </c>
      <c r="E71" s="64">
        <v>0</v>
      </c>
      <c r="F71" s="64">
        <v>0</v>
      </c>
      <c r="G71" s="64">
        <v>0</v>
      </c>
      <c r="H71" s="64">
        <v>0</v>
      </c>
      <c r="I71" s="64">
        <v>0</v>
      </c>
      <c r="J71" s="7">
        <v>100</v>
      </c>
      <c r="K71" s="7" t="s">
        <v>9</v>
      </c>
    </row>
    <row r="72" spans="1:12" s="7" customFormat="1">
      <c r="A72" s="142" t="s">
        <v>505</v>
      </c>
      <c r="B72" s="142" t="s">
        <v>400</v>
      </c>
      <c r="C72" s="64">
        <v>2.9540000000000002</v>
      </c>
      <c r="D72" s="64">
        <v>2.0047999999999999</v>
      </c>
      <c r="E72" s="64">
        <v>0</v>
      </c>
      <c r="F72" s="64">
        <v>0</v>
      </c>
      <c r="G72" s="64">
        <v>0</v>
      </c>
      <c r="H72" s="64">
        <v>0</v>
      </c>
      <c r="I72" s="64">
        <v>0</v>
      </c>
      <c r="J72" s="7">
        <v>40</v>
      </c>
      <c r="K72" s="7" t="s">
        <v>21</v>
      </c>
    </row>
    <row r="73" spans="1:12" s="7" customFormat="1">
      <c r="A73" s="142" t="s">
        <v>37</v>
      </c>
      <c r="B73" s="142" t="s">
        <v>249</v>
      </c>
      <c r="C73" s="64">
        <v>23.439920000000001</v>
      </c>
      <c r="D73" s="64">
        <v>22.491060000000001</v>
      </c>
      <c r="E73" s="64">
        <v>22.226199999999999</v>
      </c>
      <c r="F73" s="64">
        <v>21.950320000000001</v>
      </c>
      <c r="G73" s="64">
        <v>21.950320000000001</v>
      </c>
      <c r="H73" s="64">
        <v>21.931319999999999</v>
      </c>
      <c r="I73" s="64">
        <v>21.931319999999999</v>
      </c>
      <c r="J73" s="7">
        <v>19</v>
      </c>
      <c r="K73" s="7" t="s">
        <v>7</v>
      </c>
    </row>
    <row r="74" spans="1:12" s="7" customFormat="1">
      <c r="A74" s="142" t="s">
        <v>240</v>
      </c>
      <c r="B74" s="142" t="s">
        <v>241</v>
      </c>
      <c r="C74" s="64">
        <v>12.4064</v>
      </c>
      <c r="D74" s="64">
        <v>10.9076</v>
      </c>
      <c r="E74" s="64">
        <v>9.3444000000000003</v>
      </c>
      <c r="F74" s="64">
        <v>9.6359999999999992</v>
      </c>
      <c r="G74" s="64">
        <v>9.4139999999999997</v>
      </c>
      <c r="H74" s="64">
        <v>9.2707999999999995</v>
      </c>
      <c r="I74" s="64">
        <v>9.2707999999999995</v>
      </c>
      <c r="J74" s="7">
        <v>40</v>
      </c>
      <c r="K74" s="7" t="s">
        <v>9</v>
      </c>
    </row>
    <row r="75" spans="1:12" s="7" customFormat="1">
      <c r="A75" s="142" t="s">
        <v>240</v>
      </c>
      <c r="B75" s="142" t="s">
        <v>220</v>
      </c>
      <c r="C75" s="64">
        <v>0</v>
      </c>
      <c r="D75" s="64">
        <v>0</v>
      </c>
      <c r="E75" s="64">
        <v>0</v>
      </c>
      <c r="F75" s="64">
        <v>0</v>
      </c>
      <c r="G75" s="64">
        <v>0</v>
      </c>
      <c r="H75" s="64">
        <v>0</v>
      </c>
      <c r="I75" s="64">
        <v>0</v>
      </c>
      <c r="J75" s="7">
        <v>5</v>
      </c>
      <c r="K75" s="7" t="s">
        <v>21</v>
      </c>
    </row>
    <row r="76" spans="1:12" s="7" customFormat="1">
      <c r="A76" s="142" t="s">
        <v>588</v>
      </c>
      <c r="B76" s="142" t="s">
        <v>670</v>
      </c>
      <c r="C76" s="64">
        <v>18.979199999999999</v>
      </c>
      <c r="D76" s="64">
        <v>42.121200000000002</v>
      </c>
      <c r="E76" s="64">
        <v>48.3444</v>
      </c>
      <c r="F76" s="64">
        <v>52.635999999999996</v>
      </c>
      <c r="G76" s="64">
        <v>60.414000000000001</v>
      </c>
      <c r="H76" s="64">
        <v>68.270800000000008</v>
      </c>
      <c r="I76" s="64">
        <v>68.270800000000008</v>
      </c>
      <c r="J76" s="7">
        <v>80</v>
      </c>
      <c r="K76" s="7" t="s">
        <v>9</v>
      </c>
    </row>
    <row r="77" spans="1:12" s="7" customFormat="1">
      <c r="A77" s="142"/>
      <c r="B77" s="142"/>
      <c r="C77" s="64"/>
      <c r="D77" s="64"/>
      <c r="E77" s="64"/>
      <c r="F77" s="64"/>
      <c r="G77" s="64"/>
      <c r="H77" s="64"/>
      <c r="I77" s="64"/>
    </row>
    <row r="78" spans="1:12" s="7" customFormat="1">
      <c r="A78" s="142" t="s">
        <v>36</v>
      </c>
      <c r="B78" s="142" t="s">
        <v>242</v>
      </c>
      <c r="C78" s="64">
        <v>4.3070000000000004</v>
      </c>
      <c r="D78" s="64">
        <v>11.6736</v>
      </c>
      <c r="E78" s="64">
        <v>9.3645999999999994</v>
      </c>
      <c r="F78" s="64">
        <v>7.024</v>
      </c>
      <c r="G78" s="64">
        <v>10.2118</v>
      </c>
      <c r="H78" s="64">
        <v>11.7514</v>
      </c>
      <c r="I78" s="64">
        <v>10.9506</v>
      </c>
      <c r="J78" s="7">
        <v>20</v>
      </c>
      <c r="K78" s="7" t="s">
        <v>9</v>
      </c>
    </row>
    <row r="79" spans="1:12" s="7" customFormat="1">
      <c r="A79" s="142"/>
      <c r="B79" s="138" t="s">
        <v>402</v>
      </c>
      <c r="C79" s="64">
        <v>0</v>
      </c>
      <c r="D79" s="64">
        <v>6.9047200000000002</v>
      </c>
      <c r="E79" s="64">
        <v>3.4523600000000001</v>
      </c>
      <c r="F79" s="64">
        <v>3.4523600000000001</v>
      </c>
      <c r="G79" s="64">
        <v>0</v>
      </c>
      <c r="H79" s="64">
        <v>0</v>
      </c>
      <c r="I79" s="64">
        <v>0</v>
      </c>
      <c r="J79" s="7">
        <v>34</v>
      </c>
      <c r="K79" s="7" t="s">
        <v>9</v>
      </c>
    </row>
    <row r="80" spans="1:12" s="7" customFormat="1">
      <c r="A80" s="142" t="s">
        <v>591</v>
      </c>
      <c r="B80" s="138" t="s">
        <v>592</v>
      </c>
      <c r="C80" s="64">
        <v>0.31979999999999997</v>
      </c>
      <c r="D80" s="64">
        <v>2.2453599999999998</v>
      </c>
      <c r="E80" s="64">
        <v>1.3</v>
      </c>
      <c r="F80" s="64">
        <v>1.3</v>
      </c>
      <c r="G80" s="64">
        <v>1.3</v>
      </c>
      <c r="H80" s="64">
        <v>0</v>
      </c>
      <c r="I80" s="64">
        <v>0</v>
      </c>
      <c r="J80" s="7">
        <v>52</v>
      </c>
      <c r="K80" s="7" t="s">
        <v>9</v>
      </c>
    </row>
    <row r="81" spans="1:13" s="7" customFormat="1">
      <c r="A81" s="142"/>
      <c r="B81" s="142" t="s">
        <v>660</v>
      </c>
      <c r="C81" s="64">
        <v>20.454500000000003</v>
      </c>
      <c r="D81" s="64">
        <v>13.671099999999999</v>
      </c>
      <c r="E81" s="64">
        <v>14.397600000000001</v>
      </c>
      <c r="F81" s="64">
        <v>13.571400000000001</v>
      </c>
      <c r="G81" s="64">
        <v>12.715400000000001</v>
      </c>
      <c r="H81" s="64">
        <v>9.5016999999999996</v>
      </c>
      <c r="I81" s="64">
        <v>9.9186999999999994</v>
      </c>
      <c r="J81" s="7" t="s">
        <v>671</v>
      </c>
      <c r="K81" s="7" t="s">
        <v>9</v>
      </c>
      <c r="M81" s="114"/>
    </row>
    <row r="82" spans="1:13" s="7" customFormat="1">
      <c r="A82" s="142"/>
      <c r="B82" s="142" t="s">
        <v>672</v>
      </c>
      <c r="C82" s="64">
        <v>0</v>
      </c>
      <c r="D82" s="64">
        <v>22.380000000000003</v>
      </c>
      <c r="E82" s="64">
        <v>0</v>
      </c>
      <c r="F82" s="64">
        <v>0</v>
      </c>
      <c r="G82" s="64">
        <v>0</v>
      </c>
      <c r="H82" s="64">
        <v>0</v>
      </c>
      <c r="I82" s="64">
        <v>0</v>
      </c>
      <c r="J82" s="7" t="s">
        <v>673</v>
      </c>
      <c r="K82" s="7" t="s">
        <v>674</v>
      </c>
      <c r="M82" s="114"/>
    </row>
    <row r="83" spans="1:13" s="7" customFormat="1">
      <c r="A83" s="142"/>
      <c r="B83" s="142"/>
      <c r="C83" s="64"/>
      <c r="D83" s="64"/>
      <c r="E83" s="64"/>
      <c r="F83" s="64"/>
      <c r="G83" s="64"/>
      <c r="H83" s="64"/>
      <c r="I83" s="64"/>
      <c r="M83" s="114"/>
    </row>
    <row r="84" spans="1:13" s="7" customFormat="1">
      <c r="A84" s="114" t="s">
        <v>319</v>
      </c>
      <c r="B84" s="7" t="s">
        <v>665</v>
      </c>
      <c r="C84" s="64">
        <v>25.722749999999998</v>
      </c>
      <c r="D84" s="64">
        <v>69.318749999999994</v>
      </c>
      <c r="E84" s="64">
        <v>62.463000000000001</v>
      </c>
      <c r="F84" s="64">
        <v>40.68</v>
      </c>
      <c r="G84" s="64">
        <v>35.055</v>
      </c>
      <c r="H84" s="64">
        <v>33.18</v>
      </c>
      <c r="I84" s="64">
        <v>33.18</v>
      </c>
      <c r="J84" s="7">
        <v>75</v>
      </c>
      <c r="K84" s="7" t="s">
        <v>9</v>
      </c>
      <c r="M84" s="114"/>
    </row>
    <row r="85" spans="1:13" s="7" customFormat="1">
      <c r="A85" s="114" t="s">
        <v>319</v>
      </c>
      <c r="B85" s="7" t="s">
        <v>666</v>
      </c>
      <c r="C85" s="64">
        <v>20.3371</v>
      </c>
      <c r="D85" s="64">
        <v>48.600999999999999</v>
      </c>
      <c r="E85" s="64">
        <v>50.194200000000002</v>
      </c>
      <c r="F85" s="64">
        <v>42.938699999999997</v>
      </c>
      <c r="G85" s="64">
        <v>53.182500000000005</v>
      </c>
      <c r="H85" s="64">
        <v>52.392199999999995</v>
      </c>
      <c r="I85" s="64">
        <v>50.397199999999998</v>
      </c>
      <c r="J85" s="7">
        <v>70</v>
      </c>
      <c r="K85" s="7" t="s">
        <v>9</v>
      </c>
      <c r="M85" s="114"/>
    </row>
    <row r="86" spans="1:13" s="148" customFormat="1">
      <c r="A86" s="114" t="s">
        <v>319</v>
      </c>
      <c r="B86" s="7" t="s">
        <v>667</v>
      </c>
      <c r="C86" s="64">
        <v>5.3192500000000003</v>
      </c>
      <c r="D86" s="64">
        <v>3.02475</v>
      </c>
      <c r="E86" s="64">
        <v>1.776</v>
      </c>
      <c r="F86" s="64">
        <v>1.776</v>
      </c>
      <c r="G86" s="64">
        <v>1.776</v>
      </c>
      <c r="H86" s="64">
        <v>1.776</v>
      </c>
      <c r="I86" s="64">
        <v>1.776</v>
      </c>
      <c r="J86" s="7">
        <v>75</v>
      </c>
      <c r="K86" s="7" t="s">
        <v>9</v>
      </c>
    </row>
    <row r="87" spans="1:13" s="7" customFormat="1">
      <c r="A87" s="114" t="s">
        <v>319</v>
      </c>
      <c r="B87" s="7" t="s">
        <v>403</v>
      </c>
      <c r="C87" s="64">
        <v>0</v>
      </c>
      <c r="D87" s="64">
        <v>0</v>
      </c>
      <c r="E87" s="64">
        <v>0</v>
      </c>
      <c r="F87" s="64">
        <v>0</v>
      </c>
      <c r="G87" s="64">
        <v>0</v>
      </c>
      <c r="H87" s="64">
        <v>0</v>
      </c>
      <c r="I87" s="64">
        <v>0</v>
      </c>
      <c r="J87" s="7">
        <v>75</v>
      </c>
      <c r="K87" s="7" t="s">
        <v>9</v>
      </c>
    </row>
    <row r="88" spans="1:13" s="7" customFormat="1" ht="15">
      <c r="A88" s="147"/>
      <c r="B88" s="3" t="s">
        <v>445</v>
      </c>
      <c r="C88" s="3">
        <f>SUM(C67:C87)</f>
        <v>135.92851999999999</v>
      </c>
      <c r="D88" s="3">
        <f t="shared" ref="D88:F88" si="3">SUM(D67:D87)</f>
        <v>258.29674</v>
      </c>
      <c r="E88" s="3">
        <f t="shared" si="3"/>
        <v>229.49305999999999</v>
      </c>
      <c r="F88" s="3">
        <f t="shared" si="3"/>
        <v>202.11768000000001</v>
      </c>
      <c r="G88" s="3">
        <f t="shared" ref="G88" si="4">SUM(G67:G87)</f>
        <v>213.29832000000002</v>
      </c>
      <c r="H88" s="3">
        <f t="shared" ref="H88:I88" si="5">SUM(H67:H87)</f>
        <v>215.24642000000003</v>
      </c>
      <c r="I88" s="3">
        <f t="shared" si="5"/>
        <v>212.95712</v>
      </c>
      <c r="J88" s="148"/>
      <c r="K88" s="148"/>
      <c r="L88" s="148"/>
    </row>
    <row r="89" spans="1:13" s="7" customFormat="1" ht="15">
      <c r="A89" s="147"/>
      <c r="B89" s="3"/>
      <c r="C89" s="77"/>
      <c r="D89" s="77"/>
      <c r="E89" s="77"/>
      <c r="F89" s="77"/>
      <c r="G89" s="77"/>
      <c r="H89" s="77"/>
      <c r="I89" s="77"/>
      <c r="J89" s="148"/>
      <c r="K89" s="148"/>
      <c r="L89" s="148"/>
    </row>
    <row r="90" spans="1:13" s="7" customFormat="1" ht="15">
      <c r="A90" s="92"/>
      <c r="B90" s="15" t="s">
        <v>517</v>
      </c>
      <c r="C90" s="17"/>
      <c r="D90" s="17"/>
      <c r="E90" s="17"/>
      <c r="F90" s="17"/>
      <c r="G90" s="17"/>
      <c r="H90" s="17"/>
      <c r="I90" s="17"/>
      <c r="J90" s="17"/>
      <c r="K90" s="17"/>
      <c r="L90" s="17"/>
    </row>
    <row r="91" spans="1:13" s="232" customFormat="1" ht="15">
      <c r="A91" s="115">
        <v>16</v>
      </c>
      <c r="B91" s="115" t="s">
        <v>405</v>
      </c>
      <c r="C91" s="246">
        <v>0</v>
      </c>
      <c r="D91" s="246">
        <v>0</v>
      </c>
      <c r="E91" s="246">
        <v>0</v>
      </c>
      <c r="F91" s="246">
        <v>0</v>
      </c>
      <c r="G91" s="246">
        <v>0</v>
      </c>
      <c r="H91" s="246"/>
      <c r="I91" s="246"/>
      <c r="J91" s="7">
        <v>100</v>
      </c>
      <c r="K91" s="7" t="s">
        <v>9</v>
      </c>
      <c r="L91" s="7"/>
    </row>
    <row r="92" spans="1:13" s="232" customFormat="1" ht="15">
      <c r="A92" s="115">
        <v>16</v>
      </c>
      <c r="B92" s="115" t="s">
        <v>406</v>
      </c>
      <c r="C92" s="246">
        <v>0.53800000000000003</v>
      </c>
      <c r="D92" s="246">
        <v>0</v>
      </c>
      <c r="E92" s="246">
        <v>0</v>
      </c>
      <c r="F92" s="246">
        <v>0</v>
      </c>
      <c r="G92" s="246">
        <v>0</v>
      </c>
      <c r="H92" s="246"/>
      <c r="I92" s="246"/>
      <c r="J92" s="7">
        <v>100</v>
      </c>
      <c r="K92" s="7" t="s">
        <v>9</v>
      </c>
      <c r="L92" s="7"/>
    </row>
    <row r="93" spans="1:13" s="232" customFormat="1" ht="15">
      <c r="A93" s="115" t="s">
        <v>407</v>
      </c>
      <c r="B93" s="115" t="s">
        <v>409</v>
      </c>
      <c r="C93" s="246">
        <v>4.2329999999999997</v>
      </c>
      <c r="D93" s="246">
        <v>8.4</v>
      </c>
      <c r="E93" s="246">
        <v>30.9</v>
      </c>
      <c r="F93" s="246">
        <v>21.1</v>
      </c>
      <c r="G93" s="246">
        <v>22.4</v>
      </c>
      <c r="H93" s="246">
        <v>23.4</v>
      </c>
      <c r="I93" s="247">
        <v>20.9</v>
      </c>
      <c r="J93" s="7">
        <v>100</v>
      </c>
      <c r="K93" s="7" t="s">
        <v>9</v>
      </c>
      <c r="L93" s="7"/>
    </row>
    <row r="94" spans="1:13" s="232" customFormat="1" ht="15">
      <c r="A94" s="115" t="s">
        <v>407</v>
      </c>
      <c r="B94" s="115" t="s">
        <v>410</v>
      </c>
      <c r="C94" s="246">
        <v>4.4710000000000001</v>
      </c>
      <c r="D94" s="246">
        <v>3.4239999999999999</v>
      </c>
      <c r="E94" s="246">
        <v>5.7889999999999997</v>
      </c>
      <c r="F94" s="246">
        <v>6.0389999999999997</v>
      </c>
      <c r="G94" s="246">
        <v>5.8890000000000002</v>
      </c>
      <c r="H94" s="246">
        <v>5.7889999999999997</v>
      </c>
      <c r="I94" s="247">
        <v>5.5389999999999997</v>
      </c>
      <c r="J94" s="7">
        <v>100</v>
      </c>
      <c r="K94" s="7" t="s">
        <v>9</v>
      </c>
      <c r="L94" s="7"/>
    </row>
    <row r="95" spans="1:13" s="232" customFormat="1" ht="15">
      <c r="A95" s="115" t="s">
        <v>329</v>
      </c>
      <c r="B95" s="115" t="s">
        <v>408</v>
      </c>
      <c r="C95" s="246">
        <v>1.2849999999999999</v>
      </c>
      <c r="D95" s="246">
        <v>2.6419999999999999</v>
      </c>
      <c r="E95" s="246">
        <v>1.776</v>
      </c>
      <c r="F95" s="246">
        <v>1.8260000000000001</v>
      </c>
      <c r="G95" s="246">
        <v>1.8560000000000001</v>
      </c>
      <c r="H95" s="246">
        <v>1.8859999999999999</v>
      </c>
      <c r="I95" s="247">
        <v>1.8859999999999999</v>
      </c>
      <c r="J95" s="7">
        <v>100</v>
      </c>
      <c r="K95" s="7" t="s">
        <v>9</v>
      </c>
      <c r="L95" s="7"/>
    </row>
    <row r="96" spans="1:13" s="7" customFormat="1" ht="15">
      <c r="A96" s="149"/>
      <c r="B96" s="3" t="s">
        <v>520</v>
      </c>
      <c r="C96" s="3">
        <f>SUM(C91:C95)</f>
        <v>10.527000000000001</v>
      </c>
      <c r="D96" s="3">
        <f t="shared" ref="D96:I96" si="6">SUM(D91:D95)</f>
        <v>14.465999999999999</v>
      </c>
      <c r="E96" s="3">
        <f t="shared" si="6"/>
        <v>38.465000000000003</v>
      </c>
      <c r="F96" s="3">
        <f t="shared" si="6"/>
        <v>28.965000000000003</v>
      </c>
      <c r="G96" s="3">
        <f t="shared" si="6"/>
        <v>30.145</v>
      </c>
      <c r="H96" s="3">
        <f t="shared" si="6"/>
        <v>31.074999999999999</v>
      </c>
      <c r="I96" s="3">
        <f t="shared" si="6"/>
        <v>28.324999999999999</v>
      </c>
      <c r="J96" s="150"/>
      <c r="K96" s="150"/>
      <c r="L96" s="150"/>
    </row>
    <row r="97" spans="1:12" s="7" customFormat="1">
      <c r="A97" s="8"/>
      <c r="B97" s="4"/>
      <c r="C97" s="4"/>
      <c r="D97" s="4"/>
      <c r="E97" s="4"/>
      <c r="F97" s="4"/>
      <c r="G97" s="4"/>
      <c r="H97" s="4"/>
      <c r="I97" s="4"/>
      <c r="J97" s="4"/>
      <c r="K97" s="4"/>
      <c r="L97" s="4"/>
    </row>
    <row r="98" spans="1:12" s="7" customFormat="1" ht="15">
      <c r="A98" s="92"/>
      <c r="B98" s="15" t="s">
        <v>72</v>
      </c>
      <c r="C98" s="17"/>
      <c r="D98" s="17"/>
      <c r="E98" s="17"/>
      <c r="F98" s="17"/>
      <c r="G98" s="17"/>
      <c r="H98" s="17"/>
      <c r="I98" s="17"/>
      <c r="J98" s="17"/>
      <c r="K98" s="17"/>
      <c r="L98" s="17"/>
    </row>
    <row r="99" spans="1:12" s="232" customFormat="1" ht="15">
      <c r="A99" s="115">
        <v>2</v>
      </c>
      <c r="B99" s="115" t="s">
        <v>304</v>
      </c>
      <c r="C99" s="246">
        <v>0.313</v>
      </c>
      <c r="D99" s="246">
        <v>0.223</v>
      </c>
      <c r="E99" s="246">
        <v>0.16700000000000001</v>
      </c>
      <c r="F99" s="246">
        <v>0.16900000000000001</v>
      </c>
      <c r="G99" s="246">
        <v>0.16900000000000001</v>
      </c>
      <c r="H99" s="246">
        <v>0.16900000000000001</v>
      </c>
      <c r="I99" s="246">
        <v>0.16900000000000001</v>
      </c>
      <c r="J99" s="7">
        <v>100</v>
      </c>
      <c r="K99" s="7" t="s">
        <v>165</v>
      </c>
      <c r="L99" s="7"/>
    </row>
    <row r="100" spans="1:12" s="232" customFormat="1" ht="15">
      <c r="A100" s="115">
        <v>2</v>
      </c>
      <c r="B100" s="115" t="s">
        <v>304</v>
      </c>
      <c r="C100" s="246">
        <v>2.403</v>
      </c>
      <c r="D100" s="246">
        <v>1.655</v>
      </c>
      <c r="E100" s="246">
        <v>1.7390000000000001</v>
      </c>
      <c r="F100" s="246">
        <v>1.2969999999999999</v>
      </c>
      <c r="G100" s="246">
        <v>1.2969999999999999</v>
      </c>
      <c r="H100" s="246">
        <v>1.2969999999999999</v>
      </c>
      <c r="I100" s="246">
        <v>1.2969999999999999</v>
      </c>
      <c r="J100" s="7">
        <v>100</v>
      </c>
      <c r="K100" s="7" t="s">
        <v>32</v>
      </c>
      <c r="L100" s="7"/>
    </row>
    <row r="101" spans="1:12" s="7" customFormat="1">
      <c r="A101" s="115">
        <v>13</v>
      </c>
      <c r="B101" s="115" t="s">
        <v>303</v>
      </c>
      <c r="C101" s="246">
        <v>2.6440000000000001</v>
      </c>
      <c r="D101" s="246">
        <v>2.7360000000000002</v>
      </c>
      <c r="E101" s="246">
        <v>2.7360000000000002</v>
      </c>
      <c r="F101" s="246">
        <v>2.7360000000000002</v>
      </c>
      <c r="G101" s="246">
        <v>2.6</v>
      </c>
      <c r="H101" s="246">
        <v>2.25</v>
      </c>
      <c r="I101" s="246">
        <v>2.25</v>
      </c>
      <c r="J101" s="7">
        <v>100</v>
      </c>
      <c r="K101" s="7" t="s">
        <v>5</v>
      </c>
    </row>
    <row r="102" spans="1:12" s="248" customFormat="1" ht="15.75">
      <c r="A102" s="245"/>
      <c r="B102" s="77" t="s">
        <v>75</v>
      </c>
      <c r="C102" s="118">
        <f>SUM(C99:C101)</f>
        <v>5.36</v>
      </c>
      <c r="D102" s="118">
        <f t="shared" ref="D102:I102" si="7">SUM(D99:D101)</f>
        <v>4.6140000000000008</v>
      </c>
      <c r="E102" s="118">
        <f t="shared" si="7"/>
        <v>4.6420000000000003</v>
      </c>
      <c r="F102" s="118">
        <f t="shared" si="7"/>
        <v>4.202</v>
      </c>
      <c r="G102" s="118">
        <f t="shared" si="7"/>
        <v>4.0659999999999998</v>
      </c>
      <c r="H102" s="118">
        <f t="shared" si="7"/>
        <v>3.7160000000000002</v>
      </c>
      <c r="I102" s="118">
        <f t="shared" si="7"/>
        <v>3.7160000000000002</v>
      </c>
      <c r="J102" s="77"/>
      <c r="K102" s="77"/>
      <c r="L102" s="77"/>
    </row>
    <row r="103" spans="1:12" ht="15">
      <c r="A103" s="93"/>
      <c r="B103" s="3"/>
      <c r="C103" s="19"/>
      <c r="D103" s="19"/>
      <c r="E103" s="19"/>
      <c r="F103" s="19"/>
      <c r="G103" s="19"/>
      <c r="H103" s="19"/>
      <c r="I103" s="19"/>
      <c r="J103" s="2"/>
      <c r="K103" s="2"/>
      <c r="L103" s="2"/>
    </row>
    <row r="104" spans="1:12" ht="15">
      <c r="A104" s="92"/>
      <c r="B104" s="27" t="s">
        <v>73</v>
      </c>
      <c r="C104" s="17"/>
      <c r="D104" s="17"/>
      <c r="E104" s="17"/>
      <c r="F104" s="17"/>
      <c r="G104" s="17"/>
      <c r="H104" s="17"/>
      <c r="I104" s="17"/>
      <c r="J104" s="17"/>
      <c r="K104" s="17"/>
      <c r="L104" s="17"/>
    </row>
    <row r="105" spans="1:12" s="7" customFormat="1">
      <c r="A105" s="114" t="s">
        <v>168</v>
      </c>
      <c r="B105" s="7" t="s">
        <v>306</v>
      </c>
      <c r="C105" s="7">
        <v>0.215</v>
      </c>
      <c r="D105" s="7">
        <v>0.215</v>
      </c>
      <c r="E105" s="7">
        <v>0.215</v>
      </c>
      <c r="F105" s="7">
        <v>0</v>
      </c>
      <c r="G105" s="7">
        <v>0</v>
      </c>
      <c r="H105" s="64">
        <v>0</v>
      </c>
      <c r="I105" s="64">
        <v>0</v>
      </c>
      <c r="J105" s="7">
        <v>0.2</v>
      </c>
      <c r="K105" s="7" t="s">
        <v>169</v>
      </c>
      <c r="L105" s="7" t="s">
        <v>170</v>
      </c>
    </row>
    <row r="106" spans="1:12" s="7" customFormat="1">
      <c r="A106" s="114" t="s">
        <v>168</v>
      </c>
      <c r="B106" s="7" t="s">
        <v>307</v>
      </c>
      <c r="C106" s="64">
        <v>0</v>
      </c>
      <c r="D106" s="64">
        <v>0</v>
      </c>
      <c r="E106" s="64">
        <v>0</v>
      </c>
      <c r="F106" s="64">
        <v>0</v>
      </c>
      <c r="G106" s="64">
        <v>0</v>
      </c>
      <c r="H106" s="64">
        <v>0</v>
      </c>
      <c r="I106" s="64">
        <v>0</v>
      </c>
      <c r="J106" s="234">
        <v>0</v>
      </c>
      <c r="K106" s="7" t="s">
        <v>5</v>
      </c>
      <c r="L106" s="7" t="s">
        <v>171</v>
      </c>
    </row>
    <row r="107" spans="1:12" s="7" customFormat="1">
      <c r="A107" s="114" t="s">
        <v>168</v>
      </c>
      <c r="B107" s="7" t="s">
        <v>308</v>
      </c>
      <c r="C107" s="101">
        <v>0</v>
      </c>
      <c r="D107" s="101">
        <v>0</v>
      </c>
      <c r="E107" s="101">
        <v>0</v>
      </c>
      <c r="F107" s="101">
        <v>0</v>
      </c>
      <c r="G107" s="101">
        <v>0</v>
      </c>
      <c r="H107" s="101">
        <v>0</v>
      </c>
      <c r="I107" s="101">
        <v>0</v>
      </c>
      <c r="J107" s="234">
        <v>0</v>
      </c>
      <c r="K107" s="7" t="s">
        <v>5</v>
      </c>
      <c r="L107" s="7" t="s">
        <v>172</v>
      </c>
    </row>
    <row r="108" spans="1:12" s="7" customFormat="1">
      <c r="A108" s="114" t="s">
        <v>489</v>
      </c>
      <c r="B108" s="7" t="s">
        <v>490</v>
      </c>
      <c r="C108" s="64">
        <v>0.25</v>
      </c>
      <c r="D108" s="64">
        <v>0.25</v>
      </c>
      <c r="E108" s="64">
        <v>0.25</v>
      </c>
      <c r="F108" s="64">
        <v>0.25</v>
      </c>
      <c r="G108" s="64">
        <v>0.25</v>
      </c>
      <c r="H108" s="64">
        <v>0.25</v>
      </c>
      <c r="I108" s="64">
        <v>0.25</v>
      </c>
      <c r="J108" s="7">
        <v>5.5</v>
      </c>
      <c r="K108" s="7" t="s">
        <v>5</v>
      </c>
      <c r="L108" s="7" t="s">
        <v>173</v>
      </c>
    </row>
    <row r="109" spans="1:12" s="7" customFormat="1" ht="15">
      <c r="A109" s="93"/>
      <c r="B109" s="77" t="s">
        <v>76</v>
      </c>
      <c r="C109" s="19">
        <f t="shared" ref="C109:I109" si="8">SUM(C105:C108)</f>
        <v>0.46499999999999997</v>
      </c>
      <c r="D109" s="19">
        <f t="shared" si="8"/>
        <v>0.46499999999999997</v>
      </c>
      <c r="E109" s="19">
        <f t="shared" si="8"/>
        <v>0.46499999999999997</v>
      </c>
      <c r="F109" s="19">
        <f t="shared" si="8"/>
        <v>0.25</v>
      </c>
      <c r="G109" s="19">
        <f t="shared" si="8"/>
        <v>0.25</v>
      </c>
      <c r="H109" s="19">
        <f t="shared" si="8"/>
        <v>0.25</v>
      </c>
      <c r="I109" s="19">
        <f t="shared" si="8"/>
        <v>0.25</v>
      </c>
      <c r="J109" s="232"/>
      <c r="K109" s="232"/>
      <c r="L109" s="232"/>
    </row>
    <row r="111" spans="1:12" ht="15.75">
      <c r="A111" s="94"/>
      <c r="B111" s="33" t="s">
        <v>74</v>
      </c>
      <c r="C111" s="39">
        <f t="shared" ref="C111:I111" si="9">SUM(C36+C40+C64+C88+C96+C102+C109)</f>
        <v>316.940225</v>
      </c>
      <c r="D111" s="39">
        <f t="shared" si="9"/>
        <v>497.05575499999998</v>
      </c>
      <c r="E111" s="39">
        <f t="shared" si="9"/>
        <v>492.36961499999995</v>
      </c>
      <c r="F111" s="39">
        <f t="shared" si="9"/>
        <v>375.92925000000002</v>
      </c>
      <c r="G111" s="39">
        <f t="shared" si="9"/>
        <v>385.03462499999995</v>
      </c>
      <c r="H111" s="39">
        <f t="shared" si="9"/>
        <v>369.47937500000006</v>
      </c>
      <c r="I111" s="39">
        <f t="shared" si="9"/>
        <v>324.25051500000001</v>
      </c>
      <c r="J111" s="38"/>
      <c r="K111" s="38"/>
      <c r="L111" s="38"/>
    </row>
    <row r="112" spans="1:12">
      <c r="C112" s="64"/>
      <c r="D112" s="64"/>
      <c r="E112" s="64"/>
      <c r="F112" s="64"/>
      <c r="G112" s="64"/>
      <c r="H112" s="64"/>
      <c r="I112" s="64"/>
    </row>
    <row r="113" spans="1:11">
      <c r="C113" s="5"/>
    </row>
    <row r="114" spans="1:11">
      <c r="C114" s="188"/>
      <c r="D114" s="188"/>
      <c r="E114" s="188"/>
      <c r="F114" s="188"/>
      <c r="G114" s="188"/>
      <c r="H114" s="188"/>
      <c r="I114" s="188"/>
    </row>
    <row r="115" spans="1:11">
      <c r="C115" s="188"/>
      <c r="D115" s="188"/>
      <c r="E115" s="188"/>
      <c r="F115" s="188"/>
      <c r="G115" s="188"/>
      <c r="H115" s="188"/>
      <c r="I115" s="188"/>
      <c r="K115" s="195"/>
    </row>
    <row r="116" spans="1:11">
      <c r="C116" s="188"/>
      <c r="D116" s="188"/>
      <c r="E116" s="188"/>
      <c r="F116" s="188"/>
      <c r="G116" s="188"/>
      <c r="H116" s="188"/>
      <c r="I116" s="188"/>
    </row>
    <row r="118" spans="1:11">
      <c r="D118" s="190"/>
    </row>
    <row r="119" spans="1:11" ht="15">
      <c r="A119" s="45"/>
    </row>
    <row r="120" spans="1:11" ht="15">
      <c r="A120" s="45"/>
    </row>
    <row r="121" spans="1:11" ht="15">
      <c r="A121" s="45"/>
    </row>
    <row r="122" spans="1:11" ht="15">
      <c r="A122" s="45"/>
    </row>
  </sheetData>
  <pageMargins left="0.70866141732283472" right="0.70866141732283472" top="0.74803149606299213" bottom="0.74803149606299213" header="0.31496062992125984" footer="0.31496062992125984"/>
  <pageSetup paperSize="8" scale="98" orientation="landscape" r:id="rId1"/>
  <headerFooter>
    <oddFooter>&amp;L&amp;Z&amp;F</oddFooter>
  </headerFooter>
  <colBreaks count="1" manualBreakCount="1">
    <brk id="9" max="10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zoomScaleNormal="100" zoomScaleSheetLayoutView="100" workbookViewId="0">
      <selection activeCell="A2" sqref="A2"/>
    </sheetView>
  </sheetViews>
  <sheetFormatPr defaultColWidth="9.140625" defaultRowHeight="12.75"/>
  <cols>
    <col min="1" max="1" width="36.85546875" style="100" bestFit="1" customWidth="1"/>
    <col min="2" max="8" width="8.42578125" style="100" customWidth="1"/>
    <col min="9" max="16384" width="9.140625" style="100"/>
  </cols>
  <sheetData>
    <row r="1" spans="1:18" ht="18.75">
      <c r="A1" s="82" t="s">
        <v>250</v>
      </c>
    </row>
    <row r="3" spans="1:18">
      <c r="A3" s="83" t="s">
        <v>223</v>
      </c>
      <c r="B3" s="83"/>
      <c r="C3" s="83"/>
      <c r="D3" s="83"/>
      <c r="E3" s="83"/>
      <c r="F3" s="83"/>
      <c r="G3" s="83"/>
      <c r="H3" s="83"/>
    </row>
    <row r="4" spans="1:18">
      <c r="B4" s="83">
        <v>2018</v>
      </c>
      <c r="C4" s="83">
        <v>2019</v>
      </c>
      <c r="D4" s="83">
        <v>2020</v>
      </c>
      <c r="E4" s="83">
        <v>2021</v>
      </c>
      <c r="F4" s="83">
        <v>2022</v>
      </c>
      <c r="G4" s="83">
        <v>2023</v>
      </c>
      <c r="H4" s="83">
        <v>2024</v>
      </c>
      <c r="K4" s="4"/>
      <c r="L4" s="4"/>
      <c r="M4" s="4"/>
      <c r="N4" s="4"/>
      <c r="O4" s="4"/>
      <c r="P4" s="4"/>
      <c r="Q4" s="4"/>
      <c r="R4" s="4"/>
    </row>
    <row r="5" spans="1:18">
      <c r="A5" s="100" t="s">
        <v>139</v>
      </c>
      <c r="B5" s="84">
        <v>0.53</v>
      </c>
      <c r="C5" s="84">
        <v>0.69399999999999995</v>
      </c>
      <c r="D5" s="84">
        <v>0.59399999999999997</v>
      </c>
      <c r="E5" s="84">
        <v>0.59399999999999997</v>
      </c>
      <c r="F5" s="84">
        <v>0.59399999999999997</v>
      </c>
      <c r="G5" s="84">
        <v>0.59399999999999997</v>
      </c>
      <c r="H5" s="84">
        <v>0.59399999999999997</v>
      </c>
    </row>
    <row r="6" spans="1:18" s="4" customFormat="1">
      <c r="A6" s="4" t="s">
        <v>140</v>
      </c>
      <c r="B6" s="69">
        <v>36.756999999999998</v>
      </c>
      <c r="C6" s="69">
        <v>38.710999999999999</v>
      </c>
      <c r="D6" s="69">
        <v>37.918000000000006</v>
      </c>
      <c r="E6" s="69">
        <v>36.921849999999999</v>
      </c>
      <c r="F6" s="69">
        <v>35.592849999999999</v>
      </c>
      <c r="G6" s="69">
        <v>34.739849999999997</v>
      </c>
      <c r="H6" s="69">
        <v>34.804850000000002</v>
      </c>
      <c r="K6" s="100"/>
      <c r="L6" s="100"/>
      <c r="M6" s="100"/>
      <c r="N6" s="100"/>
      <c r="O6" s="100"/>
      <c r="P6" s="100"/>
      <c r="Q6" s="100"/>
      <c r="R6" s="100"/>
    </row>
    <row r="7" spans="1:18">
      <c r="A7" s="100" t="s">
        <v>446</v>
      </c>
      <c r="B7" s="84">
        <v>21.090510999999999</v>
      </c>
      <c r="C7" s="84">
        <v>23.116922000000002</v>
      </c>
      <c r="D7" s="84">
        <v>22.386938999999998</v>
      </c>
      <c r="E7" s="84">
        <v>22.322236</v>
      </c>
      <c r="F7" s="84">
        <v>22.538088999999999</v>
      </c>
      <c r="G7" s="84">
        <v>22.540970999999999</v>
      </c>
      <c r="H7" s="84">
        <v>22.540970999999999</v>
      </c>
    </row>
    <row r="8" spans="1:18">
      <c r="A8" s="100" t="s">
        <v>141</v>
      </c>
      <c r="B8" s="84">
        <v>6.9649999999999999</v>
      </c>
      <c r="C8" s="84">
        <v>11.304</v>
      </c>
      <c r="D8" s="84">
        <v>9.0679999999999996</v>
      </c>
      <c r="E8" s="84">
        <v>10.61</v>
      </c>
      <c r="F8" s="84">
        <v>10.989000000000001</v>
      </c>
      <c r="G8" s="84">
        <v>9.7590000000000003</v>
      </c>
      <c r="H8" s="84">
        <v>9.4890000000000008</v>
      </c>
    </row>
    <row r="9" spans="1:18" s="4" customFormat="1">
      <c r="A9" s="4" t="s">
        <v>142</v>
      </c>
      <c r="B9" s="69">
        <v>3889.0173026109155</v>
      </c>
      <c r="C9" s="69">
        <v>4077.525508247857</v>
      </c>
      <c r="D9" s="69">
        <v>4092.3642586810756</v>
      </c>
      <c r="E9" s="69">
        <v>4080.9005932388404</v>
      </c>
      <c r="F9" s="69">
        <v>4087.0104451654538</v>
      </c>
      <c r="G9" s="69">
        <v>4109.7744894293237</v>
      </c>
      <c r="H9" s="69">
        <v>4115.8936151179505</v>
      </c>
      <c r="K9" s="100"/>
      <c r="L9" s="100"/>
      <c r="M9" s="100"/>
      <c r="N9" s="100"/>
      <c r="O9" s="100"/>
      <c r="P9" s="100"/>
      <c r="Q9" s="100"/>
      <c r="R9" s="100"/>
    </row>
    <row r="10" spans="1:18">
      <c r="A10" s="100" t="s">
        <v>49</v>
      </c>
      <c r="B10" s="84">
        <v>64.929000000000002</v>
      </c>
      <c r="C10" s="84">
        <v>70.238</v>
      </c>
      <c r="D10" s="84">
        <v>76.510999999999996</v>
      </c>
      <c r="E10" s="84">
        <v>76.543000000000006</v>
      </c>
      <c r="F10" s="84">
        <v>76.573000000000008</v>
      </c>
      <c r="G10" s="84">
        <v>76.573000000000008</v>
      </c>
      <c r="H10" s="84">
        <v>76.573000000000008</v>
      </c>
    </row>
    <row r="11" spans="1:18">
      <c r="A11" s="100" t="s">
        <v>438</v>
      </c>
      <c r="B11" s="84">
        <v>60.56197163255829</v>
      </c>
      <c r="C11" s="84">
        <v>71.326122712818503</v>
      </c>
      <c r="D11" s="84">
        <v>66.572632712818489</v>
      </c>
      <c r="E11" s="84">
        <v>57.317212712818488</v>
      </c>
      <c r="F11" s="84">
        <v>54.911752712818497</v>
      </c>
      <c r="G11" s="84">
        <v>53.520232712818505</v>
      </c>
      <c r="H11" s="84">
        <v>52.008402712818501</v>
      </c>
      <c r="K11" s="4"/>
      <c r="L11" s="4"/>
      <c r="M11" s="4"/>
      <c r="N11" s="4"/>
      <c r="O11" s="4"/>
      <c r="P11" s="4"/>
      <c r="Q11" s="4"/>
      <c r="R11" s="4"/>
    </row>
    <row r="12" spans="1:18">
      <c r="A12" s="100" t="s">
        <v>439</v>
      </c>
      <c r="B12" s="100">
        <v>959.65814500000033</v>
      </c>
      <c r="C12" s="100">
        <v>858.27962000000002</v>
      </c>
      <c r="D12" s="100">
        <v>887.56105000000014</v>
      </c>
      <c r="E12" s="100">
        <v>845.96410999999966</v>
      </c>
      <c r="F12" s="100">
        <v>851.90052000000014</v>
      </c>
      <c r="G12" s="100">
        <v>849.24031999999988</v>
      </c>
      <c r="H12" s="100">
        <v>847.96351999999968</v>
      </c>
    </row>
    <row r="13" spans="1:18">
      <c r="A13" s="100" t="s">
        <v>523</v>
      </c>
      <c r="B13" s="84">
        <v>198.45500000000001</v>
      </c>
      <c r="C13" s="84">
        <v>197.5635</v>
      </c>
      <c r="D13" s="84">
        <v>211.655</v>
      </c>
      <c r="E13" s="84">
        <v>204.3305</v>
      </c>
      <c r="F13" s="84">
        <v>193.43650000000002</v>
      </c>
      <c r="G13" s="84">
        <v>192.26900000000001</v>
      </c>
      <c r="H13" s="84">
        <v>190.05100000000002</v>
      </c>
    </row>
    <row r="14" spans="1:18">
      <c r="A14" s="100" t="s">
        <v>143</v>
      </c>
      <c r="B14" s="84">
        <v>9.202</v>
      </c>
      <c r="C14" s="84">
        <v>8.8670000000000009</v>
      </c>
      <c r="D14" s="84">
        <v>12.244999999999999</v>
      </c>
      <c r="E14" s="84">
        <v>19.287000000000003</v>
      </c>
      <c r="F14" s="84">
        <v>22.039000000000001</v>
      </c>
      <c r="G14" s="84">
        <v>15.584999999999999</v>
      </c>
      <c r="H14" s="84">
        <v>11.503</v>
      </c>
    </row>
    <row r="15" spans="1:18">
      <c r="A15" s="100" t="s">
        <v>144</v>
      </c>
      <c r="B15" s="84">
        <v>273.71109999999999</v>
      </c>
      <c r="C15" s="84">
        <v>295.30600000000004</v>
      </c>
      <c r="D15" s="84">
        <v>400.87500000000006</v>
      </c>
      <c r="E15" s="84">
        <v>375.13299999999998</v>
      </c>
      <c r="F15" s="84">
        <v>302.53899999999999</v>
      </c>
      <c r="G15" s="84">
        <v>314.25599999999997</v>
      </c>
      <c r="H15" s="84">
        <v>291.08999999999997</v>
      </c>
    </row>
    <row r="16" spans="1:18" s="83" customFormat="1">
      <c r="A16" s="83" t="s">
        <v>222</v>
      </c>
      <c r="B16" s="85">
        <v>5520.8770302434732</v>
      </c>
      <c r="C16" s="85">
        <v>5652.9316729606762</v>
      </c>
      <c r="D16" s="85">
        <v>5817.7508803938945</v>
      </c>
      <c r="E16" s="85">
        <v>5729.9235019516582</v>
      </c>
      <c r="F16" s="85">
        <v>5658.1241568782716</v>
      </c>
      <c r="G16" s="85">
        <v>5678.851863142143</v>
      </c>
      <c r="H16" s="85">
        <v>5652.5113588307695</v>
      </c>
    </row>
    <row r="18" spans="1:8">
      <c r="A18" s="83" t="s">
        <v>261</v>
      </c>
    </row>
    <row r="19" spans="1:8" s="83" customFormat="1">
      <c r="B19" s="83">
        <v>2018</v>
      </c>
      <c r="C19" s="83">
        <v>2019</v>
      </c>
      <c r="D19" s="83">
        <v>2020</v>
      </c>
      <c r="E19" s="83">
        <v>2021</v>
      </c>
      <c r="F19" s="83">
        <v>2022</v>
      </c>
      <c r="G19" s="83">
        <v>2023</v>
      </c>
      <c r="H19" s="83">
        <v>2024</v>
      </c>
    </row>
    <row r="20" spans="1:8">
      <c r="A20" s="100" t="str">
        <f t="shared" ref="A20:A27" si="0">A5</f>
        <v>Algemene Zaken</v>
      </c>
      <c r="B20" s="86">
        <v>0</v>
      </c>
      <c r="C20" s="86">
        <v>0</v>
      </c>
      <c r="D20" s="86">
        <v>0</v>
      </c>
      <c r="E20" s="86">
        <v>0</v>
      </c>
      <c r="F20" s="86">
        <v>0</v>
      </c>
      <c r="G20" s="86">
        <v>0</v>
      </c>
      <c r="H20" s="86">
        <v>0</v>
      </c>
    </row>
    <row r="21" spans="1:8" s="4" customFormat="1">
      <c r="A21" s="100" t="str">
        <f t="shared" si="0"/>
        <v xml:space="preserve">Buitenlandse Zaken </v>
      </c>
      <c r="B21" s="70">
        <v>0</v>
      </c>
      <c r="C21" s="70">
        <v>0</v>
      </c>
      <c r="D21" s="70">
        <v>0</v>
      </c>
      <c r="E21" s="70">
        <v>0</v>
      </c>
      <c r="F21" s="70">
        <v>0</v>
      </c>
      <c r="G21" s="70">
        <v>0</v>
      </c>
      <c r="H21" s="70">
        <v>0</v>
      </c>
    </row>
    <row r="22" spans="1:8">
      <c r="A22" s="100" t="str">
        <f t="shared" si="0"/>
        <v xml:space="preserve">Justitie en Veiligheid </v>
      </c>
      <c r="B22" s="86">
        <v>3.3866286300000001</v>
      </c>
      <c r="C22" s="86">
        <v>3.7510842600000003</v>
      </c>
      <c r="D22" s="86">
        <v>3.5187698699999999</v>
      </c>
      <c r="E22" s="86">
        <v>3.49213788</v>
      </c>
      <c r="F22" s="86">
        <v>3.49208937</v>
      </c>
      <c r="G22" s="86">
        <v>3.4923804300000003</v>
      </c>
      <c r="H22" s="86">
        <v>3.4923804300000003</v>
      </c>
    </row>
    <row r="23" spans="1:8">
      <c r="A23" s="100" t="str">
        <f t="shared" si="0"/>
        <v>Binnenlandse Zaken en Koninkrijksrelaties</v>
      </c>
      <c r="B23" s="86">
        <v>0.69650000000000001</v>
      </c>
      <c r="C23" s="86">
        <v>1.1304000000000001</v>
      </c>
      <c r="D23" s="86">
        <v>0.90680000000000005</v>
      </c>
      <c r="E23" s="86">
        <v>1.0609999999999999</v>
      </c>
      <c r="F23" s="86">
        <v>1.0989000000000002</v>
      </c>
      <c r="G23" s="86">
        <v>0.9759000000000001</v>
      </c>
      <c r="H23" s="86">
        <v>0.94890000000000008</v>
      </c>
    </row>
    <row r="24" spans="1:8" s="4" customFormat="1">
      <c r="A24" s="100" t="str">
        <f t="shared" si="0"/>
        <v>Onderwijs, Cultuur en Wetenschap</v>
      </c>
      <c r="B24" s="70">
        <v>289</v>
      </c>
      <c r="C24" s="70">
        <v>289</v>
      </c>
      <c r="D24" s="70">
        <v>289</v>
      </c>
      <c r="E24" s="70">
        <v>289</v>
      </c>
      <c r="F24" s="70">
        <v>289</v>
      </c>
      <c r="G24" s="70">
        <v>289</v>
      </c>
      <c r="H24" s="70">
        <v>289</v>
      </c>
    </row>
    <row r="25" spans="1:8">
      <c r="A25" s="100" t="str">
        <f t="shared" si="0"/>
        <v>Defensie</v>
      </c>
      <c r="B25" s="86">
        <v>64.929000000000002</v>
      </c>
      <c r="C25" s="86">
        <v>70.238</v>
      </c>
      <c r="D25" s="86">
        <v>76.510999999999996</v>
      </c>
      <c r="E25" s="86">
        <v>76.543000000000006</v>
      </c>
      <c r="F25" s="86">
        <v>76.573000000000008</v>
      </c>
      <c r="G25" s="86">
        <v>76.573000000000008</v>
      </c>
      <c r="H25" s="86">
        <v>76.573000000000008</v>
      </c>
    </row>
    <row r="26" spans="1:8">
      <c r="A26" s="100" t="str">
        <f t="shared" si="0"/>
        <v>Infrastructuur en Waterstaat</v>
      </c>
      <c r="B26" s="86">
        <v>0</v>
      </c>
      <c r="C26" s="86">
        <v>0</v>
      </c>
      <c r="D26" s="86">
        <v>0</v>
      </c>
      <c r="E26" s="86">
        <v>0</v>
      </c>
      <c r="F26" s="86">
        <v>0</v>
      </c>
      <c r="G26" s="86">
        <v>0</v>
      </c>
      <c r="H26" s="86">
        <v>0</v>
      </c>
    </row>
    <row r="27" spans="1:8">
      <c r="A27" s="100" t="str">
        <f t="shared" si="0"/>
        <v>Economische Zaken en Klimaat</v>
      </c>
      <c r="B27" s="86">
        <v>874.66515000000004</v>
      </c>
      <c r="C27" s="86">
        <v>775.60381999999993</v>
      </c>
      <c r="D27" s="86">
        <v>788.81808999999976</v>
      </c>
      <c r="E27" s="86">
        <v>763.31873999999993</v>
      </c>
      <c r="F27" s="86">
        <v>770.46385000000021</v>
      </c>
      <c r="G27" s="86">
        <v>769.54984999999988</v>
      </c>
      <c r="H27" s="86">
        <v>768.69055000000003</v>
      </c>
    </row>
    <row r="28" spans="1:8">
      <c r="A28" s="100" t="s">
        <v>523</v>
      </c>
      <c r="B28" s="86">
        <v>124.79080000000003</v>
      </c>
      <c r="C28" s="86">
        <v>117.14800000000001</v>
      </c>
      <c r="D28" s="86">
        <v>135.97809999999998</v>
      </c>
      <c r="E28" s="86">
        <v>132.82430000000002</v>
      </c>
      <c r="F28" s="86">
        <v>128.35309999999998</v>
      </c>
      <c r="G28" s="86">
        <v>127.3698</v>
      </c>
      <c r="H28" s="86">
        <v>116.43600000000001</v>
      </c>
    </row>
    <row r="29" spans="1:8">
      <c r="A29" s="100" t="str">
        <f>A14</f>
        <v>Sociale Zaken en Werkgelegenheid</v>
      </c>
      <c r="B29" s="86">
        <v>0</v>
      </c>
      <c r="C29" s="86">
        <v>0</v>
      </c>
      <c r="D29" s="86">
        <v>0</v>
      </c>
      <c r="E29" s="86">
        <v>0</v>
      </c>
      <c r="F29" s="86">
        <v>0</v>
      </c>
      <c r="G29" s="86">
        <v>0</v>
      </c>
      <c r="H29" s="86">
        <v>0</v>
      </c>
    </row>
    <row r="30" spans="1:8">
      <c r="A30" s="100" t="str">
        <f>A15</f>
        <v>Volksgezondheid, Welzijn en Sport</v>
      </c>
      <c r="B30" s="86">
        <v>0</v>
      </c>
      <c r="C30" s="86">
        <v>0</v>
      </c>
      <c r="D30" s="86">
        <v>0</v>
      </c>
      <c r="E30" s="86">
        <v>0</v>
      </c>
      <c r="F30" s="86">
        <v>0</v>
      </c>
      <c r="G30" s="86">
        <v>0</v>
      </c>
      <c r="H30" s="86">
        <v>0</v>
      </c>
    </row>
    <row r="31" spans="1:8" s="83" customFormat="1">
      <c r="A31" s="83" t="s">
        <v>137</v>
      </c>
      <c r="B31" s="85">
        <v>1357.46807863</v>
      </c>
      <c r="C31" s="85">
        <v>1256.8713042599998</v>
      </c>
      <c r="D31" s="85">
        <v>1294.7327598699997</v>
      </c>
      <c r="E31" s="85">
        <v>1266.2391778799999</v>
      </c>
      <c r="F31" s="85">
        <v>1268.9809393700002</v>
      </c>
      <c r="G31" s="85">
        <v>1266.9609304299997</v>
      </c>
      <c r="H31" s="85">
        <v>1255.1408304300001</v>
      </c>
    </row>
    <row r="33" spans="1:8">
      <c r="A33" s="83" t="s">
        <v>224</v>
      </c>
    </row>
    <row r="34" spans="1:8">
      <c r="B34" s="83">
        <v>2018</v>
      </c>
      <c r="C34" s="83">
        <v>2019</v>
      </c>
      <c r="D34" s="83">
        <v>2020</v>
      </c>
      <c r="E34" s="83">
        <v>2021</v>
      </c>
      <c r="F34" s="83">
        <v>2022</v>
      </c>
      <c r="G34" s="83">
        <v>2023</v>
      </c>
      <c r="H34" s="83">
        <v>2024</v>
      </c>
    </row>
    <row r="35" spans="1:8">
      <c r="A35" s="100" t="str">
        <f t="shared" ref="A35:A41" si="1">A20</f>
        <v>Algemene Zaken</v>
      </c>
      <c r="B35" s="88"/>
      <c r="C35" s="88"/>
      <c r="D35" s="88"/>
      <c r="E35" s="88"/>
      <c r="F35" s="88"/>
      <c r="G35" s="88"/>
      <c r="H35" s="88"/>
    </row>
    <row r="36" spans="1:8">
      <c r="A36" s="100" t="str">
        <f t="shared" si="1"/>
        <v xml:space="preserve">Buitenlandse Zaken </v>
      </c>
      <c r="B36" s="88"/>
      <c r="C36" s="88"/>
      <c r="D36" s="88"/>
      <c r="E36" s="88"/>
      <c r="F36" s="88"/>
      <c r="G36" s="88"/>
      <c r="H36" s="88"/>
    </row>
    <row r="37" spans="1:8">
      <c r="A37" s="100" t="str">
        <f t="shared" si="1"/>
        <v xml:space="preserve">Justitie en Veiligheid </v>
      </c>
      <c r="B37" s="88"/>
      <c r="C37" s="88"/>
      <c r="D37" s="88"/>
      <c r="E37" s="88"/>
      <c r="F37" s="88"/>
      <c r="G37" s="88"/>
      <c r="H37" s="88"/>
    </row>
    <row r="38" spans="1:8">
      <c r="A38" s="100" t="str">
        <f t="shared" si="1"/>
        <v>Binnenlandse Zaken en Koninkrijksrelaties</v>
      </c>
      <c r="B38" s="88"/>
      <c r="C38" s="88"/>
      <c r="D38" s="88"/>
      <c r="E38" s="88"/>
      <c r="F38" s="88"/>
      <c r="G38" s="88"/>
      <c r="H38" s="88"/>
    </row>
    <row r="39" spans="1:8">
      <c r="A39" s="100" t="str">
        <f t="shared" si="1"/>
        <v>Onderwijs, Cultuur en Wetenschap</v>
      </c>
      <c r="B39" s="88">
        <v>89.728999999999999</v>
      </c>
      <c r="C39" s="88">
        <v>114.18499999999999</v>
      </c>
      <c r="D39" s="88">
        <v>123.43359999999997</v>
      </c>
      <c r="E39" s="88">
        <v>101.82809999999999</v>
      </c>
      <c r="F39" s="88">
        <v>101.00699999999999</v>
      </c>
      <c r="G39" s="88">
        <v>86.233999999999995</v>
      </c>
      <c r="H39" s="88">
        <v>53.535000000000004</v>
      </c>
    </row>
    <row r="40" spans="1:8">
      <c r="A40" s="100" t="str">
        <f t="shared" si="1"/>
        <v>Defensie</v>
      </c>
      <c r="B40" s="86">
        <v>2.202</v>
      </c>
      <c r="C40" s="86">
        <v>5</v>
      </c>
      <c r="D40" s="86">
        <v>5</v>
      </c>
      <c r="E40" s="86">
        <v>5</v>
      </c>
      <c r="F40" s="86">
        <v>5</v>
      </c>
      <c r="G40" s="86">
        <v>5</v>
      </c>
      <c r="H40" s="86">
        <v>5</v>
      </c>
    </row>
    <row r="41" spans="1:8">
      <c r="A41" s="100" t="str">
        <f t="shared" si="1"/>
        <v>Infrastructuur en Waterstaat</v>
      </c>
      <c r="B41" s="86">
        <v>72.728705000000019</v>
      </c>
      <c r="C41" s="86">
        <v>100.02901500000002</v>
      </c>
      <c r="D41" s="86">
        <v>90.870955000000009</v>
      </c>
      <c r="E41" s="86">
        <v>33.56647000000001</v>
      </c>
      <c r="F41" s="86">
        <v>31.268305000000005</v>
      </c>
      <c r="G41" s="86">
        <v>27.957955000000005</v>
      </c>
      <c r="H41" s="86">
        <v>20.467395</v>
      </c>
    </row>
    <row r="42" spans="1:8">
      <c r="A42" s="100" t="s">
        <v>522</v>
      </c>
      <c r="B42" s="86">
        <v>10.527000000000001</v>
      </c>
      <c r="C42" s="86">
        <v>14.465999999999999</v>
      </c>
      <c r="D42" s="86">
        <v>38.465000000000003</v>
      </c>
      <c r="E42" s="86">
        <v>28.965000000000003</v>
      </c>
      <c r="F42" s="86">
        <v>30.145</v>
      </c>
      <c r="G42" s="86">
        <v>31.074999999999999</v>
      </c>
      <c r="H42" s="86">
        <v>28.324999999999999</v>
      </c>
    </row>
    <row r="43" spans="1:8">
      <c r="A43" s="100" t="str">
        <f>A27</f>
        <v>Economische Zaken en Klimaat</v>
      </c>
      <c r="B43" s="86">
        <v>135.92851999999999</v>
      </c>
      <c r="C43" s="86">
        <v>258.29674000000006</v>
      </c>
      <c r="D43" s="86">
        <v>229.49306000000001</v>
      </c>
      <c r="E43" s="86">
        <v>202.11768000000001</v>
      </c>
      <c r="F43" s="86">
        <v>213.29831999999999</v>
      </c>
      <c r="G43" s="86">
        <v>215.24642</v>
      </c>
      <c r="H43" s="86">
        <v>212.95712</v>
      </c>
    </row>
    <row r="44" spans="1:8">
      <c r="A44" s="100" t="str">
        <f>A29</f>
        <v>Sociale Zaken en Werkgelegenheid</v>
      </c>
      <c r="B44" s="88">
        <v>5.36</v>
      </c>
      <c r="C44" s="88">
        <v>4.6140000000000008</v>
      </c>
      <c r="D44" s="88">
        <v>4.6420000000000003</v>
      </c>
      <c r="E44" s="88">
        <v>4.202</v>
      </c>
      <c r="F44" s="88">
        <v>4.0659999999999998</v>
      </c>
      <c r="G44" s="88">
        <v>3.7160000000000002</v>
      </c>
      <c r="H44" s="88">
        <v>3.7160000000000002</v>
      </c>
    </row>
    <row r="45" spans="1:8">
      <c r="A45" s="100" t="str">
        <f>A30</f>
        <v>Volksgezondheid, Welzijn en Sport</v>
      </c>
      <c r="B45" s="86">
        <v>0.46499999999999997</v>
      </c>
      <c r="C45" s="86">
        <v>0.46499999999999997</v>
      </c>
      <c r="D45" s="86">
        <v>0.46499999999999997</v>
      </c>
      <c r="E45" s="86">
        <v>0.25</v>
      </c>
      <c r="F45" s="86">
        <v>0.25</v>
      </c>
      <c r="G45" s="86">
        <v>0.25</v>
      </c>
      <c r="H45" s="86">
        <v>0.25</v>
      </c>
    </row>
    <row r="46" spans="1:8" s="83" customFormat="1">
      <c r="A46" s="83" t="s">
        <v>137</v>
      </c>
      <c r="B46" s="87">
        <v>316.940225</v>
      </c>
      <c r="C46" s="87">
        <v>497.05575500000003</v>
      </c>
      <c r="D46" s="87">
        <v>492.36961499999995</v>
      </c>
      <c r="E46" s="87">
        <v>375.92925000000002</v>
      </c>
      <c r="F46" s="87">
        <v>385.03462499999995</v>
      </c>
      <c r="G46" s="87">
        <v>369.479375</v>
      </c>
      <c r="H46" s="87">
        <v>324.25051500000001</v>
      </c>
    </row>
    <row r="48" spans="1:8">
      <c r="A48" s="83" t="s">
        <v>225</v>
      </c>
    </row>
    <row r="49" spans="1:8">
      <c r="B49" s="83">
        <v>2018</v>
      </c>
      <c r="C49" s="83">
        <v>2019</v>
      </c>
      <c r="D49" s="83">
        <v>2020</v>
      </c>
      <c r="E49" s="83">
        <v>2021</v>
      </c>
      <c r="F49" s="83">
        <v>2022</v>
      </c>
      <c r="G49" s="83">
        <v>2023</v>
      </c>
      <c r="H49" s="83">
        <v>2024</v>
      </c>
    </row>
    <row r="50" spans="1:8">
      <c r="A50" s="100" t="str">
        <f t="shared" ref="A50:A56" si="2">A35</f>
        <v>Algemene Zaken</v>
      </c>
      <c r="B50" s="84">
        <v>0.53</v>
      </c>
      <c r="C50" s="84">
        <v>0.69399999999999995</v>
      </c>
      <c r="D50" s="84">
        <v>0.59399999999999997</v>
      </c>
      <c r="E50" s="84">
        <v>0.59399999999999997</v>
      </c>
      <c r="F50" s="84">
        <v>0.59399999999999997</v>
      </c>
      <c r="G50" s="84">
        <v>0.59399999999999997</v>
      </c>
      <c r="H50" s="84">
        <v>0.59399999999999997</v>
      </c>
    </row>
    <row r="51" spans="1:8" s="4" customFormat="1">
      <c r="A51" s="100" t="str">
        <f t="shared" si="2"/>
        <v xml:space="preserve">Buitenlandse Zaken </v>
      </c>
      <c r="B51" s="84">
        <v>36.756999999999998</v>
      </c>
      <c r="C51" s="84">
        <v>38.710999999999999</v>
      </c>
      <c r="D51" s="84">
        <v>37.918000000000006</v>
      </c>
      <c r="E51" s="84">
        <v>36.921849999999999</v>
      </c>
      <c r="F51" s="84">
        <v>35.592849999999999</v>
      </c>
      <c r="G51" s="84">
        <v>34.739849999999997</v>
      </c>
      <c r="H51" s="84">
        <v>34.804850000000002</v>
      </c>
    </row>
    <row r="52" spans="1:8">
      <c r="A52" s="100" t="str">
        <f t="shared" si="2"/>
        <v xml:space="preserve">Justitie en Veiligheid </v>
      </c>
      <c r="B52" s="84">
        <v>21.090510999999999</v>
      </c>
      <c r="C52" s="84">
        <v>23.116922000000002</v>
      </c>
      <c r="D52" s="84">
        <v>22.386938999999998</v>
      </c>
      <c r="E52" s="84">
        <v>22.322236</v>
      </c>
      <c r="F52" s="84">
        <v>22.538088999999999</v>
      </c>
      <c r="G52" s="84">
        <v>22.540970999999999</v>
      </c>
      <c r="H52" s="84">
        <v>22.540970999999999</v>
      </c>
    </row>
    <row r="53" spans="1:8">
      <c r="A53" s="100" t="str">
        <f t="shared" si="2"/>
        <v>Binnenlandse Zaken en Koninkrijksrelaties</v>
      </c>
      <c r="B53" s="84">
        <v>6.9649999999999999</v>
      </c>
      <c r="C53" s="84">
        <v>11.304</v>
      </c>
      <c r="D53" s="84">
        <v>9.0679999999999996</v>
      </c>
      <c r="E53" s="84">
        <v>10.61</v>
      </c>
      <c r="F53" s="84">
        <v>10.989000000000001</v>
      </c>
      <c r="G53" s="84">
        <v>9.7590000000000003</v>
      </c>
      <c r="H53" s="84">
        <v>9.4890000000000008</v>
      </c>
    </row>
    <row r="54" spans="1:8" s="4" customFormat="1">
      <c r="A54" s="100" t="str">
        <f t="shared" si="2"/>
        <v>Onderwijs, Cultuur en Wetenschap</v>
      </c>
      <c r="B54" s="84">
        <v>3978.7463026109153</v>
      </c>
      <c r="C54" s="84">
        <v>4191.7105082478574</v>
      </c>
      <c r="D54" s="84">
        <v>4215.7978586810759</v>
      </c>
      <c r="E54" s="84">
        <v>4182.7286932388406</v>
      </c>
      <c r="F54" s="84">
        <v>4188.0174451654539</v>
      </c>
      <c r="G54" s="84">
        <v>4196.0084894293241</v>
      </c>
      <c r="H54" s="84">
        <v>4169.4286151179504</v>
      </c>
    </row>
    <row r="55" spans="1:8">
      <c r="A55" s="100" t="str">
        <f t="shared" si="2"/>
        <v>Defensie</v>
      </c>
      <c r="B55" s="84">
        <v>67.131</v>
      </c>
      <c r="C55" s="84">
        <v>75.238</v>
      </c>
      <c r="D55" s="84">
        <v>81.510999999999996</v>
      </c>
      <c r="E55" s="84">
        <v>81.543000000000006</v>
      </c>
      <c r="F55" s="84">
        <v>81.573000000000008</v>
      </c>
      <c r="G55" s="84">
        <v>81.573000000000008</v>
      </c>
      <c r="H55" s="84">
        <v>81.573000000000008</v>
      </c>
    </row>
    <row r="56" spans="1:8">
      <c r="A56" s="100" t="str">
        <f t="shared" si="2"/>
        <v>Infrastructuur en Waterstaat</v>
      </c>
      <c r="B56" s="84">
        <v>133.2906766325583</v>
      </c>
      <c r="C56" s="84">
        <v>171.35513771281853</v>
      </c>
      <c r="D56" s="84">
        <v>157.4435877128185</v>
      </c>
      <c r="E56" s="84">
        <v>90.883682712818498</v>
      </c>
      <c r="F56" s="84">
        <v>86.180057712818495</v>
      </c>
      <c r="G56" s="84">
        <v>81.47818771281851</v>
      </c>
      <c r="H56" s="84">
        <v>72.475797712818505</v>
      </c>
    </row>
    <row r="57" spans="1:8">
      <c r="A57" s="100" t="s">
        <v>522</v>
      </c>
      <c r="B57" s="84">
        <v>970.18514500000038</v>
      </c>
      <c r="C57" s="84">
        <v>872.74562000000003</v>
      </c>
      <c r="D57" s="84">
        <v>926.02605000000017</v>
      </c>
      <c r="E57" s="84">
        <v>874.9291099999997</v>
      </c>
      <c r="F57" s="84">
        <v>882.04552000000012</v>
      </c>
      <c r="G57" s="84">
        <v>880.31531999999993</v>
      </c>
      <c r="H57" s="84">
        <v>876.28851999999972</v>
      </c>
    </row>
    <row r="58" spans="1:8">
      <c r="A58" s="100" t="str">
        <f>A43</f>
        <v>Economische Zaken en Klimaat</v>
      </c>
      <c r="B58" s="84">
        <v>334.38351999999998</v>
      </c>
      <c r="C58" s="84">
        <v>455.86024000000009</v>
      </c>
      <c r="D58" s="84">
        <v>441.14805999999999</v>
      </c>
      <c r="E58" s="84">
        <v>406.44817999999998</v>
      </c>
      <c r="F58" s="84">
        <v>406.73482000000001</v>
      </c>
      <c r="G58" s="84">
        <v>407.51542000000001</v>
      </c>
      <c r="H58" s="84">
        <v>403.00812000000002</v>
      </c>
    </row>
    <row r="59" spans="1:8">
      <c r="A59" s="100" t="str">
        <f>A44</f>
        <v>Sociale Zaken en Werkgelegenheid</v>
      </c>
      <c r="B59" s="84">
        <v>14.562000000000001</v>
      </c>
      <c r="C59" s="84">
        <v>13.481000000000002</v>
      </c>
      <c r="D59" s="84">
        <v>16.887</v>
      </c>
      <c r="E59" s="84">
        <v>23.489000000000004</v>
      </c>
      <c r="F59" s="84">
        <v>26.105</v>
      </c>
      <c r="G59" s="84">
        <v>19.300999999999998</v>
      </c>
      <c r="H59" s="84">
        <v>15.219000000000001</v>
      </c>
    </row>
    <row r="60" spans="1:8">
      <c r="A60" s="100" t="str">
        <f>A45</f>
        <v>Volksgezondheid, Welzijn en Sport</v>
      </c>
      <c r="B60" s="84">
        <v>274.17609999999996</v>
      </c>
      <c r="C60" s="84">
        <v>295.77100000000002</v>
      </c>
      <c r="D60" s="84">
        <v>401.34000000000003</v>
      </c>
      <c r="E60" s="84">
        <v>375.38299999999998</v>
      </c>
      <c r="F60" s="84">
        <v>302.78899999999999</v>
      </c>
      <c r="G60" s="84">
        <v>314.50599999999997</v>
      </c>
      <c r="H60" s="84">
        <v>291.33999999999997</v>
      </c>
    </row>
    <row r="61" spans="1:8" s="83" customFormat="1">
      <c r="A61" s="83" t="s">
        <v>137</v>
      </c>
      <c r="B61" s="85">
        <v>5837.8172552434744</v>
      </c>
      <c r="C61" s="85">
        <v>6149.9874279606756</v>
      </c>
      <c r="D61" s="85">
        <v>6310.120495393895</v>
      </c>
      <c r="E61" s="85">
        <v>6105.8527519516592</v>
      </c>
      <c r="F61" s="85">
        <v>6043.1587818782727</v>
      </c>
      <c r="G61" s="85">
        <v>6048.3312381421438</v>
      </c>
      <c r="H61" s="85">
        <v>5976.7618738307701</v>
      </c>
    </row>
    <row r="63" spans="1:8">
      <c r="B63" s="86"/>
    </row>
  </sheetData>
  <sortState ref="K4:R15">
    <sortCondition descending="1" ref="L4:L15"/>
  </sortState>
  <pageMargins left="0.70866141732283472" right="0.70866141732283472" top="0.74803149606299213" bottom="0.74803149606299213" header="0.31496062992125984" footer="0.31496062992125984"/>
  <pageSetup paperSize="9" scale="93" orientation="portrait" horizontalDpi="300" verticalDpi="300" r:id="rId1"/>
  <headerFooter>
    <oddFooter>&amp;L&amp;Z&amp;F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zoomScaleNormal="100" zoomScaleSheetLayoutView="100" workbookViewId="0">
      <selection activeCell="A2" sqref="A2"/>
    </sheetView>
  </sheetViews>
  <sheetFormatPr defaultColWidth="9.140625" defaultRowHeight="15"/>
  <cols>
    <col min="1" max="1" width="46" style="43" customWidth="1"/>
    <col min="2" max="8" width="13.5703125" style="36" customWidth="1"/>
    <col min="9" max="9" width="12.5703125" style="36" customWidth="1"/>
    <col min="10" max="10" width="15.140625" style="36" customWidth="1"/>
    <col min="11" max="16384" width="9.140625" style="36"/>
  </cols>
  <sheetData>
    <row r="1" spans="1:18" ht="18.75">
      <c r="A1" s="79" t="s">
        <v>207</v>
      </c>
      <c r="I1" s="157"/>
    </row>
    <row r="2" spans="1:18" ht="15" customHeight="1">
      <c r="I2" s="266"/>
    </row>
    <row r="3" spans="1:18" s="37" customFormat="1">
      <c r="A3" s="44" t="s">
        <v>376</v>
      </c>
      <c r="I3" s="266"/>
      <c r="J3" s="40"/>
    </row>
    <row r="4" spans="1:18" s="37" customFormat="1" ht="15.75" customHeight="1">
      <c r="A4" s="104" t="s">
        <v>447</v>
      </c>
      <c r="B4" s="267">
        <f>Innovatie!C3</f>
        <v>2018</v>
      </c>
      <c r="C4" s="267">
        <f>Innovatie!D3</f>
        <v>2019</v>
      </c>
      <c r="D4" s="267">
        <f>Innovatie!E3</f>
        <v>2020</v>
      </c>
      <c r="E4" s="267">
        <f>Innovatie!F3</f>
        <v>2021</v>
      </c>
      <c r="F4" s="267">
        <f>Innovatie!G3</f>
        <v>2022</v>
      </c>
      <c r="G4" s="267">
        <f>Innovatie!H3</f>
        <v>2023</v>
      </c>
      <c r="H4" s="267">
        <f>Innovatie!I3</f>
        <v>2024</v>
      </c>
      <c r="I4" s="268" t="s">
        <v>378</v>
      </c>
    </row>
    <row r="5" spans="1:18" s="200" customFormat="1" ht="30">
      <c r="A5" s="249" t="s">
        <v>434</v>
      </c>
      <c r="B5" s="250">
        <v>1074</v>
      </c>
      <c r="C5" s="250">
        <v>1237</v>
      </c>
      <c r="D5" s="250">
        <v>1281</v>
      </c>
      <c r="E5" s="250">
        <v>1281</v>
      </c>
      <c r="F5" s="250">
        <v>1281</v>
      </c>
      <c r="G5" s="250">
        <v>1281</v>
      </c>
      <c r="H5" s="250">
        <v>1281</v>
      </c>
      <c r="I5" s="251">
        <v>100</v>
      </c>
      <c r="J5" s="199"/>
      <c r="K5" s="199"/>
      <c r="L5" s="252"/>
      <c r="M5" s="252"/>
      <c r="N5" s="252"/>
      <c r="O5" s="252"/>
      <c r="P5" s="252"/>
      <c r="Q5" s="252"/>
      <c r="R5" s="252"/>
    </row>
    <row r="6" spans="1:18" s="200" customFormat="1">
      <c r="A6" s="262" t="s">
        <v>616</v>
      </c>
      <c r="B6" s="250"/>
      <c r="C6" s="250"/>
      <c r="D6" s="250"/>
      <c r="E6" s="250"/>
      <c r="F6" s="250"/>
      <c r="G6" s="250"/>
      <c r="H6" s="250"/>
      <c r="I6" s="251"/>
      <c r="J6" s="199"/>
      <c r="K6" s="199"/>
      <c r="L6" s="252"/>
      <c r="M6" s="252"/>
      <c r="N6" s="252"/>
      <c r="O6" s="252"/>
      <c r="P6" s="252"/>
      <c r="Q6" s="252"/>
      <c r="R6" s="252"/>
    </row>
    <row r="7" spans="1:18" ht="14.25" customHeight="1">
      <c r="A7" s="104" t="s">
        <v>447</v>
      </c>
      <c r="B7" s="267">
        <f>B4</f>
        <v>2018</v>
      </c>
      <c r="C7" s="267">
        <f t="shared" ref="C7:H7" si="0">C4</f>
        <v>2019</v>
      </c>
      <c r="D7" s="267">
        <f t="shared" si="0"/>
        <v>2020</v>
      </c>
      <c r="E7" s="267">
        <f t="shared" si="0"/>
        <v>2021</v>
      </c>
      <c r="F7" s="267">
        <f t="shared" si="0"/>
        <v>2022</v>
      </c>
      <c r="G7" s="267">
        <f t="shared" si="0"/>
        <v>2023</v>
      </c>
      <c r="H7" s="267">
        <f t="shared" si="0"/>
        <v>2024</v>
      </c>
      <c r="I7" s="268" t="s">
        <v>516</v>
      </c>
      <c r="J7" s="37"/>
      <c r="K7" s="37"/>
      <c r="L7" s="143"/>
      <c r="M7" s="143"/>
      <c r="N7" s="143"/>
      <c r="O7" s="143"/>
      <c r="P7" s="143"/>
      <c r="Q7" s="143"/>
      <c r="R7" s="143"/>
    </row>
    <row r="8" spans="1:18" s="200" customFormat="1" ht="15" customHeight="1">
      <c r="A8" s="249" t="s">
        <v>208</v>
      </c>
      <c r="B8" s="250">
        <v>139</v>
      </c>
      <c r="C8" s="250">
        <v>114</v>
      </c>
      <c r="D8" s="250">
        <v>124</v>
      </c>
      <c r="E8" s="250">
        <v>124</v>
      </c>
      <c r="F8" s="250">
        <v>124</v>
      </c>
      <c r="G8" s="250">
        <v>124</v>
      </c>
      <c r="H8" s="250">
        <v>124</v>
      </c>
      <c r="I8" s="263">
        <v>100</v>
      </c>
      <c r="J8" s="199"/>
      <c r="K8" s="199"/>
    </row>
    <row r="9" spans="1:18" s="200" customFormat="1" ht="15" customHeight="1">
      <c r="A9" s="249" t="s">
        <v>209</v>
      </c>
      <c r="B9" s="250">
        <v>19</v>
      </c>
      <c r="C9" s="250">
        <v>25</v>
      </c>
      <c r="D9" s="250">
        <v>25</v>
      </c>
      <c r="E9" s="250">
        <v>25</v>
      </c>
      <c r="F9" s="250">
        <v>25</v>
      </c>
      <c r="G9" s="250">
        <v>25</v>
      </c>
      <c r="H9" s="250">
        <v>25</v>
      </c>
      <c r="I9" s="263">
        <v>100</v>
      </c>
      <c r="J9" s="199"/>
      <c r="K9" s="199"/>
    </row>
    <row r="10" spans="1:18" s="201" customFormat="1" ht="15" customHeight="1">
      <c r="A10" s="198" t="s">
        <v>506</v>
      </c>
      <c r="B10" s="264">
        <f t="shared" ref="B10:H10" si="1">SUM(B8:B9)</f>
        <v>158</v>
      </c>
      <c r="C10" s="264">
        <f t="shared" si="1"/>
        <v>139</v>
      </c>
      <c r="D10" s="264">
        <f t="shared" si="1"/>
        <v>149</v>
      </c>
      <c r="E10" s="264">
        <f t="shared" si="1"/>
        <v>149</v>
      </c>
      <c r="F10" s="264">
        <f t="shared" si="1"/>
        <v>149</v>
      </c>
      <c r="G10" s="264">
        <f t="shared" si="1"/>
        <v>149</v>
      </c>
      <c r="H10" s="264">
        <f t="shared" si="1"/>
        <v>149</v>
      </c>
      <c r="I10" s="265">
        <v>100</v>
      </c>
    </row>
    <row r="11" spans="1:18" ht="15" customHeight="1">
      <c r="B11" s="182"/>
      <c r="C11" s="182"/>
      <c r="D11" s="182"/>
      <c r="E11" s="182"/>
      <c r="F11" s="182"/>
      <c r="G11" s="182"/>
      <c r="H11" s="182"/>
      <c r="I11" s="151"/>
      <c r="J11" s="37"/>
      <c r="K11" s="37"/>
    </row>
    <row r="12" spans="1:18" s="37" customFormat="1">
      <c r="A12" s="44" t="s">
        <v>458</v>
      </c>
      <c r="B12" s="185">
        <f t="shared" ref="B12:H12" si="2">SUM(B5,B10)</f>
        <v>1232</v>
      </c>
      <c r="C12" s="185">
        <f t="shared" si="2"/>
        <v>1376</v>
      </c>
      <c r="D12" s="185">
        <f t="shared" si="2"/>
        <v>1430</v>
      </c>
      <c r="E12" s="185">
        <f t="shared" si="2"/>
        <v>1430</v>
      </c>
      <c r="F12" s="185">
        <f t="shared" si="2"/>
        <v>1430</v>
      </c>
      <c r="G12" s="185">
        <f t="shared" si="2"/>
        <v>1430</v>
      </c>
      <c r="H12" s="185">
        <f t="shared" si="2"/>
        <v>1430</v>
      </c>
    </row>
    <row r="13" spans="1:18" s="37" customFormat="1">
      <c r="A13" s="44"/>
      <c r="B13" s="185"/>
      <c r="C13" s="185"/>
      <c r="D13" s="185"/>
      <c r="E13" s="185"/>
      <c r="F13" s="185"/>
      <c r="G13" s="185"/>
      <c r="H13" s="185"/>
    </row>
    <row r="14" spans="1:18" s="37" customFormat="1">
      <c r="A14" s="44" t="s">
        <v>513</v>
      </c>
      <c r="B14" s="185"/>
      <c r="C14" s="185"/>
      <c r="D14" s="185"/>
      <c r="E14" s="185"/>
      <c r="F14" s="185"/>
      <c r="G14" s="185"/>
      <c r="H14" s="185"/>
    </row>
    <row r="15" spans="1:18" s="37" customFormat="1">
      <c r="A15" s="172" t="s">
        <v>614</v>
      </c>
      <c r="B15" s="76"/>
      <c r="C15" s="76"/>
      <c r="D15" s="184" t="s">
        <v>615</v>
      </c>
      <c r="E15" s="76"/>
      <c r="F15" s="76"/>
      <c r="G15" s="76"/>
      <c r="H15" s="76"/>
    </row>
    <row r="16" spans="1:18">
      <c r="A16" s="45" t="s">
        <v>512</v>
      </c>
      <c r="D16" s="172" t="s">
        <v>613</v>
      </c>
    </row>
    <row r="17" spans="1:7">
      <c r="A17" s="45"/>
    </row>
    <row r="18" spans="1:7">
      <c r="A18" s="73" t="s">
        <v>514</v>
      </c>
    </row>
    <row r="19" spans="1:7">
      <c r="A19" s="45" t="s">
        <v>294</v>
      </c>
    </row>
    <row r="20" spans="1:7">
      <c r="A20" s="45" t="s">
        <v>640</v>
      </c>
    </row>
    <row r="21" spans="1:7">
      <c r="A21" s="45"/>
    </row>
    <row r="22" spans="1:7">
      <c r="A22" s="131"/>
      <c r="G22" s="43"/>
    </row>
    <row r="23" spans="1:7">
      <c r="A23" s="216" t="s">
        <v>515</v>
      </c>
      <c r="G23" s="43"/>
    </row>
    <row r="24" spans="1:7">
      <c r="A24" s="43" t="s">
        <v>135</v>
      </c>
      <c r="B24" s="36" t="s">
        <v>210</v>
      </c>
    </row>
    <row r="25" spans="1:7">
      <c r="A25" s="43" t="s">
        <v>136</v>
      </c>
      <c r="B25" s="36" t="s">
        <v>211</v>
      </c>
    </row>
    <row r="26" spans="1:7">
      <c r="A26" s="43" t="s">
        <v>208</v>
      </c>
      <c r="B26" s="36" t="s">
        <v>213</v>
      </c>
    </row>
    <row r="27" spans="1:7">
      <c r="A27" s="43" t="s">
        <v>209</v>
      </c>
      <c r="B27" s="36" t="s">
        <v>212</v>
      </c>
    </row>
    <row r="29" spans="1:7">
      <c r="A29" s="157" t="s">
        <v>641</v>
      </c>
    </row>
    <row r="30" spans="1:7">
      <c r="A30" s="172" t="s">
        <v>459</v>
      </c>
    </row>
    <row r="31" spans="1:7">
      <c r="A31" s="172" t="s">
        <v>435</v>
      </c>
    </row>
    <row r="32" spans="1:7">
      <c r="A32" s="172" t="s">
        <v>436</v>
      </c>
    </row>
    <row r="33" spans="1:1">
      <c r="A33" s="172" t="s">
        <v>463</v>
      </c>
    </row>
    <row r="34" spans="1:1">
      <c r="A34" s="172" t="s">
        <v>460</v>
      </c>
    </row>
    <row r="35" spans="1:1">
      <c r="A35" s="172" t="s">
        <v>461</v>
      </c>
    </row>
    <row r="36" spans="1:1" s="123" customFormat="1">
      <c r="A36" s="2" t="s">
        <v>462</v>
      </c>
    </row>
    <row r="37" spans="1:1" s="123" customFormat="1">
      <c r="A37" s="2" t="s">
        <v>642</v>
      </c>
    </row>
    <row r="38" spans="1:1" s="123" customFormat="1">
      <c r="A38" s="2"/>
    </row>
  </sheetData>
  <hyperlinks>
    <hyperlink ref="D15" r:id="rId1"/>
    <hyperlink ref="D12" r:id="rId2" display="MIA/VAMIL/Groen beleggen o.b.v Budgettair belang 2017-2019 in Bijlagen bij de Miljoenennota 2019:"/>
  </hyperlinks>
  <pageMargins left="0.70866141732283472" right="0.70866141732283472" top="0.74803149606299213" bottom="0.74803149606299213" header="0.31496062992125984" footer="0.31496062992125984"/>
  <pageSetup paperSize="9" scale="85" orientation="landscape" r:id="rId3"/>
  <headerFooter>
    <oddFooter>&amp;L&amp;Z&amp;F</oddFooter>
  </headerFooter>
  <rowBreaks count="1" manualBreakCount="1">
    <brk id="29" max="8"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04"/>
  <sheetViews>
    <sheetView zoomScaleNormal="100" workbookViewId="0">
      <selection activeCell="A2" sqref="A2"/>
    </sheetView>
  </sheetViews>
  <sheetFormatPr defaultColWidth="9.140625" defaultRowHeight="12.75"/>
  <cols>
    <col min="1" max="1" width="12" style="4" customWidth="1"/>
    <col min="2" max="2" width="51.5703125" style="4" customWidth="1"/>
    <col min="3" max="9" width="13.5703125" style="4" customWidth="1"/>
    <col min="10" max="10" width="10.85546875" style="4" customWidth="1"/>
    <col min="11" max="11" width="9.140625" style="4"/>
    <col min="12" max="12" width="11.42578125" style="4" customWidth="1"/>
    <col min="13" max="13" width="15.28515625" style="4" customWidth="1"/>
    <col min="14" max="14" width="6.28515625" style="4" customWidth="1"/>
    <col min="15" max="16384" width="9.140625" style="4"/>
  </cols>
  <sheetData>
    <row r="1" spans="1:14" ht="18.75">
      <c r="A1" s="26" t="s">
        <v>623</v>
      </c>
      <c r="B1" s="153"/>
      <c r="C1" s="153"/>
      <c r="D1" s="153"/>
      <c r="E1" s="153"/>
      <c r="F1" s="153"/>
      <c r="G1" s="153"/>
      <c r="H1" s="153"/>
      <c r="I1" s="153"/>
      <c r="J1" s="153"/>
      <c r="K1" s="153"/>
      <c r="L1" s="98"/>
      <c r="M1" s="153"/>
      <c r="N1" s="153"/>
    </row>
    <row r="3" spans="1:14">
      <c r="A3" s="25" t="s">
        <v>66</v>
      </c>
      <c r="B3" s="23" t="s">
        <v>67</v>
      </c>
      <c r="C3" s="1" t="s">
        <v>219</v>
      </c>
      <c r="D3" s="23" t="s">
        <v>68</v>
      </c>
      <c r="E3" s="23" t="s">
        <v>69</v>
      </c>
      <c r="F3" s="23" t="s">
        <v>70</v>
      </c>
      <c r="G3" s="23"/>
      <c r="H3" s="23"/>
      <c r="I3" s="23"/>
      <c r="J3" s="23" t="s">
        <v>380</v>
      </c>
      <c r="K3" s="24" t="s">
        <v>71</v>
      </c>
      <c r="L3" s="23" t="s">
        <v>46</v>
      </c>
      <c r="M3" s="23" t="s">
        <v>188</v>
      </c>
      <c r="N3" s="23" t="s">
        <v>0</v>
      </c>
    </row>
    <row r="4" spans="1:14" ht="15" customHeight="1">
      <c r="A4" s="25"/>
      <c r="B4" s="23"/>
      <c r="C4" s="1">
        <v>2018</v>
      </c>
      <c r="D4" s="1">
        <v>2019</v>
      </c>
      <c r="E4" s="1">
        <v>2020</v>
      </c>
      <c r="F4" s="1">
        <v>2021</v>
      </c>
      <c r="G4" s="1">
        <v>2022</v>
      </c>
      <c r="H4" s="1">
        <v>2023</v>
      </c>
      <c r="I4" s="1">
        <v>2024</v>
      </c>
      <c r="J4" s="23"/>
      <c r="K4" s="24"/>
      <c r="L4" s="23"/>
      <c r="M4" s="23"/>
      <c r="N4" s="23"/>
    </row>
    <row r="5" spans="1:14" s="1" customFormat="1" ht="12.75" customHeight="1"/>
    <row r="6" spans="1:14" s="3" customFormat="1" ht="15">
      <c r="A6" s="15"/>
      <c r="B6" s="15" t="s">
        <v>41</v>
      </c>
      <c r="C6" s="15"/>
      <c r="D6" s="15"/>
      <c r="E6" s="15"/>
      <c r="F6" s="15"/>
      <c r="G6" s="15"/>
      <c r="H6" s="15"/>
      <c r="I6" s="15"/>
      <c r="J6" s="15"/>
      <c r="K6" s="15"/>
      <c r="L6" s="14"/>
      <c r="M6" s="15"/>
      <c r="N6" s="15"/>
    </row>
    <row r="7" spans="1:14" s="134" customFormat="1" ht="25.5" customHeight="1">
      <c r="A7" s="7" t="s">
        <v>54</v>
      </c>
      <c r="B7" s="317" t="s">
        <v>52</v>
      </c>
      <c r="C7" s="99">
        <v>0.53</v>
      </c>
      <c r="D7" s="98">
        <v>0.69399999999999995</v>
      </c>
      <c r="E7" s="98">
        <v>0.59399999999999997</v>
      </c>
      <c r="F7" s="98">
        <v>0.59399999999999997</v>
      </c>
      <c r="G7" s="98">
        <v>0.59399999999999997</v>
      </c>
      <c r="H7" s="98">
        <v>0.59399999999999997</v>
      </c>
      <c r="I7" s="98">
        <v>0.59399999999999997</v>
      </c>
      <c r="J7" s="4">
        <v>100</v>
      </c>
      <c r="K7" s="4">
        <v>11</v>
      </c>
      <c r="L7" s="98" t="s">
        <v>53</v>
      </c>
      <c r="M7" s="4" t="s">
        <v>7</v>
      </c>
      <c r="N7" s="4" t="s">
        <v>39</v>
      </c>
    </row>
    <row r="8" spans="1:14" s="3" customFormat="1" ht="15">
      <c r="A8" s="77"/>
      <c r="B8" s="21" t="s">
        <v>56</v>
      </c>
      <c r="C8" s="12">
        <v>0.53</v>
      </c>
      <c r="D8" s="12">
        <v>0.69399999999999995</v>
      </c>
      <c r="E8" s="12">
        <v>0.59399999999999997</v>
      </c>
      <c r="F8" s="12">
        <v>0.59399999999999997</v>
      </c>
      <c r="G8" s="12">
        <v>0.59399999999999997</v>
      </c>
      <c r="H8" s="12">
        <v>0.59399999999999997</v>
      </c>
      <c r="I8" s="12">
        <v>0.59399999999999997</v>
      </c>
      <c r="J8" s="1"/>
      <c r="K8" s="1"/>
      <c r="L8" s="23"/>
      <c r="M8" s="1"/>
      <c r="N8" s="1"/>
    </row>
    <row r="9" spans="1:14" s="1" customFormat="1" ht="15" customHeight="1">
      <c r="C9" s="56"/>
      <c r="D9" s="56"/>
      <c r="E9" s="56"/>
      <c r="F9" s="56"/>
      <c r="G9" s="56"/>
      <c r="H9" s="56"/>
      <c r="I9" s="56"/>
    </row>
    <row r="10" spans="1:14" s="3" customFormat="1" ht="15">
      <c r="A10" s="15"/>
      <c r="B10" s="15" t="s">
        <v>42</v>
      </c>
      <c r="C10" s="57"/>
      <c r="D10" s="57"/>
      <c r="E10" s="57"/>
      <c r="F10" s="57"/>
      <c r="G10" s="57"/>
      <c r="H10" s="57"/>
      <c r="I10" s="57"/>
      <c r="J10" s="15"/>
      <c r="K10" s="15"/>
      <c r="L10" s="14"/>
      <c r="M10" s="15"/>
      <c r="N10" s="15"/>
    </row>
    <row r="11" spans="1:14" s="269" customFormat="1">
      <c r="A11" s="7">
        <v>17</v>
      </c>
      <c r="B11" s="7" t="s">
        <v>151</v>
      </c>
      <c r="C11" s="133">
        <v>0.60499999999999998</v>
      </c>
      <c r="D11" s="133">
        <v>1.8</v>
      </c>
      <c r="E11" s="133">
        <v>3</v>
      </c>
      <c r="F11" s="133">
        <v>3</v>
      </c>
      <c r="G11" s="133">
        <v>3</v>
      </c>
      <c r="H11" s="133">
        <v>3</v>
      </c>
      <c r="I11" s="133">
        <v>3</v>
      </c>
      <c r="J11" s="7">
        <v>100</v>
      </c>
      <c r="K11" s="98">
        <v>11</v>
      </c>
      <c r="L11" s="98" t="s">
        <v>53</v>
      </c>
      <c r="M11" s="7" t="s">
        <v>8</v>
      </c>
      <c r="N11" s="7" t="s">
        <v>39</v>
      </c>
    </row>
    <row r="12" spans="1:14" s="269" customFormat="1" ht="12.75" customHeight="1">
      <c r="A12" s="7">
        <v>17</v>
      </c>
      <c r="B12" s="7" t="s">
        <v>245</v>
      </c>
      <c r="C12" s="61">
        <v>23.437999999999999</v>
      </c>
      <c r="D12" s="61">
        <v>26.629000000000001</v>
      </c>
      <c r="E12" s="61">
        <v>26.157</v>
      </c>
      <c r="F12" s="61">
        <v>25.286000000000001</v>
      </c>
      <c r="G12" s="61">
        <v>24.245000000000001</v>
      </c>
      <c r="H12" s="61">
        <v>23.425000000000001</v>
      </c>
      <c r="I12" s="61">
        <v>23.497</v>
      </c>
      <c r="J12" s="7">
        <v>5</v>
      </c>
      <c r="K12" s="98">
        <v>11</v>
      </c>
      <c r="L12" s="98" t="s">
        <v>53</v>
      </c>
      <c r="M12" s="7" t="s">
        <v>8</v>
      </c>
      <c r="N12" s="7" t="s">
        <v>39</v>
      </c>
    </row>
    <row r="13" spans="1:14" s="134" customFormat="1" ht="12.75" customHeight="1">
      <c r="A13" s="4">
        <v>17</v>
      </c>
      <c r="B13" s="4" t="s">
        <v>246</v>
      </c>
      <c r="C13" s="59">
        <v>5.36</v>
      </c>
      <c r="D13" s="59">
        <v>5.3869999999999996</v>
      </c>
      <c r="E13" s="59">
        <v>5.3310000000000004</v>
      </c>
      <c r="F13" s="59">
        <v>5.2060000000000004</v>
      </c>
      <c r="G13" s="59">
        <v>4.9180000000000001</v>
      </c>
      <c r="H13" s="59">
        <v>4.8849999999999998</v>
      </c>
      <c r="I13" s="59">
        <v>4.8780000000000001</v>
      </c>
      <c r="J13" s="4">
        <v>5</v>
      </c>
      <c r="K13" s="98">
        <v>11</v>
      </c>
      <c r="L13" s="98" t="s">
        <v>53</v>
      </c>
      <c r="M13" s="7" t="s">
        <v>8</v>
      </c>
      <c r="N13" s="7" t="s">
        <v>39</v>
      </c>
    </row>
    <row r="14" spans="1:14" s="134" customFormat="1" ht="12.75" customHeight="1">
      <c r="A14" s="4">
        <v>17</v>
      </c>
      <c r="B14" s="4" t="s">
        <v>247</v>
      </c>
      <c r="C14" s="59">
        <v>7.11</v>
      </c>
      <c r="D14" s="59">
        <v>4.585</v>
      </c>
      <c r="E14" s="59">
        <v>3.1880000000000002</v>
      </c>
      <c r="F14" s="59">
        <v>3.1878500000000001</v>
      </c>
      <c r="G14" s="59">
        <v>3.1878500000000001</v>
      </c>
      <c r="H14" s="59">
        <v>3.1878500000000001</v>
      </c>
      <c r="I14" s="59">
        <v>3.1878500000000001</v>
      </c>
      <c r="J14" s="4">
        <v>5</v>
      </c>
      <c r="K14" s="98">
        <v>11</v>
      </c>
      <c r="L14" s="98" t="s">
        <v>53</v>
      </c>
      <c r="M14" s="7" t="s">
        <v>8</v>
      </c>
      <c r="N14" s="7" t="s">
        <v>39</v>
      </c>
    </row>
    <row r="15" spans="1:14" s="7" customFormat="1" ht="12.75" customHeight="1">
      <c r="A15" s="7">
        <v>5</v>
      </c>
      <c r="B15" s="7" t="s">
        <v>150</v>
      </c>
      <c r="C15" s="133">
        <v>0.24399999999999999</v>
      </c>
      <c r="D15" s="133">
        <v>0.31</v>
      </c>
      <c r="E15" s="133">
        <v>0.24199999999999999</v>
      </c>
      <c r="F15" s="133">
        <v>0.24199999999999999</v>
      </c>
      <c r="G15" s="133">
        <v>0.24199999999999999</v>
      </c>
      <c r="H15" s="133">
        <v>0.24199999999999999</v>
      </c>
      <c r="I15" s="133">
        <v>0.24199999999999999</v>
      </c>
      <c r="J15" s="7">
        <v>10</v>
      </c>
      <c r="K15" s="98">
        <v>11</v>
      </c>
      <c r="L15" s="98" t="s">
        <v>53</v>
      </c>
      <c r="M15" s="7" t="s">
        <v>5</v>
      </c>
      <c r="N15" s="7" t="s">
        <v>38</v>
      </c>
    </row>
    <row r="16" spans="1:14" s="3" customFormat="1" ht="15">
      <c r="B16" s="3" t="s">
        <v>57</v>
      </c>
      <c r="C16" s="12">
        <f>SUM(C11:C15)</f>
        <v>36.756999999999998</v>
      </c>
      <c r="D16" s="12">
        <f t="shared" ref="D16:I16" si="0">SUM(D11:D15)</f>
        <v>38.711000000000006</v>
      </c>
      <c r="E16" s="12">
        <f t="shared" si="0"/>
        <v>37.917999999999999</v>
      </c>
      <c r="F16" s="12">
        <f t="shared" si="0"/>
        <v>36.921849999999999</v>
      </c>
      <c r="G16" s="12">
        <f t="shared" si="0"/>
        <v>35.592849999999999</v>
      </c>
      <c r="H16" s="12">
        <f t="shared" si="0"/>
        <v>34.739849999999997</v>
      </c>
      <c r="I16" s="12">
        <f t="shared" si="0"/>
        <v>34.804849999999995</v>
      </c>
    </row>
    <row r="17" spans="1:14" s="1" customFormat="1" ht="12.75" customHeight="1">
      <c r="C17" s="56"/>
      <c r="D17" s="56"/>
      <c r="E17" s="56"/>
      <c r="F17" s="56"/>
      <c r="G17" s="56"/>
      <c r="H17" s="56"/>
      <c r="I17" s="56"/>
    </row>
    <row r="18" spans="1:14" s="1" customFormat="1" ht="15">
      <c r="A18" s="14"/>
      <c r="B18" s="15" t="s">
        <v>443</v>
      </c>
      <c r="C18" s="58"/>
      <c r="D18" s="58"/>
      <c r="E18" s="58"/>
      <c r="F18" s="58"/>
      <c r="G18" s="58"/>
      <c r="H18" s="58"/>
      <c r="I18" s="58"/>
      <c r="J18" s="14"/>
      <c r="K18" s="14"/>
      <c r="L18" s="14"/>
      <c r="M18" s="14"/>
      <c r="N18" s="14"/>
    </row>
    <row r="19" spans="1:14" s="134" customFormat="1" ht="12.75" customHeight="1">
      <c r="A19" s="113"/>
      <c r="B19" s="98" t="s">
        <v>533</v>
      </c>
      <c r="C19" s="99">
        <v>2.1890000000000001</v>
      </c>
      <c r="D19" s="99">
        <v>2.5249999999999999</v>
      </c>
      <c r="E19" s="99">
        <v>2.512</v>
      </c>
      <c r="F19" s="99">
        <v>2.52</v>
      </c>
      <c r="G19" s="99">
        <v>2.6280000000000001</v>
      </c>
      <c r="H19" s="99">
        <v>2.629</v>
      </c>
      <c r="I19" s="99">
        <v>2.629</v>
      </c>
      <c r="J19" s="98">
        <v>10</v>
      </c>
      <c r="K19" s="98">
        <v>11</v>
      </c>
      <c r="L19" s="98" t="s">
        <v>53</v>
      </c>
      <c r="M19" s="98" t="s">
        <v>63</v>
      </c>
      <c r="N19" s="4" t="s">
        <v>39</v>
      </c>
    </row>
    <row r="20" spans="1:14" s="134" customFormat="1" ht="12.75" customHeight="1">
      <c r="A20" s="113"/>
      <c r="B20" s="98" t="s">
        <v>534</v>
      </c>
      <c r="C20" s="99">
        <v>2.1890000000000001</v>
      </c>
      <c r="D20" s="99">
        <v>2.5249999999999999</v>
      </c>
      <c r="E20" s="99">
        <v>2.512</v>
      </c>
      <c r="F20" s="99">
        <v>2.52</v>
      </c>
      <c r="G20" s="99">
        <v>2.6280000000000001</v>
      </c>
      <c r="H20" s="99">
        <v>2.629</v>
      </c>
      <c r="I20" s="99">
        <v>2.629</v>
      </c>
      <c r="J20" s="98">
        <v>10</v>
      </c>
      <c r="K20" s="98">
        <v>11</v>
      </c>
      <c r="L20" s="98" t="s">
        <v>53</v>
      </c>
      <c r="M20" s="98" t="s">
        <v>5</v>
      </c>
      <c r="N20" s="4" t="s">
        <v>39</v>
      </c>
    </row>
    <row r="21" spans="1:14" ht="12.75" customHeight="1">
      <c r="A21" s="113" t="s">
        <v>504</v>
      </c>
      <c r="B21" s="98" t="s">
        <v>532</v>
      </c>
      <c r="C21" s="99">
        <v>6.45</v>
      </c>
      <c r="D21" s="99">
        <v>6.7</v>
      </c>
      <c r="E21" s="99">
        <v>6.7</v>
      </c>
      <c r="F21" s="99">
        <v>6.7</v>
      </c>
      <c r="G21" s="99">
        <v>6.7</v>
      </c>
      <c r="H21" s="99">
        <v>6.7</v>
      </c>
      <c r="I21" s="99">
        <v>6.7</v>
      </c>
      <c r="J21" s="98">
        <v>15</v>
      </c>
      <c r="K21" s="98">
        <v>11</v>
      </c>
      <c r="L21" s="98" t="s">
        <v>53</v>
      </c>
      <c r="M21" s="98" t="s">
        <v>7</v>
      </c>
      <c r="N21" s="98" t="s">
        <v>38</v>
      </c>
    </row>
    <row r="22" spans="1:14" s="7" customFormat="1" ht="15" customHeight="1">
      <c r="A22" s="113" t="s">
        <v>381</v>
      </c>
      <c r="B22" s="113" t="s">
        <v>65</v>
      </c>
      <c r="C22" s="116">
        <v>10.262511</v>
      </c>
      <c r="D22" s="116">
        <v>11.366922000000001</v>
      </c>
      <c r="E22" s="116">
        <v>10.662939</v>
      </c>
      <c r="F22" s="116">
        <v>10.582236</v>
      </c>
      <c r="G22" s="116">
        <v>10.582089</v>
      </c>
      <c r="H22" s="116">
        <v>10.582971000000001</v>
      </c>
      <c r="I22" s="116">
        <v>10.582971000000001</v>
      </c>
      <c r="J22" s="146">
        <v>15</v>
      </c>
      <c r="K22" s="113">
        <v>11</v>
      </c>
      <c r="L22" s="113" t="s">
        <v>53</v>
      </c>
      <c r="M22" s="113" t="s">
        <v>7</v>
      </c>
      <c r="N22" s="113" t="s">
        <v>38</v>
      </c>
    </row>
    <row r="23" spans="1:14" s="3" customFormat="1" ht="15">
      <c r="A23" s="77"/>
      <c r="B23" s="3" t="s">
        <v>58</v>
      </c>
      <c r="C23" s="12">
        <v>21.090510999999999</v>
      </c>
      <c r="D23" s="12">
        <v>23.116922000000002</v>
      </c>
      <c r="E23" s="12">
        <v>22.386938999999998</v>
      </c>
      <c r="F23" s="12">
        <v>22.322236</v>
      </c>
      <c r="G23" s="12">
        <v>22.538088999999999</v>
      </c>
      <c r="H23" s="12">
        <v>22.540970999999999</v>
      </c>
      <c r="I23" s="12">
        <v>22.540970999999999</v>
      </c>
      <c r="L23" s="1"/>
    </row>
    <row r="24" spans="1:14" s="3" customFormat="1" ht="15">
      <c r="C24" s="12"/>
      <c r="D24" s="12"/>
      <c r="E24" s="12"/>
      <c r="F24" s="12"/>
      <c r="G24" s="12"/>
      <c r="H24" s="12"/>
      <c r="I24" s="12"/>
      <c r="L24" s="1"/>
    </row>
    <row r="25" spans="1:14" s="3" customFormat="1" ht="15">
      <c r="A25" s="15"/>
      <c r="B25" s="15" t="s">
        <v>60</v>
      </c>
      <c r="C25" s="57"/>
      <c r="D25" s="57"/>
      <c r="E25" s="57"/>
      <c r="F25" s="57"/>
      <c r="G25" s="57"/>
      <c r="H25" s="57"/>
      <c r="I25" s="57"/>
      <c r="J25" s="15"/>
      <c r="K25" s="15"/>
      <c r="L25" s="14"/>
      <c r="M25" s="15"/>
      <c r="N25" s="15"/>
    </row>
    <row r="26" spans="1:14" s="294" customFormat="1">
      <c r="A26" s="113" t="s">
        <v>527</v>
      </c>
      <c r="B26" s="98" t="s">
        <v>528</v>
      </c>
      <c r="C26" s="99">
        <v>1.95</v>
      </c>
      <c r="D26" s="99">
        <v>3.165</v>
      </c>
      <c r="E26" s="99">
        <v>2.5390000000000001</v>
      </c>
      <c r="F26" s="99">
        <v>2.9710000000000001</v>
      </c>
      <c r="G26" s="99">
        <v>3.077</v>
      </c>
      <c r="H26" s="99">
        <v>2.7330000000000001</v>
      </c>
      <c r="I26" s="99">
        <v>2.657</v>
      </c>
      <c r="J26" s="98">
        <v>80</v>
      </c>
      <c r="K26" s="98" t="s">
        <v>531</v>
      </c>
      <c r="L26" s="98" t="s">
        <v>470</v>
      </c>
      <c r="M26" s="8" t="s">
        <v>468</v>
      </c>
      <c r="N26" s="98" t="s">
        <v>39</v>
      </c>
    </row>
    <row r="27" spans="1:14" s="294" customFormat="1" ht="15" customHeight="1">
      <c r="A27" s="113" t="s">
        <v>529</v>
      </c>
      <c r="B27" s="98" t="s">
        <v>528</v>
      </c>
      <c r="C27" s="99">
        <v>0.13900000000000001</v>
      </c>
      <c r="D27" s="99">
        <v>0.22600000000000001</v>
      </c>
      <c r="E27" s="99">
        <v>0.18099999999999999</v>
      </c>
      <c r="F27" s="99">
        <v>0.21199999999999999</v>
      </c>
      <c r="G27" s="99">
        <v>0.22</v>
      </c>
      <c r="H27" s="99">
        <v>0.19500000000000001</v>
      </c>
      <c r="I27" s="99">
        <v>0.19</v>
      </c>
      <c r="J27" s="98">
        <v>80</v>
      </c>
      <c r="K27" s="98" t="s">
        <v>531</v>
      </c>
      <c r="L27" s="98" t="s">
        <v>470</v>
      </c>
      <c r="M27" s="8" t="s">
        <v>469</v>
      </c>
      <c r="N27" s="98" t="s">
        <v>39</v>
      </c>
    </row>
    <row r="28" spans="1:14" s="294" customFormat="1" ht="15" customHeight="1">
      <c r="A28" s="113" t="s">
        <v>530</v>
      </c>
      <c r="B28" s="98" t="s">
        <v>528</v>
      </c>
      <c r="C28" s="99">
        <v>4.8760000000000003</v>
      </c>
      <c r="D28" s="99">
        <v>7.9130000000000003</v>
      </c>
      <c r="E28" s="99">
        <v>6.3479999999999999</v>
      </c>
      <c r="F28" s="99">
        <v>7.4269999999999996</v>
      </c>
      <c r="G28" s="99">
        <v>7.6920000000000002</v>
      </c>
      <c r="H28" s="99">
        <v>6.8310000000000004</v>
      </c>
      <c r="I28" s="99">
        <v>6.6420000000000003</v>
      </c>
      <c r="J28" s="98">
        <v>80</v>
      </c>
      <c r="K28" s="98" t="s">
        <v>531</v>
      </c>
      <c r="L28" s="98" t="s">
        <v>470</v>
      </c>
      <c r="M28" s="8" t="s">
        <v>468</v>
      </c>
      <c r="N28" s="98" t="s">
        <v>39</v>
      </c>
    </row>
    <row r="29" spans="1:14" s="3" customFormat="1" ht="15">
      <c r="A29" s="77"/>
      <c r="B29" s="3" t="s">
        <v>61</v>
      </c>
      <c r="C29" s="6">
        <v>6.9649999999999999</v>
      </c>
      <c r="D29" s="6">
        <v>11.304</v>
      </c>
      <c r="E29" s="6">
        <v>9.0679999999999996</v>
      </c>
      <c r="F29" s="6">
        <v>10.61</v>
      </c>
      <c r="G29" s="6">
        <v>10.989000000000001</v>
      </c>
      <c r="H29" s="6">
        <v>9.7590000000000003</v>
      </c>
      <c r="I29" s="6">
        <v>9.4890000000000008</v>
      </c>
      <c r="L29" s="1"/>
    </row>
    <row r="30" spans="1:14" s="1" customFormat="1">
      <c r="C30" s="171"/>
      <c r="D30" s="171"/>
      <c r="E30" s="171"/>
      <c r="F30" s="171"/>
      <c r="G30" s="171"/>
      <c r="H30" s="171"/>
      <c r="I30" s="174"/>
      <c r="J30" s="56"/>
    </row>
    <row r="31" spans="1:14" s="1" customFormat="1" ht="15">
      <c r="A31" s="14"/>
      <c r="B31" s="15" t="s">
        <v>43</v>
      </c>
      <c r="C31" s="58"/>
      <c r="D31" s="58"/>
      <c r="E31" s="58"/>
      <c r="F31" s="58"/>
      <c r="G31" s="58"/>
      <c r="H31" s="58"/>
      <c r="I31" s="58"/>
      <c r="J31" s="14"/>
      <c r="K31" s="14"/>
      <c r="L31" s="14"/>
      <c r="M31" s="14"/>
      <c r="N31" s="14"/>
    </row>
    <row r="32" spans="1:14" s="214" customFormat="1">
      <c r="A32" s="125">
        <v>7</v>
      </c>
      <c r="B32" s="126" t="s">
        <v>364</v>
      </c>
      <c r="C32" s="129">
        <v>48.963000000000001</v>
      </c>
      <c r="D32" s="129">
        <v>48.963000000000001</v>
      </c>
      <c r="E32" s="129">
        <v>53.265000000000001</v>
      </c>
      <c r="F32" s="129">
        <v>54.012999999999998</v>
      </c>
      <c r="G32" s="129">
        <v>52.064999999999998</v>
      </c>
      <c r="H32" s="129">
        <v>52.064999999999998</v>
      </c>
      <c r="I32" s="129">
        <v>52.064999999999998</v>
      </c>
      <c r="J32" s="152">
        <v>100</v>
      </c>
      <c r="K32" s="128" t="s">
        <v>370</v>
      </c>
      <c r="L32" s="126" t="s">
        <v>456</v>
      </c>
      <c r="M32" s="128"/>
      <c r="N32" s="126" t="s">
        <v>39</v>
      </c>
    </row>
    <row r="33" spans="1:14" s="214" customFormat="1">
      <c r="A33" s="125">
        <v>7</v>
      </c>
      <c r="B33" s="126" t="s">
        <v>625</v>
      </c>
      <c r="C33" s="129">
        <v>419.62738476953905</v>
      </c>
      <c r="D33" s="129">
        <v>360.89597394789587</v>
      </c>
      <c r="E33" s="129">
        <v>361.4925851703407</v>
      </c>
      <c r="F33" s="129">
        <v>358.86025851703414</v>
      </c>
      <c r="G33" s="129">
        <v>359.39191983967942</v>
      </c>
      <c r="H33" s="129">
        <v>359.3965591182365</v>
      </c>
      <c r="I33" s="129">
        <v>359.32233066132272</v>
      </c>
      <c r="J33" s="126">
        <v>93</v>
      </c>
      <c r="K33" s="128">
        <v>13</v>
      </c>
      <c r="L33" s="126" t="s">
        <v>102</v>
      </c>
      <c r="M33" s="128" t="s">
        <v>627</v>
      </c>
      <c r="N33" s="126" t="s">
        <v>39</v>
      </c>
    </row>
    <row r="34" spans="1:14" s="214" customFormat="1" ht="12.75" customHeight="1">
      <c r="A34" s="125">
        <v>6</v>
      </c>
      <c r="B34" s="126" t="s">
        <v>521</v>
      </c>
      <c r="C34" s="129">
        <v>70</v>
      </c>
      <c r="D34" s="129">
        <v>108</v>
      </c>
      <c r="E34" s="129">
        <v>130</v>
      </c>
      <c r="F34" s="129">
        <v>130</v>
      </c>
      <c r="G34" s="129">
        <v>130</v>
      </c>
      <c r="H34" s="129">
        <v>130</v>
      </c>
      <c r="I34" s="129">
        <v>130</v>
      </c>
      <c r="J34" s="126">
        <v>100</v>
      </c>
      <c r="K34" s="128">
        <v>13</v>
      </c>
      <c r="L34" s="126" t="s">
        <v>102</v>
      </c>
      <c r="M34" s="128" t="s">
        <v>18</v>
      </c>
      <c r="N34" s="126" t="s">
        <v>39</v>
      </c>
    </row>
    <row r="35" spans="1:14" s="214" customFormat="1" ht="12.75" customHeight="1">
      <c r="A35" s="125">
        <v>6</v>
      </c>
      <c r="B35" s="315" t="s">
        <v>371</v>
      </c>
      <c r="C35" s="129">
        <v>160.88499999999999</v>
      </c>
      <c r="D35" s="129">
        <v>170.88499999999999</v>
      </c>
      <c r="E35" s="129">
        <v>165.88499999999999</v>
      </c>
      <c r="F35" s="129">
        <v>165.88499999999999</v>
      </c>
      <c r="G35" s="129">
        <v>165.88499999999999</v>
      </c>
      <c r="H35" s="129">
        <v>165.88499999999999</v>
      </c>
      <c r="I35" s="129">
        <v>165.88499999999999</v>
      </c>
      <c r="J35" s="126">
        <v>100</v>
      </c>
      <c r="K35" s="128">
        <v>13</v>
      </c>
      <c r="L35" s="126" t="s">
        <v>102</v>
      </c>
      <c r="M35" s="128" t="s">
        <v>18</v>
      </c>
      <c r="N35" s="126" t="s">
        <v>39</v>
      </c>
    </row>
    <row r="36" spans="1:14" s="214" customFormat="1" ht="12.75" customHeight="1">
      <c r="A36" s="125">
        <v>7</v>
      </c>
      <c r="B36" s="126" t="s">
        <v>230</v>
      </c>
      <c r="C36" s="127">
        <v>8</v>
      </c>
      <c r="D36" s="127">
        <v>8</v>
      </c>
      <c r="E36" s="127">
        <v>8</v>
      </c>
      <c r="F36" s="127">
        <v>8</v>
      </c>
      <c r="G36" s="127">
        <v>8</v>
      </c>
      <c r="H36" s="127">
        <v>8</v>
      </c>
      <c r="I36" s="127">
        <v>8</v>
      </c>
      <c r="J36" s="126">
        <v>100</v>
      </c>
      <c r="K36" s="128" t="s">
        <v>95</v>
      </c>
      <c r="L36" s="113" t="s">
        <v>96</v>
      </c>
      <c r="M36" s="126" t="s">
        <v>101</v>
      </c>
      <c r="N36" s="126" t="s">
        <v>39</v>
      </c>
    </row>
    <row r="37" spans="1:14" s="214" customFormat="1" ht="12.75" customHeight="1">
      <c r="A37" s="125">
        <v>7</v>
      </c>
      <c r="B37" s="126" t="s">
        <v>231</v>
      </c>
      <c r="C37" s="127">
        <v>85.38</v>
      </c>
      <c r="D37" s="127">
        <v>85.38</v>
      </c>
      <c r="E37" s="127">
        <v>55.38</v>
      </c>
      <c r="F37" s="127">
        <v>55.38</v>
      </c>
      <c r="G37" s="127">
        <v>55.38</v>
      </c>
      <c r="H37" s="127">
        <v>55.38</v>
      </c>
      <c r="I37" s="127">
        <v>55.38</v>
      </c>
      <c r="J37" s="126">
        <v>100</v>
      </c>
      <c r="K37" s="128">
        <v>13</v>
      </c>
      <c r="L37" s="113" t="s">
        <v>102</v>
      </c>
      <c r="M37" s="126" t="s">
        <v>18</v>
      </c>
      <c r="N37" s="126" t="s">
        <v>39</v>
      </c>
    </row>
    <row r="38" spans="1:14" s="214" customFormat="1">
      <c r="A38" s="125">
        <v>16</v>
      </c>
      <c r="B38" s="126" t="s">
        <v>232</v>
      </c>
      <c r="C38" s="129">
        <v>28.986000000000001</v>
      </c>
      <c r="D38" s="129">
        <v>29.957000000000001</v>
      </c>
      <c r="E38" s="129">
        <v>26.132999999999999</v>
      </c>
      <c r="F38" s="129">
        <v>21.542000000000002</v>
      </c>
      <c r="G38" s="129">
        <v>18.068999999999999</v>
      </c>
      <c r="H38" s="129">
        <v>16.582000000000001</v>
      </c>
      <c r="I38" s="129">
        <v>16.082000000000001</v>
      </c>
      <c r="J38" s="126">
        <v>100</v>
      </c>
      <c r="K38" s="128">
        <v>9</v>
      </c>
      <c r="L38" s="113" t="s">
        <v>100</v>
      </c>
      <c r="M38" s="126" t="s">
        <v>18</v>
      </c>
      <c r="N38" s="126" t="s">
        <v>39</v>
      </c>
    </row>
    <row r="39" spans="1:14" s="214" customFormat="1">
      <c r="A39" s="125">
        <v>16</v>
      </c>
      <c r="B39" s="126" t="s">
        <v>369</v>
      </c>
      <c r="C39" s="129">
        <v>2.5</v>
      </c>
      <c r="D39" s="129">
        <v>2.5</v>
      </c>
      <c r="E39" s="129">
        <v>2.5</v>
      </c>
      <c r="F39" s="129">
        <v>2.5</v>
      </c>
      <c r="G39" s="129">
        <v>2.5</v>
      </c>
      <c r="H39" s="129">
        <v>2.5</v>
      </c>
      <c r="I39" s="129">
        <v>2.5</v>
      </c>
      <c r="J39" s="155">
        <v>100</v>
      </c>
      <c r="K39" s="128">
        <v>1</v>
      </c>
      <c r="L39" s="113" t="s">
        <v>103</v>
      </c>
      <c r="M39" s="126" t="s">
        <v>18</v>
      </c>
      <c r="N39" s="126" t="s">
        <v>39</v>
      </c>
    </row>
    <row r="40" spans="1:14" s="214" customFormat="1">
      <c r="A40" s="125">
        <v>16</v>
      </c>
      <c r="B40" s="126" t="s">
        <v>97</v>
      </c>
      <c r="C40" s="129">
        <v>3.1469999999999998</v>
      </c>
      <c r="D40" s="129">
        <v>3.1469999999999998</v>
      </c>
      <c r="E40" s="129">
        <v>3.1469999999999998</v>
      </c>
      <c r="F40" s="129">
        <v>1.5</v>
      </c>
      <c r="G40" s="129">
        <v>1.5</v>
      </c>
      <c r="H40" s="129">
        <v>1.5</v>
      </c>
      <c r="I40" s="129">
        <v>1.5</v>
      </c>
      <c r="J40" s="155">
        <v>100</v>
      </c>
      <c r="K40" s="128" t="s">
        <v>83</v>
      </c>
      <c r="L40" s="113" t="s">
        <v>84</v>
      </c>
      <c r="M40" s="126" t="s">
        <v>18</v>
      </c>
      <c r="N40" s="126" t="s">
        <v>39</v>
      </c>
    </row>
    <row r="41" spans="1:14" s="214" customFormat="1">
      <c r="A41" s="125">
        <v>16</v>
      </c>
      <c r="B41" s="126" t="s">
        <v>104</v>
      </c>
      <c r="C41" s="129">
        <v>0.75349999999999995</v>
      </c>
      <c r="D41" s="129">
        <v>3.0985</v>
      </c>
      <c r="E41" s="129">
        <v>2.3864999999999998</v>
      </c>
      <c r="F41" s="129">
        <v>2.7235</v>
      </c>
      <c r="G41" s="129">
        <v>2.7040000000000002</v>
      </c>
      <c r="H41" s="129">
        <v>2.7235</v>
      </c>
      <c r="I41" s="129">
        <v>2.7235</v>
      </c>
      <c r="J41" s="126">
        <v>50</v>
      </c>
      <c r="K41" s="128">
        <v>13</v>
      </c>
      <c r="L41" s="113" t="s">
        <v>102</v>
      </c>
      <c r="M41" s="126" t="s">
        <v>39</v>
      </c>
      <c r="N41" s="126" t="s">
        <v>39</v>
      </c>
    </row>
    <row r="42" spans="1:14" s="214" customFormat="1">
      <c r="A42" s="125">
        <v>16</v>
      </c>
      <c r="B42" s="126" t="s">
        <v>105</v>
      </c>
      <c r="C42" s="130">
        <v>0</v>
      </c>
      <c r="D42" s="130">
        <v>0</v>
      </c>
      <c r="E42" s="130">
        <v>0</v>
      </c>
      <c r="F42" s="130">
        <v>0</v>
      </c>
      <c r="G42" s="130">
        <v>0</v>
      </c>
      <c r="H42" s="130">
        <v>0</v>
      </c>
      <c r="I42" s="130">
        <v>0</v>
      </c>
      <c r="J42" s="126">
        <v>0</v>
      </c>
      <c r="K42" s="128">
        <v>13</v>
      </c>
      <c r="L42" s="113" t="s">
        <v>102</v>
      </c>
      <c r="M42" s="126" t="s">
        <v>39</v>
      </c>
      <c r="N42" s="126" t="s">
        <v>39</v>
      </c>
    </row>
    <row r="43" spans="1:14" s="214" customFormat="1">
      <c r="A43" s="125">
        <v>16</v>
      </c>
      <c r="B43" s="126" t="s">
        <v>88</v>
      </c>
      <c r="C43" s="130">
        <v>31.065000000000001</v>
      </c>
      <c r="D43" s="130">
        <v>31.065000000000001</v>
      </c>
      <c r="E43" s="130">
        <v>31.065000000000001</v>
      </c>
      <c r="F43" s="130">
        <v>31.065000000000001</v>
      </c>
      <c r="G43" s="130">
        <v>31.065000000000001</v>
      </c>
      <c r="H43" s="130">
        <v>31.065000000000001</v>
      </c>
      <c r="I43" s="130">
        <v>31.065000000000001</v>
      </c>
      <c r="J43" s="126">
        <v>100</v>
      </c>
      <c r="K43" s="128">
        <v>3</v>
      </c>
      <c r="L43" s="113" t="s">
        <v>89</v>
      </c>
      <c r="M43" s="126" t="s">
        <v>8</v>
      </c>
      <c r="N43" s="126" t="s">
        <v>39</v>
      </c>
    </row>
    <row r="44" spans="1:14" s="214" customFormat="1">
      <c r="A44" s="125">
        <v>16</v>
      </c>
      <c r="B44" s="126" t="s">
        <v>108</v>
      </c>
      <c r="C44" s="130">
        <v>1.2350000000000001</v>
      </c>
      <c r="D44" s="130">
        <v>1.829</v>
      </c>
      <c r="E44" s="130">
        <v>2.0259999999999998</v>
      </c>
      <c r="F44" s="130">
        <v>2.0760000000000001</v>
      </c>
      <c r="G44" s="130">
        <v>2.0510000000000002</v>
      </c>
      <c r="H44" s="130">
        <v>1.9259999999999999</v>
      </c>
      <c r="I44" s="130">
        <v>1.9259999999999999</v>
      </c>
      <c r="J44" s="126">
        <v>100</v>
      </c>
      <c r="K44" s="128">
        <v>10</v>
      </c>
      <c r="L44" s="113" t="s">
        <v>62</v>
      </c>
      <c r="M44" s="126" t="s">
        <v>39</v>
      </c>
      <c r="N44" s="126" t="s">
        <v>39</v>
      </c>
    </row>
    <row r="45" spans="1:14" s="22" customFormat="1">
      <c r="A45" s="125">
        <v>16</v>
      </c>
      <c r="B45" s="126" t="s">
        <v>511</v>
      </c>
      <c r="C45" s="129">
        <v>2470.9137333964859</v>
      </c>
      <c r="D45" s="129">
        <v>2628.0381362839289</v>
      </c>
      <c r="E45" s="129">
        <v>2658.3798754947034</v>
      </c>
      <c r="F45" s="129">
        <v>2654.1337177057735</v>
      </c>
      <c r="G45" s="129">
        <v>2664.8795493097423</v>
      </c>
      <c r="H45" s="129">
        <v>2688.586300295055</v>
      </c>
      <c r="I45" s="129">
        <v>2694.7053044405957</v>
      </c>
      <c r="J45" s="126">
        <v>57.599999999999994</v>
      </c>
      <c r="K45" s="128" t="s">
        <v>370</v>
      </c>
      <c r="L45" s="113" t="s">
        <v>456</v>
      </c>
      <c r="M45" s="126"/>
      <c r="N45" s="126" t="s">
        <v>38</v>
      </c>
    </row>
    <row r="46" spans="1:14" s="22" customFormat="1">
      <c r="A46" s="125">
        <v>16</v>
      </c>
      <c r="B46" s="126" t="s">
        <v>77</v>
      </c>
      <c r="C46" s="129">
        <v>213.7938</v>
      </c>
      <c r="D46" s="129">
        <v>218.99350000000001</v>
      </c>
      <c r="E46" s="129">
        <v>219.53580000000002</v>
      </c>
      <c r="F46" s="129">
        <v>220.07810000000001</v>
      </c>
      <c r="G46" s="129">
        <v>220.68419999999998</v>
      </c>
      <c r="H46" s="129">
        <v>221.1627</v>
      </c>
      <c r="I46" s="129">
        <v>221.6412</v>
      </c>
      <c r="J46" s="126">
        <v>31.9</v>
      </c>
      <c r="K46" s="128" t="s">
        <v>205</v>
      </c>
      <c r="L46" s="113" t="s">
        <v>98</v>
      </c>
      <c r="M46" s="126"/>
      <c r="N46" s="126" t="s">
        <v>38</v>
      </c>
    </row>
    <row r="47" spans="1:14" s="22" customFormat="1">
      <c r="A47" s="125">
        <v>16</v>
      </c>
      <c r="B47" s="126" t="s">
        <v>503</v>
      </c>
      <c r="C47" s="129">
        <v>80.191000000000003</v>
      </c>
      <c r="D47" s="129">
        <v>83.67</v>
      </c>
      <c r="E47" s="129">
        <v>85.259</v>
      </c>
      <c r="F47" s="129">
        <v>85.304000000000002</v>
      </c>
      <c r="G47" s="129">
        <v>85.340999999999994</v>
      </c>
      <c r="H47" s="129">
        <v>85.340999999999994</v>
      </c>
      <c r="I47" s="129">
        <v>85.340999999999994</v>
      </c>
      <c r="J47" s="126">
        <v>100</v>
      </c>
      <c r="K47" s="128" t="s">
        <v>370</v>
      </c>
      <c r="L47" s="113" t="s">
        <v>456</v>
      </c>
      <c r="M47" s="126"/>
      <c r="N47" s="126" t="s">
        <v>38</v>
      </c>
    </row>
    <row r="48" spans="1:14" s="22" customFormat="1">
      <c r="A48" s="125">
        <v>16</v>
      </c>
      <c r="B48" s="126" t="s">
        <v>78</v>
      </c>
      <c r="C48" s="129">
        <v>2.2255499999999997</v>
      </c>
      <c r="D48" s="129">
        <v>2.2540499999999999</v>
      </c>
      <c r="E48" s="129">
        <v>2.2498499999999999</v>
      </c>
      <c r="F48" s="129">
        <v>2.2498499999999999</v>
      </c>
      <c r="G48" s="129">
        <v>2.2468499999999998</v>
      </c>
      <c r="H48" s="129">
        <v>2.2468499999999998</v>
      </c>
      <c r="I48" s="129">
        <v>2.2468499999999998</v>
      </c>
      <c r="J48" s="126">
        <v>15</v>
      </c>
      <c r="K48" s="128">
        <v>11</v>
      </c>
      <c r="L48" s="113" t="s">
        <v>53</v>
      </c>
      <c r="M48" s="126" t="s">
        <v>5</v>
      </c>
      <c r="N48" s="126" t="s">
        <v>38</v>
      </c>
    </row>
    <row r="49" spans="1:14" s="22" customFormat="1">
      <c r="A49" s="125">
        <v>16</v>
      </c>
      <c r="B49" s="126" t="s">
        <v>79</v>
      </c>
      <c r="C49" s="129">
        <v>0.71775</v>
      </c>
      <c r="D49" s="129">
        <v>0.73649999999999993</v>
      </c>
      <c r="E49" s="129">
        <v>0.73649999999999993</v>
      </c>
      <c r="F49" s="129">
        <v>0.73649999999999993</v>
      </c>
      <c r="G49" s="129">
        <v>0.73649999999999993</v>
      </c>
      <c r="H49" s="129">
        <v>0.73649999999999993</v>
      </c>
      <c r="I49" s="129">
        <v>0.73649999999999993</v>
      </c>
      <c r="J49" s="126">
        <v>75</v>
      </c>
      <c r="K49" s="128" t="s">
        <v>80</v>
      </c>
      <c r="L49" s="113" t="s">
        <v>81</v>
      </c>
      <c r="M49" s="126" t="s">
        <v>5</v>
      </c>
      <c r="N49" s="126" t="s">
        <v>38</v>
      </c>
    </row>
    <row r="50" spans="1:14" s="281" customFormat="1">
      <c r="A50" s="276">
        <v>16</v>
      </c>
      <c r="B50" s="277" t="s">
        <v>82</v>
      </c>
      <c r="C50" s="278">
        <v>68.758482000000001</v>
      </c>
      <c r="D50" s="278">
        <v>68.935789999999997</v>
      </c>
      <c r="E50" s="278">
        <v>69.11330000000001</v>
      </c>
      <c r="F50" s="278">
        <v>69.046678999999997</v>
      </c>
      <c r="G50" s="278">
        <v>68.988168000000002</v>
      </c>
      <c r="H50" s="278">
        <v>69.052312000000001</v>
      </c>
      <c r="I50" s="278">
        <v>69.052312000000001</v>
      </c>
      <c r="J50" s="277">
        <v>77</v>
      </c>
      <c r="K50" s="279">
        <v>13</v>
      </c>
      <c r="L50" s="280" t="s">
        <v>102</v>
      </c>
      <c r="M50" s="277" t="s">
        <v>82</v>
      </c>
      <c r="N50" s="277" t="s">
        <v>38</v>
      </c>
    </row>
    <row r="51" spans="1:14" s="281" customFormat="1">
      <c r="A51" s="276">
        <v>16</v>
      </c>
      <c r="B51" s="282" t="s">
        <v>626</v>
      </c>
      <c r="C51" s="278">
        <v>97.034222444889778</v>
      </c>
      <c r="D51" s="278">
        <v>122.12900801603206</v>
      </c>
      <c r="E51" s="278">
        <v>122.12900801603206</v>
      </c>
      <c r="F51" s="278">
        <v>122.12900801603206</v>
      </c>
      <c r="G51" s="278">
        <v>122.12900801603206</v>
      </c>
      <c r="H51" s="278">
        <v>122.12900801603206</v>
      </c>
      <c r="I51" s="278">
        <v>122.12900801603206</v>
      </c>
      <c r="J51" s="277">
        <v>93</v>
      </c>
      <c r="K51" s="279">
        <v>13</v>
      </c>
      <c r="L51" s="280" t="s">
        <v>102</v>
      </c>
      <c r="M51" s="277" t="s">
        <v>18</v>
      </c>
      <c r="N51" s="277" t="s">
        <v>38</v>
      </c>
    </row>
    <row r="52" spans="1:14" s="281" customFormat="1">
      <c r="A52" s="276">
        <v>16</v>
      </c>
      <c r="B52" s="282" t="s">
        <v>426</v>
      </c>
      <c r="C52" s="278">
        <v>9.5842000000000009</v>
      </c>
      <c r="D52" s="278">
        <v>9.6407000000000007</v>
      </c>
      <c r="E52" s="278">
        <v>4.7779000000000007</v>
      </c>
      <c r="F52" s="278">
        <v>4.7779000000000007</v>
      </c>
      <c r="G52" s="278">
        <v>4.7234000000000007</v>
      </c>
      <c r="H52" s="278">
        <v>4.7846000000000002</v>
      </c>
      <c r="I52" s="278">
        <v>4.7846000000000002</v>
      </c>
      <c r="J52" s="277">
        <v>10</v>
      </c>
      <c r="K52" s="279">
        <v>10</v>
      </c>
      <c r="L52" s="280" t="s">
        <v>62</v>
      </c>
      <c r="M52" s="277" t="s">
        <v>7</v>
      </c>
      <c r="N52" s="277" t="s">
        <v>38</v>
      </c>
    </row>
    <row r="53" spans="1:14" s="281" customFormat="1">
      <c r="A53" s="276">
        <v>16</v>
      </c>
      <c r="B53" s="282" t="s">
        <v>367</v>
      </c>
      <c r="C53" s="278">
        <v>6.2649999999999997</v>
      </c>
      <c r="D53" s="278">
        <v>6.2649999999999997</v>
      </c>
      <c r="E53" s="278">
        <v>6.2649999999999997</v>
      </c>
      <c r="F53" s="278">
        <v>6.266</v>
      </c>
      <c r="G53" s="278">
        <v>6.266</v>
      </c>
      <c r="H53" s="278">
        <v>6.266</v>
      </c>
      <c r="I53" s="278">
        <v>6.266</v>
      </c>
      <c r="J53" s="277">
        <v>100</v>
      </c>
      <c r="K53" s="279" t="s">
        <v>83</v>
      </c>
      <c r="L53" s="283" t="s">
        <v>84</v>
      </c>
      <c r="M53" s="277" t="s">
        <v>85</v>
      </c>
      <c r="N53" s="277" t="s">
        <v>38</v>
      </c>
    </row>
    <row r="54" spans="1:14" s="281" customFormat="1">
      <c r="A54" s="276">
        <v>16</v>
      </c>
      <c r="B54" s="277" t="s">
        <v>92</v>
      </c>
      <c r="C54" s="278">
        <v>9.6080000000000005</v>
      </c>
      <c r="D54" s="278">
        <v>9.6080000000000005</v>
      </c>
      <c r="E54" s="278">
        <v>9.6080000000000005</v>
      </c>
      <c r="F54" s="278">
        <v>9.609</v>
      </c>
      <c r="G54" s="278">
        <v>9.609</v>
      </c>
      <c r="H54" s="278">
        <v>9.609</v>
      </c>
      <c r="I54" s="278">
        <v>9.609</v>
      </c>
      <c r="J54" s="277">
        <v>100</v>
      </c>
      <c r="K54" s="279">
        <v>7</v>
      </c>
      <c r="L54" s="280" t="s">
        <v>93</v>
      </c>
      <c r="M54" s="277" t="s">
        <v>5</v>
      </c>
      <c r="N54" s="277" t="s">
        <v>38</v>
      </c>
    </row>
    <row r="55" spans="1:14" s="281" customFormat="1">
      <c r="A55" s="276">
        <v>16</v>
      </c>
      <c r="B55" s="277" t="s">
        <v>94</v>
      </c>
      <c r="C55" s="278">
        <v>0.221</v>
      </c>
      <c r="D55" s="278">
        <v>0.221</v>
      </c>
      <c r="E55" s="278">
        <v>0.221</v>
      </c>
      <c r="F55" s="278">
        <v>0.221</v>
      </c>
      <c r="G55" s="278">
        <v>0.221</v>
      </c>
      <c r="H55" s="278">
        <v>0.221</v>
      </c>
      <c r="I55" s="278">
        <v>0.221</v>
      </c>
      <c r="J55" s="277">
        <v>100</v>
      </c>
      <c r="K55" s="279" t="s">
        <v>95</v>
      </c>
      <c r="L55" s="280" t="s">
        <v>96</v>
      </c>
      <c r="M55" s="277" t="s">
        <v>5</v>
      </c>
      <c r="N55" s="277" t="s">
        <v>38</v>
      </c>
    </row>
    <row r="56" spans="1:14" s="281" customFormat="1">
      <c r="A56" s="276">
        <v>16</v>
      </c>
      <c r="B56" s="277" t="s">
        <v>86</v>
      </c>
      <c r="C56" s="278">
        <v>0.91800000000000004</v>
      </c>
      <c r="D56" s="278">
        <v>0.94099999999999995</v>
      </c>
      <c r="E56" s="278">
        <v>0.94099999999999995</v>
      </c>
      <c r="F56" s="278">
        <v>0.94099999999999995</v>
      </c>
      <c r="G56" s="278">
        <v>0.94099999999999995</v>
      </c>
      <c r="H56" s="278">
        <v>0.94099999999999995</v>
      </c>
      <c r="I56" s="278">
        <v>0.94099999999999995</v>
      </c>
      <c r="J56" s="277">
        <v>100</v>
      </c>
      <c r="K56" s="279" t="s">
        <v>83</v>
      </c>
      <c r="L56" s="280" t="s">
        <v>84</v>
      </c>
      <c r="M56" s="277" t="s">
        <v>8</v>
      </c>
      <c r="N56" s="277" t="s">
        <v>38</v>
      </c>
    </row>
    <row r="57" spans="1:14" s="281" customFormat="1">
      <c r="A57" s="276">
        <v>16</v>
      </c>
      <c r="B57" s="277" t="s">
        <v>87</v>
      </c>
      <c r="C57" s="278">
        <v>5.1760000000000002</v>
      </c>
      <c r="D57" s="278">
        <v>5.2270000000000003</v>
      </c>
      <c r="E57" s="278">
        <v>5.2270000000000003</v>
      </c>
      <c r="F57" s="278">
        <v>5.2270000000000003</v>
      </c>
      <c r="G57" s="278">
        <v>5.2270000000000003</v>
      </c>
      <c r="H57" s="278">
        <v>5.2270000000000003</v>
      </c>
      <c r="I57" s="278">
        <v>5.2270000000000003</v>
      </c>
      <c r="J57" s="277">
        <v>100</v>
      </c>
      <c r="K57" s="279" t="s">
        <v>83</v>
      </c>
      <c r="L57" s="280" t="s">
        <v>84</v>
      </c>
      <c r="M57" s="277" t="s">
        <v>8</v>
      </c>
      <c r="N57" s="277" t="s">
        <v>38</v>
      </c>
    </row>
    <row r="58" spans="1:14" s="281" customFormat="1">
      <c r="A58" s="276" t="s">
        <v>377</v>
      </c>
      <c r="B58" s="277" t="s">
        <v>90</v>
      </c>
      <c r="C58" s="278">
        <v>44.198999999999998</v>
      </c>
      <c r="D58" s="278">
        <v>46.167999999999999</v>
      </c>
      <c r="E58" s="278">
        <v>46.167999999999999</v>
      </c>
      <c r="F58" s="278">
        <v>46.167999999999999</v>
      </c>
      <c r="G58" s="278">
        <v>46.167999999999999</v>
      </c>
      <c r="H58" s="278">
        <v>46.167999999999999</v>
      </c>
      <c r="I58" s="278">
        <v>46.167999999999999</v>
      </c>
      <c r="J58" s="277">
        <v>100</v>
      </c>
      <c r="K58" s="279" t="s">
        <v>83</v>
      </c>
      <c r="L58" s="280" t="s">
        <v>84</v>
      </c>
      <c r="M58" s="277" t="s">
        <v>8</v>
      </c>
      <c r="N58" s="277" t="s">
        <v>38</v>
      </c>
    </row>
    <row r="59" spans="1:14" s="281" customFormat="1">
      <c r="A59" s="276">
        <v>14</v>
      </c>
      <c r="B59" s="277" t="s">
        <v>91</v>
      </c>
      <c r="C59" s="278">
        <v>8.4250000000000007</v>
      </c>
      <c r="D59" s="278">
        <v>9.8710000000000004</v>
      </c>
      <c r="E59" s="278">
        <v>9.9019999999999992</v>
      </c>
      <c r="F59" s="278">
        <v>9.9019999999999992</v>
      </c>
      <c r="G59" s="278">
        <v>9.9019999999999992</v>
      </c>
      <c r="H59" s="278">
        <v>9.9019999999999992</v>
      </c>
      <c r="I59" s="278">
        <v>9.9019999999999992</v>
      </c>
      <c r="J59" s="277">
        <v>100</v>
      </c>
      <c r="K59" s="279" t="s">
        <v>83</v>
      </c>
      <c r="L59" s="280" t="s">
        <v>84</v>
      </c>
      <c r="M59" s="277" t="s">
        <v>8</v>
      </c>
      <c r="N59" s="277" t="s">
        <v>38</v>
      </c>
    </row>
    <row r="60" spans="1:14" s="144" customFormat="1">
      <c r="A60" s="276" t="s">
        <v>106</v>
      </c>
      <c r="B60" s="277" t="s">
        <v>233</v>
      </c>
      <c r="C60" s="278">
        <v>9.3668399999999998</v>
      </c>
      <c r="D60" s="278">
        <v>9.9999900000000004</v>
      </c>
      <c r="E60" s="278">
        <v>9.4645799999999998</v>
      </c>
      <c r="F60" s="278">
        <v>9.4597200000000008</v>
      </c>
      <c r="G60" s="278">
        <v>9.2304899999999996</v>
      </c>
      <c r="H60" s="278">
        <v>9.2718000000000007</v>
      </c>
      <c r="I60" s="278">
        <v>9.3676500000000011</v>
      </c>
      <c r="J60" s="277">
        <v>27</v>
      </c>
      <c r="K60" s="279">
        <v>10</v>
      </c>
      <c r="L60" s="280" t="s">
        <v>62</v>
      </c>
      <c r="M60" s="277" t="s">
        <v>7</v>
      </c>
      <c r="N60" s="277" t="s">
        <v>38</v>
      </c>
    </row>
    <row r="61" spans="1:14" s="22" customFormat="1">
      <c r="A61" s="125" t="s">
        <v>106</v>
      </c>
      <c r="B61" s="126" t="s">
        <v>107</v>
      </c>
      <c r="C61" s="129">
        <v>0.31583999999999995</v>
      </c>
      <c r="D61" s="129">
        <v>0.32436000000000004</v>
      </c>
      <c r="E61" s="129">
        <v>0.32436000000000004</v>
      </c>
      <c r="F61" s="129">
        <v>0.32436000000000004</v>
      </c>
      <c r="G61" s="129">
        <v>0.32436000000000004</v>
      </c>
      <c r="H61" s="129">
        <v>0.32436000000000004</v>
      </c>
      <c r="I61" s="129">
        <v>0.32436000000000004</v>
      </c>
      <c r="J61" s="126">
        <v>6</v>
      </c>
      <c r="K61" s="128">
        <v>10</v>
      </c>
      <c r="L61" s="113" t="s">
        <v>62</v>
      </c>
      <c r="M61" s="126" t="s">
        <v>7</v>
      </c>
      <c r="N61" s="126" t="s">
        <v>38</v>
      </c>
    </row>
    <row r="62" spans="1:14" s="22" customFormat="1">
      <c r="A62" s="125" t="s">
        <v>106</v>
      </c>
      <c r="B62" s="126" t="s">
        <v>109</v>
      </c>
      <c r="C62" s="129">
        <v>0.76200000000000001</v>
      </c>
      <c r="D62" s="129">
        <v>0.78200000000000003</v>
      </c>
      <c r="E62" s="129">
        <v>0.78200000000000003</v>
      </c>
      <c r="F62" s="129">
        <v>0.78200000000000003</v>
      </c>
      <c r="G62" s="129">
        <v>0.78200000000000003</v>
      </c>
      <c r="H62" s="129">
        <v>0.78200000000000003</v>
      </c>
      <c r="I62" s="205">
        <v>0.78200000000000003</v>
      </c>
      <c r="J62" s="126">
        <v>100</v>
      </c>
      <c r="K62" s="128">
        <v>10</v>
      </c>
      <c r="L62" s="113" t="s">
        <v>62</v>
      </c>
      <c r="M62" s="126" t="s">
        <v>5</v>
      </c>
      <c r="N62" s="126" t="s">
        <v>38</v>
      </c>
    </row>
    <row r="63" spans="1:14" s="22" customFormat="1" ht="15" customHeight="1">
      <c r="A63" s="298"/>
      <c r="B63" s="299" t="s">
        <v>59</v>
      </c>
      <c r="C63" s="300">
        <v>3889.0173026109155</v>
      </c>
      <c r="D63" s="300">
        <v>4077.525508247857</v>
      </c>
      <c r="E63" s="300">
        <v>4092.3642586810756</v>
      </c>
      <c r="F63" s="300">
        <v>4080.9005932388404</v>
      </c>
      <c r="G63" s="300">
        <v>4087.0104451654538</v>
      </c>
      <c r="H63" s="300">
        <v>4109.7744894293237</v>
      </c>
      <c r="I63" s="301">
        <v>4115.8936151179505</v>
      </c>
      <c r="J63" s="299"/>
      <c r="K63" s="302"/>
      <c r="L63" s="286"/>
      <c r="M63" s="299"/>
      <c r="N63" s="299"/>
    </row>
    <row r="64" spans="1:14" s="22" customFormat="1" ht="15" customHeight="1">
      <c r="A64" s="125"/>
      <c r="B64" s="126"/>
      <c r="C64" s="129"/>
      <c r="D64" s="129"/>
      <c r="E64" s="129"/>
      <c r="F64" s="129"/>
      <c r="G64" s="129"/>
      <c r="H64" s="129"/>
      <c r="I64" s="129"/>
      <c r="J64" s="126"/>
      <c r="K64" s="128"/>
      <c r="L64" s="113"/>
      <c r="M64" s="126"/>
      <c r="N64" s="126"/>
    </row>
    <row r="65" spans="1:14" s="1" customFormat="1" ht="15">
      <c r="A65" s="14"/>
      <c r="B65" s="15" t="s">
        <v>40</v>
      </c>
      <c r="C65" s="58"/>
      <c r="D65" s="58"/>
      <c r="E65" s="58"/>
      <c r="F65" s="58"/>
      <c r="G65" s="58"/>
      <c r="H65" s="58"/>
      <c r="I65" s="58"/>
      <c r="J65" s="14"/>
      <c r="K65" s="14"/>
      <c r="L65" s="14"/>
      <c r="M65" s="14"/>
      <c r="N65" s="14"/>
    </row>
    <row r="66" spans="1:14" s="134" customFormat="1">
      <c r="A66" s="113" t="s">
        <v>48</v>
      </c>
      <c r="B66" s="98" t="s">
        <v>464</v>
      </c>
      <c r="C66" s="98">
        <v>5.0430000000000001</v>
      </c>
      <c r="D66" s="98">
        <v>6.86</v>
      </c>
      <c r="E66" s="98">
        <v>5.8</v>
      </c>
      <c r="F66" s="98">
        <v>5.8</v>
      </c>
      <c r="G66" s="98">
        <v>5.8</v>
      </c>
      <c r="H66" s="98">
        <v>5.8</v>
      </c>
      <c r="I66" s="98">
        <v>5.8</v>
      </c>
      <c r="J66" s="98">
        <v>100</v>
      </c>
      <c r="K66" s="98">
        <v>14</v>
      </c>
      <c r="L66" s="98" t="s">
        <v>49</v>
      </c>
      <c r="M66" s="98" t="s">
        <v>9</v>
      </c>
      <c r="N66" s="4" t="s">
        <v>39</v>
      </c>
    </row>
    <row r="67" spans="1:14" s="134" customFormat="1" ht="12.75" customHeight="1">
      <c r="A67" s="113" t="s">
        <v>48</v>
      </c>
      <c r="B67" s="98" t="s">
        <v>465</v>
      </c>
      <c r="C67" s="98">
        <v>17.289000000000001</v>
      </c>
      <c r="D67" s="98">
        <v>20.053000000000001</v>
      </c>
      <c r="E67" s="98">
        <v>26.510999999999999</v>
      </c>
      <c r="F67" s="98">
        <v>26.542999999999999</v>
      </c>
      <c r="G67" s="98">
        <v>26.573</v>
      </c>
      <c r="H67" s="98">
        <v>26.573</v>
      </c>
      <c r="I67" s="98">
        <v>26.573</v>
      </c>
      <c r="J67" s="98">
        <v>100</v>
      </c>
      <c r="K67" s="98">
        <v>14</v>
      </c>
      <c r="L67" s="98" t="s">
        <v>49</v>
      </c>
      <c r="M67" s="98" t="s">
        <v>368</v>
      </c>
      <c r="N67" s="4" t="s">
        <v>39</v>
      </c>
    </row>
    <row r="68" spans="1:14" s="134" customFormat="1" ht="12.75" customHeight="1">
      <c r="A68" s="113" t="s">
        <v>48</v>
      </c>
      <c r="B68" s="98" t="s">
        <v>465</v>
      </c>
      <c r="C68" s="98">
        <v>0.25</v>
      </c>
      <c r="D68" s="98"/>
      <c r="E68" s="98"/>
      <c r="F68" s="98"/>
      <c r="G68" s="98"/>
      <c r="H68" s="98"/>
      <c r="I68" s="98"/>
      <c r="J68" s="98">
        <v>100</v>
      </c>
      <c r="K68" s="98">
        <v>14</v>
      </c>
      <c r="L68" s="98" t="s">
        <v>49</v>
      </c>
      <c r="M68" s="98" t="s">
        <v>63</v>
      </c>
      <c r="N68" s="4" t="s">
        <v>39</v>
      </c>
    </row>
    <row r="69" spans="1:14">
      <c r="A69" s="4" t="s">
        <v>48</v>
      </c>
      <c r="B69" s="4" t="s">
        <v>234</v>
      </c>
      <c r="C69" s="59">
        <v>41.83</v>
      </c>
      <c r="D69" s="59">
        <v>42.808</v>
      </c>
      <c r="E69" s="59">
        <v>42.183</v>
      </c>
      <c r="F69" s="59">
        <v>42.183</v>
      </c>
      <c r="G69" s="59">
        <v>42.183</v>
      </c>
      <c r="H69" s="59">
        <v>42.183</v>
      </c>
      <c r="I69" s="59">
        <v>42.183</v>
      </c>
      <c r="J69" s="4">
        <v>100</v>
      </c>
      <c r="K69" s="4">
        <v>14</v>
      </c>
      <c r="L69" s="4" t="s">
        <v>49</v>
      </c>
      <c r="M69" s="4" t="s">
        <v>14</v>
      </c>
      <c r="N69" s="4" t="s">
        <v>38</v>
      </c>
    </row>
    <row r="70" spans="1:14">
      <c r="A70" s="113" t="s">
        <v>48</v>
      </c>
      <c r="B70" s="98" t="s">
        <v>50</v>
      </c>
      <c r="C70" s="98">
        <v>0.51700000000000002</v>
      </c>
      <c r="D70" s="98">
        <v>0.51700000000000002</v>
      </c>
      <c r="E70" s="98">
        <v>0.51700000000000002</v>
      </c>
      <c r="F70" s="98">
        <v>0.51700000000000002</v>
      </c>
      <c r="G70" s="98">
        <v>0.51700000000000002</v>
      </c>
      <c r="H70" s="98">
        <v>0.51700000000000002</v>
      </c>
      <c r="I70" s="98">
        <v>0.51700000000000002</v>
      </c>
      <c r="J70" s="98">
        <v>100</v>
      </c>
      <c r="K70" s="98">
        <v>14</v>
      </c>
      <c r="L70" s="98" t="s">
        <v>49</v>
      </c>
      <c r="M70" s="98" t="s">
        <v>535</v>
      </c>
      <c r="N70" s="4" t="s">
        <v>38</v>
      </c>
    </row>
    <row r="71" spans="1:14">
      <c r="A71" s="113" t="s">
        <v>48</v>
      </c>
      <c r="B71" s="98" t="s">
        <v>536</v>
      </c>
      <c r="C71" s="98"/>
      <c r="D71" s="98"/>
      <c r="E71" s="98">
        <v>1.5</v>
      </c>
      <c r="F71" s="98">
        <v>1.5</v>
      </c>
      <c r="G71" s="98">
        <v>1.5</v>
      </c>
      <c r="H71" s="98">
        <v>1.5</v>
      </c>
      <c r="I71" s="98">
        <v>1.5</v>
      </c>
      <c r="J71" s="98">
        <v>100</v>
      </c>
      <c r="K71" s="98">
        <v>14</v>
      </c>
      <c r="L71" s="98" t="s">
        <v>49</v>
      </c>
      <c r="M71" s="98" t="s">
        <v>535</v>
      </c>
      <c r="N71" s="4" t="s">
        <v>38</v>
      </c>
    </row>
    <row r="72" spans="1:14" s="1" customFormat="1" ht="15" customHeight="1">
      <c r="A72" s="286"/>
      <c r="B72" s="23" t="s">
        <v>51</v>
      </c>
      <c r="C72" s="23">
        <v>64.929000000000002</v>
      </c>
      <c r="D72" s="23">
        <v>70.238</v>
      </c>
      <c r="E72" s="23">
        <v>76.510999999999996</v>
      </c>
      <c r="F72" s="23">
        <v>76.543000000000006</v>
      </c>
      <c r="G72" s="23">
        <v>76.573000000000008</v>
      </c>
      <c r="H72" s="23">
        <v>76.573000000000008</v>
      </c>
      <c r="I72" s="23">
        <v>76.573000000000008</v>
      </c>
      <c r="J72" s="23"/>
      <c r="K72" s="23"/>
      <c r="L72" s="23"/>
      <c r="M72" s="23"/>
    </row>
    <row r="73" spans="1:14" s="3" customFormat="1" ht="15">
      <c r="A73" s="77"/>
      <c r="C73" s="12"/>
      <c r="D73" s="12"/>
      <c r="E73" s="12"/>
      <c r="F73" s="12"/>
      <c r="G73" s="12"/>
      <c r="H73" s="12"/>
      <c r="I73" s="12"/>
      <c r="L73" s="1"/>
    </row>
    <row r="74" spans="1:14" s="3" customFormat="1" ht="15">
      <c r="A74" s="15"/>
      <c r="B74" s="27" t="s">
        <v>384</v>
      </c>
      <c r="C74" s="57"/>
      <c r="D74" s="60"/>
      <c r="E74" s="60"/>
      <c r="F74" s="60"/>
      <c r="G74" s="60"/>
      <c r="H74" s="60"/>
      <c r="I74" s="60"/>
      <c r="J74" s="28"/>
      <c r="K74" s="27"/>
      <c r="L74" s="95"/>
      <c r="M74" s="95"/>
      <c r="N74" s="27"/>
    </row>
    <row r="75" spans="1:14" s="295" customFormat="1" ht="15">
      <c r="A75" s="113"/>
      <c r="B75" s="113" t="s">
        <v>131</v>
      </c>
      <c r="C75" s="116">
        <v>0.22500000000000001</v>
      </c>
      <c r="D75" s="116">
        <v>0.22500000000000001</v>
      </c>
      <c r="E75" s="116">
        <v>0.22500000000000001</v>
      </c>
      <c r="F75" s="116">
        <v>0.22500000000000001</v>
      </c>
      <c r="G75" s="116">
        <v>0.22500000000000001</v>
      </c>
      <c r="H75" s="116">
        <v>0.22500000000000001</v>
      </c>
      <c r="I75" s="116">
        <v>0.22500000000000001</v>
      </c>
      <c r="J75" s="117">
        <v>0</v>
      </c>
      <c r="K75" s="113">
        <v>4</v>
      </c>
      <c r="L75" s="113" t="s">
        <v>299</v>
      </c>
      <c r="M75" s="113" t="s">
        <v>5</v>
      </c>
      <c r="N75" s="113" t="s">
        <v>39</v>
      </c>
    </row>
    <row r="76" spans="1:14" s="295" customFormat="1" ht="15">
      <c r="A76" s="113"/>
      <c r="B76" s="113" t="s">
        <v>278</v>
      </c>
      <c r="C76" s="116">
        <v>0.23</v>
      </c>
      <c r="D76" s="116">
        <v>0.35</v>
      </c>
      <c r="E76" s="116">
        <v>0.35</v>
      </c>
      <c r="F76" s="116">
        <v>0.35</v>
      </c>
      <c r="G76" s="116">
        <v>0.35</v>
      </c>
      <c r="H76" s="116">
        <v>0.35</v>
      </c>
      <c r="I76" s="116">
        <v>0.35</v>
      </c>
      <c r="J76" s="117">
        <v>7.0458260526464089E-2</v>
      </c>
      <c r="K76" s="113">
        <v>4</v>
      </c>
      <c r="L76" s="113" t="s">
        <v>299</v>
      </c>
      <c r="M76" s="113" t="s">
        <v>124</v>
      </c>
      <c r="N76" s="113" t="s">
        <v>39</v>
      </c>
    </row>
    <row r="77" spans="1:14" s="295" customFormat="1" ht="15">
      <c r="A77" s="113"/>
      <c r="B77" s="113" t="s">
        <v>557</v>
      </c>
      <c r="C77" s="116">
        <v>1.0546200000000001</v>
      </c>
      <c r="D77" s="116">
        <v>1.1434500000000001</v>
      </c>
      <c r="E77" s="116">
        <v>1.9160400000000002</v>
      </c>
      <c r="F77" s="116">
        <v>1.2677700000000001</v>
      </c>
      <c r="G77" s="116">
        <v>1.6182600000000003</v>
      </c>
      <c r="H77" s="116">
        <v>1.04958</v>
      </c>
      <c r="I77" s="116">
        <v>1.0065300000000001</v>
      </c>
      <c r="J77" s="117">
        <v>0.9</v>
      </c>
      <c r="K77" s="113">
        <v>4</v>
      </c>
      <c r="L77" s="113" t="s">
        <v>299</v>
      </c>
      <c r="M77" s="113" t="s">
        <v>564</v>
      </c>
      <c r="N77" s="113" t="s">
        <v>39</v>
      </c>
    </row>
    <row r="78" spans="1:14" s="295" customFormat="1" ht="15">
      <c r="A78" s="113"/>
      <c r="B78" s="113" t="s">
        <v>558</v>
      </c>
      <c r="C78" s="116">
        <v>0.72199999999999998</v>
      </c>
      <c r="D78" s="116">
        <v>0.87400000000000011</v>
      </c>
      <c r="E78" s="116">
        <v>0.51400000000000001</v>
      </c>
      <c r="F78" s="116">
        <v>0.373</v>
      </c>
      <c r="G78" s="116">
        <v>0.37200000000000005</v>
      </c>
      <c r="H78" s="116">
        <v>0.37200000000000005</v>
      </c>
      <c r="I78" s="116">
        <v>0.37200000000000005</v>
      </c>
      <c r="J78" s="117">
        <v>0.9</v>
      </c>
      <c r="K78" s="113">
        <v>4</v>
      </c>
      <c r="L78" s="113" t="s">
        <v>299</v>
      </c>
      <c r="M78" s="113" t="s">
        <v>118</v>
      </c>
      <c r="N78" s="113" t="s">
        <v>39</v>
      </c>
    </row>
    <row r="79" spans="1:14" s="295" customFormat="1" ht="15">
      <c r="A79" s="113"/>
      <c r="B79" s="113" t="s">
        <v>559</v>
      </c>
      <c r="C79" s="116">
        <v>0.80103999999999997</v>
      </c>
      <c r="D79" s="116">
        <v>1.0323</v>
      </c>
      <c r="E79" s="116">
        <v>1.0676399999999999</v>
      </c>
      <c r="F79" s="116">
        <v>1.085</v>
      </c>
      <c r="G79" s="116">
        <v>1.0846900000000002</v>
      </c>
      <c r="H79" s="116">
        <v>1.0846900000000002</v>
      </c>
      <c r="I79" s="116">
        <v>1.0846900000000002</v>
      </c>
      <c r="J79" s="117">
        <v>0.9</v>
      </c>
      <c r="K79" s="113">
        <v>4</v>
      </c>
      <c r="L79" s="113" t="s">
        <v>299</v>
      </c>
      <c r="M79" s="113" t="s">
        <v>565</v>
      </c>
      <c r="N79" s="113" t="s">
        <v>39</v>
      </c>
    </row>
    <row r="80" spans="1:14" s="295" customFormat="1" ht="15">
      <c r="A80" s="113"/>
      <c r="B80" s="113" t="s">
        <v>560</v>
      </c>
      <c r="C80" s="116">
        <v>0.42605500000000002</v>
      </c>
      <c r="D80" s="116">
        <v>0.31727500000000003</v>
      </c>
      <c r="E80" s="116">
        <v>0.29877500000000001</v>
      </c>
      <c r="F80" s="116">
        <v>0.29877500000000001</v>
      </c>
      <c r="G80" s="116">
        <v>0.280275</v>
      </c>
      <c r="H80" s="116">
        <v>0.23772499999999996</v>
      </c>
      <c r="I80" s="116">
        <v>0.280275</v>
      </c>
      <c r="J80" s="117">
        <v>0.9</v>
      </c>
      <c r="K80" s="113">
        <v>4</v>
      </c>
      <c r="L80" s="113" t="s">
        <v>299</v>
      </c>
      <c r="M80" s="113" t="s">
        <v>567</v>
      </c>
      <c r="N80" s="113" t="s">
        <v>39</v>
      </c>
    </row>
    <row r="81" spans="1:14" s="295" customFormat="1" ht="15">
      <c r="A81" s="7"/>
      <c r="B81" s="7" t="s">
        <v>561</v>
      </c>
      <c r="C81" s="64">
        <v>1.43892</v>
      </c>
      <c r="D81" s="7">
        <v>1.79352</v>
      </c>
      <c r="E81" s="7">
        <v>1.5811200000000003</v>
      </c>
      <c r="F81" s="64">
        <v>1.6426799999999999</v>
      </c>
      <c r="G81" s="64">
        <v>1.68588</v>
      </c>
      <c r="H81" s="64">
        <v>1.76868</v>
      </c>
      <c r="I81" s="7">
        <v>1.68588</v>
      </c>
      <c r="J81" s="117">
        <v>0.9</v>
      </c>
      <c r="K81" s="7">
        <v>4</v>
      </c>
      <c r="L81" s="113" t="s">
        <v>299</v>
      </c>
      <c r="M81" s="113" t="s">
        <v>566</v>
      </c>
      <c r="N81" s="113" t="s">
        <v>39</v>
      </c>
    </row>
    <row r="82" spans="1:14" s="295" customFormat="1" ht="15">
      <c r="A82" s="7"/>
      <c r="B82" s="7" t="s">
        <v>562</v>
      </c>
      <c r="C82" s="64">
        <v>0.436</v>
      </c>
      <c r="D82" s="7">
        <v>0.4</v>
      </c>
      <c r="E82" s="7">
        <v>0.4</v>
      </c>
      <c r="F82" s="7">
        <v>0.4</v>
      </c>
      <c r="G82" s="64">
        <v>0</v>
      </c>
      <c r="H82" s="64">
        <v>0</v>
      </c>
      <c r="I82" s="64">
        <v>0</v>
      </c>
      <c r="J82" s="117">
        <v>0.9</v>
      </c>
      <c r="K82" s="7">
        <v>4</v>
      </c>
      <c r="L82" s="113" t="s">
        <v>299</v>
      </c>
      <c r="M82" s="113" t="s">
        <v>63</v>
      </c>
      <c r="N82" s="113" t="s">
        <v>39</v>
      </c>
    </row>
    <row r="83" spans="1:14" s="295" customFormat="1" ht="15">
      <c r="A83" s="113"/>
      <c r="B83" s="113" t="s">
        <v>563</v>
      </c>
      <c r="C83" s="116">
        <v>9.4259999999999997E-2</v>
      </c>
      <c r="D83" s="116">
        <v>9.0179999999999982E-2</v>
      </c>
      <c r="E83" s="116">
        <v>0.1074</v>
      </c>
      <c r="F83" s="116">
        <v>0.1047</v>
      </c>
      <c r="G83" s="116">
        <v>0.1014</v>
      </c>
      <c r="H83" s="116">
        <v>0.1014</v>
      </c>
      <c r="I83" s="116">
        <v>0.1014</v>
      </c>
      <c r="J83" s="117">
        <v>0.9</v>
      </c>
      <c r="K83" s="113">
        <v>4</v>
      </c>
      <c r="L83" s="113" t="s">
        <v>299</v>
      </c>
      <c r="M83" s="113" t="s">
        <v>8</v>
      </c>
      <c r="N83" s="113" t="s">
        <v>39</v>
      </c>
    </row>
    <row r="84" spans="1:14" s="295" customFormat="1" ht="15">
      <c r="A84" s="113"/>
      <c r="B84" s="113" t="s">
        <v>549</v>
      </c>
      <c r="C84" s="116">
        <v>1.29</v>
      </c>
      <c r="D84" s="116">
        <v>2.8620000000000001</v>
      </c>
      <c r="E84" s="116">
        <v>3.8029999999999999</v>
      </c>
      <c r="F84" s="116">
        <v>2.9550000000000001</v>
      </c>
      <c r="G84" s="116">
        <v>2.1110000000000002</v>
      </c>
      <c r="H84" s="116">
        <v>1.161</v>
      </c>
      <c r="I84" s="116">
        <v>1.161</v>
      </c>
      <c r="J84" s="117">
        <v>13.6</v>
      </c>
      <c r="K84" s="113">
        <v>4</v>
      </c>
      <c r="L84" s="113" t="s">
        <v>299</v>
      </c>
      <c r="M84" s="113" t="s">
        <v>569</v>
      </c>
      <c r="N84" s="113" t="s">
        <v>39</v>
      </c>
    </row>
    <row r="85" spans="1:14" s="295" customFormat="1" ht="15">
      <c r="A85" s="113"/>
      <c r="B85" s="113" t="s">
        <v>548</v>
      </c>
      <c r="C85" s="116">
        <v>1.32582</v>
      </c>
      <c r="D85" s="116">
        <v>2.5745</v>
      </c>
      <c r="E85" s="116">
        <v>2.0841099999999999</v>
      </c>
      <c r="F85" s="116">
        <v>1.5602799999999999</v>
      </c>
      <c r="G85" s="116">
        <v>1.4630000000000001</v>
      </c>
      <c r="H85" s="116">
        <v>1.4595799999999999</v>
      </c>
      <c r="I85" s="116">
        <v>1.3066299999999997</v>
      </c>
      <c r="J85" s="117">
        <v>0.5</v>
      </c>
      <c r="K85" s="113">
        <v>4</v>
      </c>
      <c r="L85" s="113" t="s">
        <v>299</v>
      </c>
      <c r="M85" s="113" t="s">
        <v>39</v>
      </c>
      <c r="N85" s="113" t="s">
        <v>39</v>
      </c>
    </row>
    <row r="86" spans="1:14" s="295" customFormat="1" ht="15">
      <c r="A86" s="113"/>
      <c r="B86" s="113" t="s">
        <v>547</v>
      </c>
      <c r="C86" s="116">
        <v>0.85385999999999995</v>
      </c>
      <c r="D86" s="116">
        <v>0.75772000000000006</v>
      </c>
      <c r="E86" s="116">
        <v>1.1723000000000001</v>
      </c>
      <c r="F86" s="116">
        <v>1.5579999999999998</v>
      </c>
      <c r="G86" s="116">
        <v>0.41800000000000004</v>
      </c>
      <c r="H86" s="116">
        <v>0.51907999999999999</v>
      </c>
      <c r="I86" s="116">
        <v>0.41800000000000004</v>
      </c>
      <c r="J86" s="117">
        <v>0.3</v>
      </c>
      <c r="K86" s="113">
        <v>4</v>
      </c>
      <c r="L86" s="113" t="s">
        <v>299</v>
      </c>
      <c r="M86" s="113" t="s">
        <v>39</v>
      </c>
      <c r="N86" s="113" t="s">
        <v>39</v>
      </c>
    </row>
    <row r="87" spans="1:14" s="295" customFormat="1" ht="15">
      <c r="A87" s="113"/>
      <c r="B87" s="7" t="s">
        <v>475</v>
      </c>
      <c r="C87" s="64">
        <v>0.36486000000000002</v>
      </c>
      <c r="D87" s="64">
        <v>5.70418</v>
      </c>
      <c r="E87" s="64">
        <v>7.4272500000000008</v>
      </c>
      <c r="F87" s="64">
        <v>1.52501</v>
      </c>
      <c r="G87" s="64">
        <v>1.3702499999999997</v>
      </c>
      <c r="H87" s="64">
        <v>1.3194999999999999</v>
      </c>
      <c r="I87" s="64">
        <v>0.14499999999999999</v>
      </c>
      <c r="J87" s="10">
        <v>1.6</v>
      </c>
      <c r="K87" s="10">
        <v>4</v>
      </c>
      <c r="L87" s="113" t="s">
        <v>299</v>
      </c>
      <c r="M87" s="10" t="s">
        <v>569</v>
      </c>
      <c r="N87" s="10" t="s">
        <v>39</v>
      </c>
    </row>
    <row r="88" spans="1:14" s="77" customFormat="1" ht="15">
      <c r="A88" s="113" t="s">
        <v>130</v>
      </c>
      <c r="B88" s="113" t="s">
        <v>123</v>
      </c>
      <c r="C88" s="116">
        <v>3.3000000000000002E-2</v>
      </c>
      <c r="D88" s="116">
        <v>3.3000000000000002E-2</v>
      </c>
      <c r="E88" s="116">
        <v>3.3000000000000002E-2</v>
      </c>
      <c r="F88" s="116">
        <v>0</v>
      </c>
      <c r="G88" s="116">
        <v>3.3000000000000002E-2</v>
      </c>
      <c r="H88" s="116">
        <v>3.3000000000000002E-2</v>
      </c>
      <c r="I88" s="116">
        <v>3.3000000000000002E-2</v>
      </c>
      <c r="J88" s="117">
        <v>0</v>
      </c>
      <c r="K88" s="113">
        <v>4</v>
      </c>
      <c r="L88" s="113" t="s">
        <v>299</v>
      </c>
      <c r="M88" s="113" t="s">
        <v>124</v>
      </c>
      <c r="N88" s="113" t="s">
        <v>38</v>
      </c>
    </row>
    <row r="89" spans="1:14" s="77" customFormat="1" ht="15">
      <c r="A89" s="113" t="s">
        <v>130</v>
      </c>
      <c r="B89" s="113" t="s">
        <v>265</v>
      </c>
      <c r="C89" s="116">
        <v>0.2</v>
      </c>
      <c r="D89" s="116">
        <v>0.15</v>
      </c>
      <c r="E89" s="116">
        <v>0.15</v>
      </c>
      <c r="F89" s="116">
        <v>0.15</v>
      </c>
      <c r="G89" s="116">
        <v>0.15</v>
      </c>
      <c r="H89" s="116">
        <v>0.15</v>
      </c>
      <c r="I89" s="116">
        <v>0.15</v>
      </c>
      <c r="J89" s="117">
        <v>0</v>
      </c>
      <c r="K89" s="113">
        <v>4</v>
      </c>
      <c r="L89" s="113" t="s">
        <v>299</v>
      </c>
      <c r="M89" s="113" t="s">
        <v>121</v>
      </c>
      <c r="N89" s="113" t="s">
        <v>38</v>
      </c>
    </row>
    <row r="90" spans="1:14" s="77" customFormat="1" ht="15">
      <c r="A90" s="113" t="s">
        <v>130</v>
      </c>
      <c r="B90" s="113" t="s">
        <v>545</v>
      </c>
      <c r="C90" s="116">
        <v>0.6</v>
      </c>
      <c r="D90" s="116">
        <v>0.6</v>
      </c>
      <c r="E90" s="116">
        <v>0.6</v>
      </c>
      <c r="F90" s="116">
        <v>0.6</v>
      </c>
      <c r="G90" s="116">
        <v>0.6</v>
      </c>
      <c r="H90" s="116">
        <v>0.6</v>
      </c>
      <c r="I90" s="116">
        <v>0.6</v>
      </c>
      <c r="J90" s="117">
        <v>0.1</v>
      </c>
      <c r="K90" s="113">
        <v>4</v>
      </c>
      <c r="L90" s="113" t="s">
        <v>299</v>
      </c>
      <c r="M90" s="113" t="s">
        <v>129</v>
      </c>
      <c r="N90" s="113" t="s">
        <v>38</v>
      </c>
    </row>
    <row r="91" spans="1:14" s="77" customFormat="1" ht="15">
      <c r="A91" s="113" t="s">
        <v>130</v>
      </c>
      <c r="B91" s="113" t="s">
        <v>471</v>
      </c>
      <c r="C91" s="116">
        <v>0.36299999999999999</v>
      </c>
      <c r="D91" s="116">
        <v>0</v>
      </c>
      <c r="E91" s="116" t="s">
        <v>343</v>
      </c>
      <c r="F91" s="116" t="s">
        <v>343</v>
      </c>
      <c r="G91" s="116" t="s">
        <v>343</v>
      </c>
      <c r="H91" s="116" t="s">
        <v>343</v>
      </c>
      <c r="I91" s="116" t="s">
        <v>343</v>
      </c>
      <c r="J91" s="117">
        <v>0</v>
      </c>
      <c r="K91" s="113">
        <v>4</v>
      </c>
      <c r="L91" s="113" t="s">
        <v>299</v>
      </c>
      <c r="M91" s="113" t="s">
        <v>114</v>
      </c>
      <c r="N91" s="113" t="s">
        <v>38</v>
      </c>
    </row>
    <row r="92" spans="1:14" s="77" customFormat="1" ht="15">
      <c r="A92" s="113" t="s">
        <v>130</v>
      </c>
      <c r="B92" s="113" t="s">
        <v>113</v>
      </c>
      <c r="C92" s="116">
        <v>0.13</v>
      </c>
      <c r="D92" s="116">
        <v>0.13</v>
      </c>
      <c r="E92" s="207">
        <v>0.13</v>
      </c>
      <c r="F92" s="207">
        <v>0.13</v>
      </c>
      <c r="G92" s="207">
        <v>0.13</v>
      </c>
      <c r="H92" s="207">
        <v>0.13</v>
      </c>
      <c r="I92" s="207">
        <v>0.13</v>
      </c>
      <c r="J92" s="117">
        <v>0</v>
      </c>
      <c r="K92" s="113">
        <v>4</v>
      </c>
      <c r="L92" s="113" t="s">
        <v>299</v>
      </c>
      <c r="M92" s="113" t="s">
        <v>113</v>
      </c>
      <c r="N92" s="113" t="s">
        <v>38</v>
      </c>
    </row>
    <row r="93" spans="1:14" s="77" customFormat="1" ht="15">
      <c r="A93" s="113" t="s">
        <v>130</v>
      </c>
      <c r="B93" s="113" t="s">
        <v>111</v>
      </c>
      <c r="C93" s="116">
        <v>0.55000000000000004</v>
      </c>
      <c r="D93" s="116">
        <v>0.55000000000000004</v>
      </c>
      <c r="E93" s="116">
        <v>0.55000000000000004</v>
      </c>
      <c r="F93" s="116">
        <v>0.55000000000000004</v>
      </c>
      <c r="G93" s="116">
        <v>0.55000000000000004</v>
      </c>
      <c r="H93" s="116">
        <v>0.55000000000000004</v>
      </c>
      <c r="I93" s="116">
        <v>0.55000000000000004</v>
      </c>
      <c r="J93" s="117">
        <v>0.105687390789696</v>
      </c>
      <c r="K93" s="113">
        <v>4</v>
      </c>
      <c r="L93" s="113" t="s">
        <v>299</v>
      </c>
      <c r="M93" s="113" t="s">
        <v>112</v>
      </c>
      <c r="N93" s="113" t="s">
        <v>38</v>
      </c>
    </row>
    <row r="94" spans="1:14" s="77" customFormat="1" ht="15">
      <c r="A94" s="113" t="s">
        <v>130</v>
      </c>
      <c r="B94" s="113" t="s">
        <v>266</v>
      </c>
      <c r="C94" s="116">
        <v>0.47499999999999998</v>
      </c>
      <c r="D94" s="116">
        <v>0.47499999999999998</v>
      </c>
      <c r="E94" s="116">
        <v>0.47499999999999998</v>
      </c>
      <c r="F94" s="116">
        <v>0.47499999999999998</v>
      </c>
      <c r="G94" s="116">
        <v>0.47499999999999998</v>
      </c>
      <c r="H94" s="116">
        <v>0.47499999999999998</v>
      </c>
      <c r="I94" s="116">
        <v>0.47499999999999998</v>
      </c>
      <c r="J94" s="117">
        <v>0.1</v>
      </c>
      <c r="K94" s="113">
        <v>4</v>
      </c>
      <c r="L94" s="113" t="s">
        <v>299</v>
      </c>
      <c r="M94" s="113" t="s">
        <v>127</v>
      </c>
      <c r="N94" s="113" t="s">
        <v>38</v>
      </c>
    </row>
    <row r="95" spans="1:14" s="77" customFormat="1" ht="15">
      <c r="A95" s="113" t="s">
        <v>130</v>
      </c>
      <c r="B95" s="113" t="s">
        <v>267</v>
      </c>
      <c r="C95" s="116">
        <v>1.1890000000000001</v>
      </c>
      <c r="D95" s="116">
        <v>1.1659999999999999</v>
      </c>
      <c r="E95" s="116">
        <v>1.1659999999999999</v>
      </c>
      <c r="F95" s="116">
        <v>1.1659999999999999</v>
      </c>
      <c r="G95" s="116">
        <v>1.1659999999999999</v>
      </c>
      <c r="H95" s="116">
        <v>1.1659999999999999</v>
      </c>
      <c r="I95" s="116">
        <v>1.1659999999999999</v>
      </c>
      <c r="J95" s="117">
        <v>0.2</v>
      </c>
      <c r="K95" s="113">
        <v>4</v>
      </c>
      <c r="L95" s="113" t="s">
        <v>299</v>
      </c>
      <c r="M95" s="113" t="s">
        <v>293</v>
      </c>
      <c r="N95" s="113" t="s">
        <v>38</v>
      </c>
    </row>
    <row r="96" spans="1:14" s="77" customFormat="1" ht="15">
      <c r="A96" s="113" t="s">
        <v>130</v>
      </c>
      <c r="B96" s="113" t="s">
        <v>393</v>
      </c>
      <c r="C96" s="116"/>
      <c r="D96" s="116"/>
      <c r="E96" s="116"/>
      <c r="F96" s="116"/>
      <c r="G96" s="116"/>
      <c r="H96" s="116"/>
      <c r="I96" s="116"/>
      <c r="J96" s="117"/>
      <c r="K96" s="113">
        <v>4</v>
      </c>
      <c r="L96" s="113" t="s">
        <v>299</v>
      </c>
      <c r="M96" s="113" t="s">
        <v>394</v>
      </c>
      <c r="N96" s="113" t="s">
        <v>38</v>
      </c>
    </row>
    <row r="97" spans="1:14" s="77" customFormat="1" ht="15">
      <c r="A97" s="113" t="s">
        <v>395</v>
      </c>
      <c r="B97" s="113" t="s">
        <v>396</v>
      </c>
      <c r="C97" s="116">
        <v>0.35</v>
      </c>
      <c r="D97" s="116">
        <v>0.35</v>
      </c>
      <c r="E97" s="116">
        <v>0.35</v>
      </c>
      <c r="F97" s="116">
        <v>0.35</v>
      </c>
      <c r="G97" s="116">
        <v>0.35</v>
      </c>
      <c r="H97" s="116">
        <v>0.35</v>
      </c>
      <c r="I97" s="116">
        <v>0.35</v>
      </c>
      <c r="J97" s="117">
        <v>0.1</v>
      </c>
      <c r="K97" s="113">
        <v>4</v>
      </c>
      <c r="L97" s="113" t="s">
        <v>299</v>
      </c>
      <c r="M97" s="113" t="s">
        <v>293</v>
      </c>
      <c r="N97" s="113" t="s">
        <v>38</v>
      </c>
    </row>
    <row r="98" spans="1:14" s="77" customFormat="1" ht="15">
      <c r="A98" s="113" t="s">
        <v>268</v>
      </c>
      <c r="B98" s="113" t="s">
        <v>115</v>
      </c>
      <c r="C98" s="116">
        <v>29.526</v>
      </c>
      <c r="D98" s="116">
        <v>30.274000000000001</v>
      </c>
      <c r="E98" s="116">
        <v>26.428000000000001</v>
      </c>
      <c r="F98" s="116">
        <v>24.888999999999999</v>
      </c>
      <c r="G98" s="116">
        <v>24.898</v>
      </c>
      <c r="H98" s="116">
        <v>24.911000000000001</v>
      </c>
      <c r="I98" s="116">
        <v>24.911000000000001</v>
      </c>
      <c r="J98" s="117">
        <v>11.7</v>
      </c>
      <c r="K98" s="113">
        <v>2</v>
      </c>
      <c r="L98" s="113" t="s">
        <v>116</v>
      </c>
      <c r="M98" s="113" t="s">
        <v>117</v>
      </c>
      <c r="N98" s="113" t="s">
        <v>38</v>
      </c>
    </row>
    <row r="99" spans="1:14" s="77" customFormat="1" ht="15">
      <c r="A99" s="113" t="s">
        <v>270</v>
      </c>
      <c r="B99" s="113" t="s">
        <v>269</v>
      </c>
      <c r="C99" s="116">
        <v>5.0155366325582973</v>
      </c>
      <c r="D99" s="116">
        <v>5.3739977128184977</v>
      </c>
      <c r="E99" s="116">
        <v>5.3739977128184977</v>
      </c>
      <c r="F99" s="116">
        <v>5.3739977128184977</v>
      </c>
      <c r="G99" s="116">
        <v>5.3739977128184977</v>
      </c>
      <c r="H99" s="116">
        <v>5.3739977128184977</v>
      </c>
      <c r="I99" s="116">
        <v>5.3739977128184977</v>
      </c>
      <c r="J99" s="117">
        <v>15.2</v>
      </c>
      <c r="K99" s="113">
        <v>1</v>
      </c>
      <c r="L99" s="113" t="s">
        <v>103</v>
      </c>
      <c r="M99" s="113" t="s">
        <v>118</v>
      </c>
      <c r="N99" s="113" t="s">
        <v>38</v>
      </c>
    </row>
    <row r="100" spans="1:14" s="77" customFormat="1" ht="15">
      <c r="A100" s="113" t="s">
        <v>472</v>
      </c>
      <c r="B100" s="113" t="s">
        <v>546</v>
      </c>
      <c r="C100" s="116">
        <v>3.6520000000000001</v>
      </c>
      <c r="D100" s="116">
        <v>6.319</v>
      </c>
      <c r="E100" s="116">
        <v>2.286</v>
      </c>
      <c r="F100" s="116">
        <v>2.2989999999999999</v>
      </c>
      <c r="G100" s="116">
        <v>2.302</v>
      </c>
      <c r="H100" s="116">
        <v>2.3140000000000001</v>
      </c>
      <c r="I100" s="116">
        <v>2.3140000000000001</v>
      </c>
      <c r="J100" s="117">
        <v>4.3</v>
      </c>
      <c r="K100" s="113">
        <v>2</v>
      </c>
      <c r="L100" s="113" t="s">
        <v>116</v>
      </c>
      <c r="M100" s="113" t="s">
        <v>117</v>
      </c>
      <c r="N100" s="113" t="s">
        <v>38</v>
      </c>
    </row>
    <row r="101" spans="1:14" s="77" customFormat="1" ht="15">
      <c r="A101" s="113" t="s">
        <v>274</v>
      </c>
      <c r="B101" s="113" t="s">
        <v>273</v>
      </c>
      <c r="C101" s="116">
        <v>0.45</v>
      </c>
      <c r="D101" s="116">
        <v>0.4</v>
      </c>
      <c r="E101" s="116">
        <v>0.4</v>
      </c>
      <c r="F101" s="116">
        <v>0.4</v>
      </c>
      <c r="G101" s="116">
        <v>0.4</v>
      </c>
      <c r="H101" s="116">
        <v>0.4</v>
      </c>
      <c r="I101" s="116">
        <v>0.4</v>
      </c>
      <c r="J101" s="117">
        <v>0.7</v>
      </c>
      <c r="K101" s="113">
        <v>4</v>
      </c>
      <c r="L101" s="113" t="s">
        <v>299</v>
      </c>
      <c r="M101" s="113" t="s">
        <v>342</v>
      </c>
      <c r="N101" s="113" t="s">
        <v>38</v>
      </c>
    </row>
    <row r="102" spans="1:14" s="77" customFormat="1" ht="15">
      <c r="A102" s="113" t="s">
        <v>275</v>
      </c>
      <c r="B102" s="113" t="s">
        <v>341</v>
      </c>
      <c r="C102" s="116">
        <v>2.4590000000000001</v>
      </c>
      <c r="D102" s="116">
        <v>1.2190000000000001</v>
      </c>
      <c r="E102" s="116">
        <v>1.5860000000000001</v>
      </c>
      <c r="F102" s="116">
        <v>1.5740000000000001</v>
      </c>
      <c r="G102" s="116">
        <v>1.639</v>
      </c>
      <c r="H102" s="116">
        <v>1.6539999999999999</v>
      </c>
      <c r="I102" s="116">
        <v>1.6539999999999999</v>
      </c>
      <c r="J102" s="117">
        <v>3</v>
      </c>
      <c r="K102" s="113">
        <v>4</v>
      </c>
      <c r="L102" s="113" t="s">
        <v>299</v>
      </c>
      <c r="M102" s="113" t="s">
        <v>122</v>
      </c>
      <c r="N102" s="113" t="s">
        <v>38</v>
      </c>
    </row>
    <row r="103" spans="1:14" s="77" customFormat="1" ht="15">
      <c r="A103" s="113" t="s">
        <v>276</v>
      </c>
      <c r="B103" s="113" t="s">
        <v>125</v>
      </c>
      <c r="C103" s="116">
        <v>3.87</v>
      </c>
      <c r="D103" s="116">
        <v>3.8690000000000002</v>
      </c>
      <c r="E103" s="116">
        <v>3.8690000000000002</v>
      </c>
      <c r="F103" s="116">
        <v>3.8690000000000002</v>
      </c>
      <c r="G103" s="116">
        <v>3.8690000000000002</v>
      </c>
      <c r="H103" s="116">
        <v>3.8690000000000002</v>
      </c>
      <c r="I103" s="116">
        <v>3.8690000000000002</v>
      </c>
      <c r="J103" s="117">
        <v>24.1</v>
      </c>
      <c r="K103" s="113">
        <v>4</v>
      </c>
      <c r="L103" s="113" t="s">
        <v>299</v>
      </c>
      <c r="M103" s="113" t="s">
        <v>126</v>
      </c>
      <c r="N103" s="113" t="s">
        <v>38</v>
      </c>
    </row>
    <row r="104" spans="1:14" s="77" customFormat="1" ht="15">
      <c r="A104" s="113" t="s">
        <v>277</v>
      </c>
      <c r="B104" s="113" t="s">
        <v>128</v>
      </c>
      <c r="C104" s="116">
        <v>0.502</v>
      </c>
      <c r="D104" s="116">
        <v>0.35499999999999998</v>
      </c>
      <c r="E104" s="116">
        <v>0.29099999999999998</v>
      </c>
      <c r="F104" s="116">
        <v>0.45600000000000002</v>
      </c>
      <c r="G104" s="116">
        <v>0.45600000000000002</v>
      </c>
      <c r="H104" s="116">
        <v>0.45600000000000002</v>
      </c>
      <c r="I104" s="116">
        <v>0.45600000000000002</v>
      </c>
      <c r="J104" s="117">
        <v>1.1000000000000001</v>
      </c>
      <c r="K104" s="113">
        <v>2</v>
      </c>
      <c r="L104" s="113" t="s">
        <v>116</v>
      </c>
      <c r="M104" s="113" t="s">
        <v>28</v>
      </c>
      <c r="N104" s="113" t="s">
        <v>38</v>
      </c>
    </row>
    <row r="105" spans="1:14" s="77" customFormat="1" ht="15">
      <c r="A105" s="113" t="s">
        <v>272</v>
      </c>
      <c r="B105" s="113" t="s">
        <v>271</v>
      </c>
      <c r="C105" s="116">
        <v>1</v>
      </c>
      <c r="D105" s="116">
        <v>1</v>
      </c>
      <c r="E105" s="116">
        <v>1</v>
      </c>
      <c r="F105" s="116">
        <v>0.752</v>
      </c>
      <c r="G105" s="116">
        <v>0.502</v>
      </c>
      <c r="H105" s="116">
        <v>0.502</v>
      </c>
      <c r="I105" s="116">
        <v>0.502</v>
      </c>
      <c r="J105" s="117">
        <v>1.9</v>
      </c>
      <c r="K105" s="113">
        <v>4</v>
      </c>
      <c r="L105" s="113" t="s">
        <v>299</v>
      </c>
      <c r="M105" s="113" t="s">
        <v>18</v>
      </c>
      <c r="N105" s="113" t="s">
        <v>38</v>
      </c>
    </row>
    <row r="106" spans="1:14" s="77" customFormat="1" ht="15">
      <c r="A106" s="113" t="s">
        <v>339</v>
      </c>
      <c r="B106" s="113" t="s">
        <v>340</v>
      </c>
      <c r="C106" s="116">
        <v>0.6</v>
      </c>
      <c r="D106" s="116">
        <v>0.6</v>
      </c>
      <c r="E106" s="116">
        <v>0.6</v>
      </c>
      <c r="F106" s="116">
        <v>0.6</v>
      </c>
      <c r="G106" s="116">
        <v>0.6</v>
      </c>
      <c r="H106" s="116">
        <v>0.6</v>
      </c>
      <c r="I106" s="116">
        <v>0.6</v>
      </c>
      <c r="J106" s="117">
        <v>1.4</v>
      </c>
      <c r="K106" s="113">
        <v>2</v>
      </c>
      <c r="L106" s="113" t="s">
        <v>116</v>
      </c>
      <c r="M106" s="113" t="s">
        <v>25</v>
      </c>
      <c r="N106" s="113" t="s">
        <v>38</v>
      </c>
    </row>
    <row r="107" spans="1:14" s="77" customFormat="1" ht="15">
      <c r="A107" s="145" t="s">
        <v>473</v>
      </c>
      <c r="B107" s="113" t="s">
        <v>119</v>
      </c>
      <c r="C107" s="116">
        <v>3.5000000000000003E-2</v>
      </c>
      <c r="D107" s="116">
        <v>3.7999999999999999E-2</v>
      </c>
      <c r="E107" s="116">
        <v>3.7999999999999999E-2</v>
      </c>
      <c r="F107" s="116">
        <v>3.7999999999999999E-2</v>
      </c>
      <c r="G107" s="116">
        <v>3.7999999999999999E-2</v>
      </c>
      <c r="H107" s="116">
        <v>3.7999999999999999E-2</v>
      </c>
      <c r="I107" s="116">
        <v>3.7999999999999999E-2</v>
      </c>
      <c r="J107" s="117">
        <v>0.2</v>
      </c>
      <c r="K107" s="113">
        <v>4</v>
      </c>
      <c r="L107" s="113" t="s">
        <v>299</v>
      </c>
      <c r="M107" s="113" t="s">
        <v>120</v>
      </c>
      <c r="N107" s="113" t="s">
        <v>38</v>
      </c>
    </row>
    <row r="108" spans="1:14" s="77" customFormat="1" ht="15">
      <c r="A108" s="113" t="s">
        <v>275</v>
      </c>
      <c r="B108" s="113" t="s">
        <v>336</v>
      </c>
      <c r="C108" s="116">
        <v>0.3</v>
      </c>
      <c r="D108" s="116">
        <v>0.3</v>
      </c>
      <c r="E108" s="116">
        <v>0.3</v>
      </c>
      <c r="F108" s="116">
        <v>0.3</v>
      </c>
      <c r="G108" s="116">
        <v>0.3</v>
      </c>
      <c r="H108" s="116">
        <v>0.3</v>
      </c>
      <c r="I108" s="116">
        <v>0.3</v>
      </c>
      <c r="J108" s="117">
        <v>0.6</v>
      </c>
      <c r="K108" s="113">
        <v>4</v>
      </c>
      <c r="L108" s="113" t="s">
        <v>299</v>
      </c>
      <c r="M108" s="113" t="s">
        <v>474</v>
      </c>
      <c r="N108" s="113" t="s">
        <v>38</v>
      </c>
    </row>
    <row r="109" spans="1:14" s="77" customFormat="1" ht="15">
      <c r="A109" s="132" t="s">
        <v>338</v>
      </c>
      <c r="B109" s="113" t="s">
        <v>337</v>
      </c>
      <c r="C109" s="116">
        <v>0</v>
      </c>
      <c r="D109" s="116">
        <v>0</v>
      </c>
      <c r="E109" s="116">
        <v>0</v>
      </c>
      <c r="F109" s="116">
        <v>0</v>
      </c>
      <c r="G109" s="116">
        <v>0</v>
      </c>
      <c r="H109" s="116">
        <v>0</v>
      </c>
      <c r="I109" s="116">
        <v>0</v>
      </c>
      <c r="J109" s="117">
        <v>0</v>
      </c>
      <c r="K109" s="113">
        <v>4</v>
      </c>
      <c r="L109" s="113" t="s">
        <v>299</v>
      </c>
      <c r="M109" s="113" t="s">
        <v>63</v>
      </c>
      <c r="N109" s="113" t="s">
        <v>38</v>
      </c>
    </row>
    <row r="110" spans="1:14" s="22" customFormat="1" ht="15" customHeight="1">
      <c r="A110" s="284"/>
      <c r="B110" s="22" t="s">
        <v>385</v>
      </c>
      <c r="C110" s="137">
        <v>60.56197163255829</v>
      </c>
      <c r="D110" s="137">
        <v>71.326122712818503</v>
      </c>
      <c r="E110" s="137">
        <v>66.572632712818489</v>
      </c>
      <c r="F110" s="137">
        <v>57.317212712818488</v>
      </c>
      <c r="G110" s="137">
        <v>54.911752712818497</v>
      </c>
      <c r="H110" s="137">
        <v>53.520232712818505</v>
      </c>
      <c r="I110" s="137">
        <v>52.008402712818501</v>
      </c>
      <c r="J110" s="285"/>
      <c r="K110" s="285"/>
      <c r="L110" s="286"/>
      <c r="M110" s="285"/>
      <c r="N110" s="285"/>
    </row>
    <row r="111" spans="1:14" s="7" customFormat="1" ht="15" customHeight="1">
      <c r="A111" s="114"/>
      <c r="C111" s="64"/>
      <c r="D111" s="64"/>
      <c r="E111" s="64"/>
      <c r="F111" s="64"/>
      <c r="G111" s="64"/>
      <c r="H111" s="64"/>
      <c r="I111" s="64"/>
      <c r="J111" s="10"/>
      <c r="K111" s="10"/>
      <c r="L111" s="10"/>
      <c r="M111" s="10"/>
      <c r="N111" s="10"/>
    </row>
    <row r="112" spans="1:14" s="3" customFormat="1" ht="15">
      <c r="A112" s="15"/>
      <c r="B112" s="27" t="s">
        <v>444</v>
      </c>
      <c r="C112" s="57"/>
      <c r="D112" s="60"/>
      <c r="E112" s="60"/>
      <c r="F112" s="60"/>
      <c r="G112" s="60"/>
      <c r="H112" s="60"/>
      <c r="I112" s="60"/>
      <c r="J112" s="28"/>
      <c r="K112" s="27"/>
      <c r="L112" s="95"/>
      <c r="M112" s="95"/>
      <c r="N112" s="27"/>
    </row>
    <row r="113" spans="1:14" s="269" customFormat="1" ht="12.75" customHeight="1">
      <c r="A113" s="114" t="s">
        <v>312</v>
      </c>
      <c r="B113" s="7" t="s">
        <v>2</v>
      </c>
      <c r="C113" s="64">
        <v>1.8440000000000001</v>
      </c>
      <c r="D113" s="64">
        <v>2.2930000000000001</v>
      </c>
      <c r="E113" s="64">
        <v>1.3129999999999999</v>
      </c>
      <c r="F113" s="64">
        <v>1.3</v>
      </c>
      <c r="G113" s="64">
        <v>1.349</v>
      </c>
      <c r="H113" s="64">
        <v>1.431</v>
      </c>
      <c r="I113" s="64">
        <v>1.4750000000000001</v>
      </c>
      <c r="J113" s="10">
        <v>100</v>
      </c>
      <c r="K113" s="10">
        <v>6</v>
      </c>
      <c r="L113" s="10" t="s">
        <v>163</v>
      </c>
      <c r="M113" s="10" t="s">
        <v>3</v>
      </c>
      <c r="N113" s="10" t="s">
        <v>39</v>
      </c>
    </row>
    <row r="114" spans="1:14" s="269" customFormat="1" ht="12.75" customHeight="1">
      <c r="A114" s="114" t="s">
        <v>333</v>
      </c>
      <c r="B114" s="7" t="s">
        <v>648</v>
      </c>
      <c r="C114" s="64">
        <v>0</v>
      </c>
      <c r="D114" s="64">
        <v>1.45635</v>
      </c>
      <c r="E114" s="64">
        <v>6.1892500000000004</v>
      </c>
      <c r="F114" s="64">
        <v>7.7026000000000003</v>
      </c>
      <c r="G114" s="64">
        <v>7.705449999999999</v>
      </c>
      <c r="H114" s="64">
        <v>7.705449999999999</v>
      </c>
      <c r="I114" s="64">
        <v>7.705449999999999</v>
      </c>
      <c r="J114" s="209">
        <v>95</v>
      </c>
      <c r="K114" s="10" t="s">
        <v>508</v>
      </c>
      <c r="L114" s="113"/>
      <c r="M114" s="10" t="s">
        <v>491</v>
      </c>
      <c r="N114" s="10" t="s">
        <v>39</v>
      </c>
    </row>
    <row r="115" spans="1:14" s="269" customFormat="1" ht="12.75" customHeight="1">
      <c r="A115" s="7" t="s">
        <v>333</v>
      </c>
      <c r="B115" s="7" t="s">
        <v>583</v>
      </c>
      <c r="C115" s="101">
        <v>0</v>
      </c>
      <c r="D115" s="101">
        <v>0</v>
      </c>
      <c r="E115" s="101">
        <v>2.0379</v>
      </c>
      <c r="F115" s="101">
        <v>2.3490000000000002</v>
      </c>
      <c r="G115" s="101">
        <v>2.5188000000000001</v>
      </c>
      <c r="H115" s="101">
        <v>2.3931</v>
      </c>
      <c r="I115" s="101">
        <v>2.3931</v>
      </c>
      <c r="J115" s="7">
        <v>30</v>
      </c>
      <c r="K115" s="7">
        <v>4</v>
      </c>
      <c r="L115" s="113" t="s">
        <v>299</v>
      </c>
      <c r="M115" s="7" t="s">
        <v>21</v>
      </c>
      <c r="N115" s="10" t="s">
        <v>39</v>
      </c>
    </row>
    <row r="116" spans="1:14" s="269" customFormat="1">
      <c r="A116" s="7" t="s">
        <v>333</v>
      </c>
      <c r="B116" s="7" t="s">
        <v>649</v>
      </c>
      <c r="C116" s="101">
        <v>0.107</v>
      </c>
      <c r="D116" s="101">
        <v>0</v>
      </c>
      <c r="E116" s="101">
        <v>0</v>
      </c>
      <c r="F116" s="101">
        <v>0</v>
      </c>
      <c r="G116" s="101">
        <v>0</v>
      </c>
      <c r="H116" s="101">
        <v>0</v>
      </c>
      <c r="I116" s="101">
        <v>0</v>
      </c>
      <c r="J116" s="7">
        <v>100</v>
      </c>
      <c r="K116" s="7">
        <v>6</v>
      </c>
      <c r="L116" s="10" t="s">
        <v>163</v>
      </c>
      <c r="M116" s="7" t="s">
        <v>9</v>
      </c>
      <c r="N116" s="7" t="s">
        <v>39</v>
      </c>
    </row>
    <row r="117" spans="1:14" s="269" customFormat="1">
      <c r="A117" s="7" t="s">
        <v>334</v>
      </c>
      <c r="B117" s="7" t="s">
        <v>243</v>
      </c>
      <c r="C117" s="101">
        <v>12.632400000000001</v>
      </c>
      <c r="D117" s="101">
        <v>26.575199999999999</v>
      </c>
      <c r="E117" s="101">
        <v>35.2179</v>
      </c>
      <c r="F117" s="101">
        <v>36.188099999999999</v>
      </c>
      <c r="G117" s="101">
        <v>35.2881</v>
      </c>
      <c r="H117" s="101">
        <v>35.832599999999999</v>
      </c>
      <c r="I117" s="101">
        <v>36.638100000000001</v>
      </c>
      <c r="J117" s="7">
        <v>90</v>
      </c>
      <c r="K117" s="7" t="s">
        <v>431</v>
      </c>
      <c r="L117" s="113"/>
      <c r="M117" s="7" t="s">
        <v>12</v>
      </c>
      <c r="N117" s="7" t="s">
        <v>39</v>
      </c>
    </row>
    <row r="118" spans="1:14" s="269" customFormat="1">
      <c r="A118" s="7" t="s">
        <v>334</v>
      </c>
      <c r="B118" s="7" t="s">
        <v>397</v>
      </c>
      <c r="C118" s="101">
        <v>15.432</v>
      </c>
      <c r="D118" s="101">
        <v>17.292999999999999</v>
      </c>
      <c r="E118" s="101">
        <v>18.132000000000001</v>
      </c>
      <c r="F118" s="101">
        <v>18.132000000000001</v>
      </c>
      <c r="G118" s="101">
        <v>18.132000000000001</v>
      </c>
      <c r="H118" s="101">
        <v>18.132000000000001</v>
      </c>
      <c r="I118" s="101">
        <v>18.132000000000001</v>
      </c>
      <c r="J118" s="7">
        <v>100</v>
      </c>
      <c r="K118" s="7">
        <v>6</v>
      </c>
      <c r="L118" s="113" t="s">
        <v>163</v>
      </c>
      <c r="M118" s="7" t="s">
        <v>12</v>
      </c>
      <c r="N118" s="7" t="s">
        <v>39</v>
      </c>
    </row>
    <row r="119" spans="1:14" s="269" customFormat="1">
      <c r="A119" s="7" t="s">
        <v>313</v>
      </c>
      <c r="B119" s="7" t="s">
        <v>650</v>
      </c>
      <c r="C119" s="101">
        <v>2.4420000000000002</v>
      </c>
      <c r="D119" s="101">
        <v>0.52400000000000002</v>
      </c>
      <c r="E119" s="101">
        <v>0.52400000000000002</v>
      </c>
      <c r="F119" s="101">
        <v>1.2E-2</v>
      </c>
      <c r="G119" s="101">
        <v>1.2E-2</v>
      </c>
      <c r="H119" s="101">
        <v>1.2E-2</v>
      </c>
      <c r="I119" s="101">
        <v>1.2E-2</v>
      </c>
      <c r="J119" s="7">
        <v>100</v>
      </c>
      <c r="K119" s="7">
        <v>6</v>
      </c>
      <c r="L119" s="10" t="s">
        <v>163</v>
      </c>
      <c r="M119" s="7" t="s">
        <v>12</v>
      </c>
      <c r="N119" s="10" t="s">
        <v>39</v>
      </c>
    </row>
    <row r="120" spans="1:14" s="269" customFormat="1" ht="13.5" customHeight="1">
      <c r="A120" s="7" t="s">
        <v>13</v>
      </c>
      <c r="B120" s="7" t="s">
        <v>45</v>
      </c>
      <c r="C120" s="101">
        <v>40.99</v>
      </c>
      <c r="D120" s="101">
        <v>44.21</v>
      </c>
      <c r="E120" s="101">
        <v>40.850999999999999</v>
      </c>
      <c r="F120" s="101">
        <v>41.036000000000001</v>
      </c>
      <c r="G120" s="101">
        <v>40.686</v>
      </c>
      <c r="H120" s="101">
        <v>39.856999999999999</v>
      </c>
      <c r="I120" s="101">
        <v>39.856999999999999</v>
      </c>
      <c r="J120" s="7">
        <v>100</v>
      </c>
      <c r="K120" s="7">
        <v>6</v>
      </c>
      <c r="L120" s="10" t="s">
        <v>163</v>
      </c>
      <c r="M120" s="7" t="s">
        <v>12</v>
      </c>
      <c r="N120" s="10" t="s">
        <v>39</v>
      </c>
    </row>
    <row r="121" spans="1:14" s="269" customFormat="1">
      <c r="A121" s="7" t="s">
        <v>13</v>
      </c>
      <c r="B121" s="7" t="s">
        <v>651</v>
      </c>
      <c r="C121" s="101">
        <v>123.069</v>
      </c>
      <c r="D121" s="101">
        <v>147.297</v>
      </c>
      <c r="E121" s="101">
        <v>165.059</v>
      </c>
      <c r="F121" s="101">
        <v>172.137</v>
      </c>
      <c r="G121" s="101">
        <v>175.19900000000001</v>
      </c>
      <c r="H121" s="101">
        <v>175.19900000000001</v>
      </c>
      <c r="I121" s="101">
        <v>175.19900000000001</v>
      </c>
      <c r="J121" s="7">
        <v>100</v>
      </c>
      <c r="K121" s="7" t="s">
        <v>431</v>
      </c>
      <c r="L121" s="10"/>
      <c r="M121" s="7" t="s">
        <v>12</v>
      </c>
      <c r="N121" s="10" t="s">
        <v>39</v>
      </c>
    </row>
    <row r="122" spans="1:14" s="269" customFormat="1">
      <c r="A122" s="7" t="s">
        <v>13</v>
      </c>
      <c r="B122" s="7" t="s">
        <v>587</v>
      </c>
      <c r="C122" s="101"/>
      <c r="D122" s="101">
        <v>5</v>
      </c>
      <c r="E122" s="101">
        <v>7.5</v>
      </c>
      <c r="F122" s="101">
        <v>10</v>
      </c>
      <c r="G122" s="101">
        <v>10</v>
      </c>
      <c r="H122" s="101">
        <v>10</v>
      </c>
      <c r="I122" s="101">
        <v>10</v>
      </c>
      <c r="J122" s="7">
        <v>100</v>
      </c>
      <c r="K122" s="7" t="s">
        <v>431</v>
      </c>
      <c r="L122" s="10"/>
      <c r="M122" s="7" t="s">
        <v>12</v>
      </c>
      <c r="N122" s="10" t="s">
        <v>39</v>
      </c>
    </row>
    <row r="123" spans="1:14" s="269" customFormat="1">
      <c r="A123" s="7" t="s">
        <v>13</v>
      </c>
      <c r="B123" s="7" t="s">
        <v>652</v>
      </c>
      <c r="C123" s="7">
        <v>115.89999999999999</v>
      </c>
      <c r="D123" s="101">
        <v>3.298</v>
      </c>
      <c r="E123" s="101">
        <v>0.8</v>
      </c>
      <c r="F123" s="101">
        <v>0.505</v>
      </c>
      <c r="G123" s="101">
        <v>0.505</v>
      </c>
      <c r="H123" s="101">
        <v>0.505</v>
      </c>
      <c r="I123" s="101">
        <v>0.505</v>
      </c>
      <c r="J123" s="7">
        <v>100</v>
      </c>
      <c r="K123" s="7" t="s">
        <v>653</v>
      </c>
      <c r="L123" s="10" t="s">
        <v>654</v>
      </c>
      <c r="M123" s="7" t="s">
        <v>655</v>
      </c>
      <c r="N123" s="10" t="s">
        <v>39</v>
      </c>
    </row>
    <row r="124" spans="1:14" s="269" customFormat="1">
      <c r="A124" s="7" t="s">
        <v>17</v>
      </c>
      <c r="B124" s="7" t="s">
        <v>656</v>
      </c>
      <c r="C124" s="101">
        <v>70.48</v>
      </c>
      <c r="D124" s="101">
        <v>70.546000000000006</v>
      </c>
      <c r="E124" s="101">
        <v>96.43</v>
      </c>
      <c r="F124" s="101">
        <v>69.893000000000001</v>
      </c>
      <c r="G124" s="101">
        <v>69.893000000000001</v>
      </c>
      <c r="H124" s="101">
        <v>70.260999999999996</v>
      </c>
      <c r="I124" s="101">
        <v>70.260999999999996</v>
      </c>
      <c r="J124" s="7">
        <v>100</v>
      </c>
      <c r="K124" s="7">
        <v>3</v>
      </c>
      <c r="L124" s="10" t="s">
        <v>89</v>
      </c>
      <c r="M124" s="7" t="s">
        <v>8</v>
      </c>
      <c r="N124" s="10" t="s">
        <v>39</v>
      </c>
    </row>
    <row r="125" spans="1:14" s="269" customFormat="1">
      <c r="A125" s="7" t="s">
        <v>17</v>
      </c>
      <c r="B125" s="7" t="s">
        <v>657</v>
      </c>
      <c r="C125" s="101">
        <v>3.9060000000000001</v>
      </c>
      <c r="D125" s="101">
        <v>3.7069999999999999</v>
      </c>
      <c r="E125" s="101">
        <v>3.532</v>
      </c>
      <c r="F125" s="101">
        <v>3.5369999999999999</v>
      </c>
      <c r="G125" s="101">
        <v>3.5520000000000005</v>
      </c>
      <c r="H125" s="101">
        <v>3.5520000000000005</v>
      </c>
      <c r="I125" s="101">
        <v>3.5520000000000005</v>
      </c>
      <c r="J125" s="7">
        <v>100</v>
      </c>
      <c r="K125" s="67">
        <v>6</v>
      </c>
      <c r="L125" s="113" t="s">
        <v>163</v>
      </c>
      <c r="M125" s="7" t="s">
        <v>309</v>
      </c>
      <c r="N125" s="10" t="s">
        <v>39</v>
      </c>
    </row>
    <row r="126" spans="1:14" s="269" customFormat="1">
      <c r="A126" s="7" t="s">
        <v>17</v>
      </c>
      <c r="B126" s="7" t="s">
        <v>311</v>
      </c>
      <c r="C126" s="101">
        <v>1.079</v>
      </c>
      <c r="D126" s="101">
        <v>1.504</v>
      </c>
      <c r="E126" s="101">
        <v>2.5</v>
      </c>
      <c r="F126" s="101">
        <v>3</v>
      </c>
      <c r="G126" s="101">
        <v>1.5</v>
      </c>
      <c r="H126" s="101">
        <v>0.89500000000000002</v>
      </c>
      <c r="I126" s="101">
        <v>0</v>
      </c>
      <c r="J126" s="7">
        <v>100</v>
      </c>
      <c r="K126" s="7">
        <v>1.6</v>
      </c>
      <c r="L126" s="10"/>
      <c r="M126" s="7" t="s">
        <v>9</v>
      </c>
      <c r="N126" s="10" t="s">
        <v>39</v>
      </c>
    </row>
    <row r="127" spans="1:14" s="269" customFormat="1">
      <c r="A127" s="7" t="s">
        <v>17</v>
      </c>
      <c r="B127" s="7" t="s">
        <v>658</v>
      </c>
      <c r="C127" s="101">
        <v>2.2155</v>
      </c>
      <c r="D127" s="101">
        <v>1.5036</v>
      </c>
      <c r="E127" s="101">
        <v>0</v>
      </c>
      <c r="F127" s="101">
        <v>0</v>
      </c>
      <c r="G127" s="101">
        <v>0</v>
      </c>
      <c r="H127" s="101">
        <v>0</v>
      </c>
      <c r="I127" s="101">
        <v>0</v>
      </c>
      <c r="J127" s="7">
        <v>30</v>
      </c>
      <c r="K127" s="7">
        <v>4</v>
      </c>
      <c r="L127" s="10" t="s">
        <v>299</v>
      </c>
      <c r="M127" s="7" t="s">
        <v>21</v>
      </c>
      <c r="N127" s="10" t="s">
        <v>39</v>
      </c>
    </row>
    <row r="128" spans="1:14" s="269" customFormat="1">
      <c r="A128" s="7" t="s">
        <v>17</v>
      </c>
      <c r="B128" s="7" t="s">
        <v>659</v>
      </c>
      <c r="C128" s="101">
        <v>0</v>
      </c>
      <c r="D128" s="101">
        <v>2.8</v>
      </c>
      <c r="E128" s="101">
        <v>0</v>
      </c>
      <c r="F128" s="101">
        <v>0</v>
      </c>
      <c r="G128" s="101">
        <v>0</v>
      </c>
      <c r="H128" s="101">
        <v>0</v>
      </c>
      <c r="I128" s="101">
        <v>0</v>
      </c>
      <c r="J128" s="7">
        <v>95</v>
      </c>
      <c r="K128" s="7" t="s">
        <v>495</v>
      </c>
      <c r="L128" s="10"/>
      <c r="M128" s="7" t="s">
        <v>496</v>
      </c>
      <c r="N128" s="10" t="s">
        <v>39</v>
      </c>
    </row>
    <row r="129" spans="1:14" s="269" customFormat="1">
      <c r="A129" s="7" t="s">
        <v>17</v>
      </c>
      <c r="B129" s="7" t="s">
        <v>241</v>
      </c>
      <c r="C129" s="101">
        <v>9.3048000000000002</v>
      </c>
      <c r="D129" s="101">
        <v>8.1806999999999999</v>
      </c>
      <c r="E129" s="101">
        <v>7.0083000000000002</v>
      </c>
      <c r="F129" s="101">
        <v>7.2270000000000003</v>
      </c>
      <c r="G129" s="101">
        <v>7.0605000000000002</v>
      </c>
      <c r="H129" s="101">
        <v>6.9531000000000001</v>
      </c>
      <c r="I129" s="101">
        <v>6.9531000000000001</v>
      </c>
      <c r="J129" s="7">
        <v>30</v>
      </c>
      <c r="K129" s="7" t="s">
        <v>497</v>
      </c>
      <c r="L129" s="10"/>
      <c r="M129" s="7" t="s">
        <v>9</v>
      </c>
      <c r="N129" s="10" t="s">
        <v>39</v>
      </c>
    </row>
    <row r="130" spans="1:14" s="269" customFormat="1">
      <c r="A130" s="7" t="s">
        <v>17</v>
      </c>
      <c r="B130" s="7" t="s">
        <v>220</v>
      </c>
      <c r="C130" s="101">
        <v>0</v>
      </c>
      <c r="D130" s="101">
        <v>0</v>
      </c>
      <c r="E130" s="101">
        <v>0</v>
      </c>
      <c r="F130" s="101">
        <v>0</v>
      </c>
      <c r="G130" s="101">
        <v>0</v>
      </c>
      <c r="H130" s="101">
        <v>0</v>
      </c>
      <c r="I130" s="101">
        <v>0</v>
      </c>
      <c r="J130" s="7">
        <v>35</v>
      </c>
      <c r="K130" s="7">
        <v>6</v>
      </c>
      <c r="L130" s="113" t="s">
        <v>163</v>
      </c>
      <c r="M130" s="7" t="s">
        <v>21</v>
      </c>
      <c r="N130" s="10" t="s">
        <v>39</v>
      </c>
    </row>
    <row r="131" spans="1:14" s="269" customFormat="1">
      <c r="A131" s="7" t="s">
        <v>17</v>
      </c>
      <c r="B131" s="7" t="s">
        <v>589</v>
      </c>
      <c r="C131" s="101">
        <v>1.6432</v>
      </c>
      <c r="D131" s="101">
        <v>5.407</v>
      </c>
      <c r="E131" s="101">
        <v>9.2799999999999994</v>
      </c>
      <c r="F131" s="101">
        <v>9</v>
      </c>
      <c r="G131" s="101">
        <v>11</v>
      </c>
      <c r="H131" s="101">
        <v>14</v>
      </c>
      <c r="I131" s="101">
        <v>14</v>
      </c>
      <c r="J131" s="7">
        <v>20</v>
      </c>
      <c r="K131" s="7" t="s">
        <v>590</v>
      </c>
      <c r="L131" s="113"/>
      <c r="M131" s="7" t="s">
        <v>9</v>
      </c>
      <c r="N131" s="10" t="s">
        <v>280</v>
      </c>
    </row>
    <row r="132" spans="1:14" s="269" customFormat="1">
      <c r="A132" s="7" t="s">
        <v>399</v>
      </c>
      <c r="B132" s="7" t="s">
        <v>660</v>
      </c>
      <c r="C132" s="101">
        <v>41.207999999999998</v>
      </c>
      <c r="D132" s="101">
        <v>57.628999999999998</v>
      </c>
      <c r="E132" s="101">
        <v>55.204999999999998</v>
      </c>
      <c r="F132" s="101">
        <v>56.182000000000002</v>
      </c>
      <c r="G132" s="101">
        <v>56.999000000000002</v>
      </c>
      <c r="H132" s="101">
        <v>56.933</v>
      </c>
      <c r="I132" s="101">
        <v>58.689</v>
      </c>
      <c r="J132" s="7">
        <v>100</v>
      </c>
      <c r="K132" s="7" t="s">
        <v>432</v>
      </c>
      <c r="L132" s="113" t="s">
        <v>163</v>
      </c>
      <c r="M132" s="7" t="s">
        <v>9</v>
      </c>
      <c r="N132" s="10" t="s">
        <v>39</v>
      </c>
    </row>
    <row r="133" spans="1:14" s="269" customFormat="1">
      <c r="A133" s="115" t="s">
        <v>310</v>
      </c>
      <c r="B133" s="10" t="s">
        <v>242</v>
      </c>
      <c r="C133" s="139">
        <v>15.0745</v>
      </c>
      <c r="D133" s="139">
        <v>40.857599999999998</v>
      </c>
      <c r="E133" s="139">
        <v>32.7761</v>
      </c>
      <c r="F133" s="139">
        <v>24.584</v>
      </c>
      <c r="G133" s="139">
        <v>35.741300000000003</v>
      </c>
      <c r="H133" s="139">
        <v>41.129899999999999</v>
      </c>
      <c r="I133" s="139">
        <v>38.327100000000002</v>
      </c>
      <c r="J133" s="140">
        <v>70</v>
      </c>
      <c r="K133" s="11" t="s">
        <v>432</v>
      </c>
      <c r="L133" s="10" t="s">
        <v>163</v>
      </c>
      <c r="M133" s="115" t="s">
        <v>9</v>
      </c>
      <c r="N133" s="7" t="s">
        <v>39</v>
      </c>
    </row>
    <row r="134" spans="1:14" s="269" customFormat="1">
      <c r="A134" s="7" t="s">
        <v>310</v>
      </c>
      <c r="B134" s="7" t="s">
        <v>244</v>
      </c>
      <c r="C134" s="101">
        <v>14.25</v>
      </c>
      <c r="D134" s="101">
        <v>14.5215</v>
      </c>
      <c r="E134" s="101">
        <v>17.866499999999998</v>
      </c>
      <c r="F134" s="101">
        <v>15.795999999999999</v>
      </c>
      <c r="G134" s="101">
        <v>13.646000000000001</v>
      </c>
      <c r="H134" s="101">
        <v>5.633</v>
      </c>
      <c r="I134" s="101">
        <v>6.5505000000000004</v>
      </c>
      <c r="J134" s="7">
        <v>50</v>
      </c>
      <c r="K134" s="7" t="s">
        <v>432</v>
      </c>
      <c r="L134" s="10" t="s">
        <v>163</v>
      </c>
      <c r="M134" s="7" t="s">
        <v>9</v>
      </c>
      <c r="N134" s="10" t="s">
        <v>39</v>
      </c>
    </row>
    <row r="135" spans="1:14" s="269" customFormat="1">
      <c r="A135" s="7" t="s">
        <v>425</v>
      </c>
      <c r="B135" s="7" t="s">
        <v>661</v>
      </c>
      <c r="C135" s="101">
        <v>3.0972</v>
      </c>
      <c r="D135" s="101">
        <v>33.869639999999997</v>
      </c>
      <c r="E135" s="101">
        <v>6.7</v>
      </c>
      <c r="F135" s="101">
        <v>5.7</v>
      </c>
      <c r="G135" s="101">
        <v>3.7</v>
      </c>
      <c r="H135" s="101">
        <v>2.5</v>
      </c>
      <c r="I135" s="101">
        <v>2.5</v>
      </c>
      <c r="J135" s="7">
        <v>100</v>
      </c>
      <c r="K135" s="7">
        <v>41640</v>
      </c>
      <c r="L135" s="10" t="s">
        <v>663</v>
      </c>
      <c r="M135" s="7" t="s">
        <v>662</v>
      </c>
      <c r="N135" s="10" t="s">
        <v>280</v>
      </c>
    </row>
    <row r="136" spans="1:14" s="269" customFormat="1">
      <c r="A136" s="7" t="s">
        <v>310</v>
      </c>
      <c r="B136" s="210" t="s">
        <v>402</v>
      </c>
      <c r="C136" s="7">
        <v>0</v>
      </c>
      <c r="D136" s="7">
        <v>1.21848</v>
      </c>
      <c r="E136" s="7">
        <v>0.60924</v>
      </c>
      <c r="F136" s="7">
        <v>0.60924</v>
      </c>
      <c r="G136" s="7">
        <v>0</v>
      </c>
      <c r="H136" s="7">
        <v>0</v>
      </c>
      <c r="I136" s="7">
        <v>0</v>
      </c>
      <c r="J136" s="7">
        <v>6</v>
      </c>
      <c r="K136" s="7" t="s">
        <v>433</v>
      </c>
      <c r="L136" s="7"/>
      <c r="M136" s="7" t="s">
        <v>9</v>
      </c>
      <c r="N136" s="7" t="s">
        <v>280</v>
      </c>
    </row>
    <row r="137" spans="1:14" s="269" customFormat="1">
      <c r="A137" s="115"/>
      <c r="B137" s="138" t="s">
        <v>660</v>
      </c>
      <c r="C137" s="139">
        <v>5.9195000000000002</v>
      </c>
      <c r="D137" s="139">
        <v>7.8624999999999998</v>
      </c>
      <c r="E137" s="139">
        <v>7.2510000000000012</v>
      </c>
      <c r="F137" s="139">
        <v>7.2530000000000001</v>
      </c>
      <c r="G137" s="139">
        <v>7.2569999999999997</v>
      </c>
      <c r="H137" s="139">
        <v>7.2484999999999999</v>
      </c>
      <c r="I137" s="139">
        <v>7.2985000000000007</v>
      </c>
      <c r="J137" s="140">
        <v>50</v>
      </c>
      <c r="K137" s="11" t="s">
        <v>498</v>
      </c>
      <c r="L137" s="7" t="s">
        <v>163</v>
      </c>
      <c r="M137" s="115" t="s">
        <v>9</v>
      </c>
      <c r="N137" s="7" t="s">
        <v>39</v>
      </c>
    </row>
    <row r="138" spans="1:14" s="269" customFormat="1">
      <c r="A138" s="115"/>
      <c r="B138" s="138" t="s">
        <v>664</v>
      </c>
      <c r="C138" s="139">
        <v>0.96799999999999997</v>
      </c>
      <c r="D138" s="139">
        <v>1.766</v>
      </c>
      <c r="E138" s="139">
        <v>0.54299999999999993</v>
      </c>
      <c r="F138" s="139">
        <v>0.42199999999999999</v>
      </c>
      <c r="G138" s="139">
        <v>0.499</v>
      </c>
      <c r="H138" s="139">
        <v>0.158</v>
      </c>
      <c r="I138" s="139">
        <v>0</v>
      </c>
      <c r="J138" s="140">
        <v>100</v>
      </c>
      <c r="K138" s="11">
        <v>6</v>
      </c>
      <c r="L138" s="7" t="s">
        <v>163</v>
      </c>
      <c r="M138" s="115" t="s">
        <v>9</v>
      </c>
      <c r="N138" s="7" t="s">
        <v>39</v>
      </c>
    </row>
    <row r="139" spans="1:14" s="269" customFormat="1">
      <c r="A139" s="7" t="s">
        <v>588</v>
      </c>
      <c r="B139" s="7" t="s">
        <v>593</v>
      </c>
      <c r="C139" s="101">
        <v>0</v>
      </c>
      <c r="D139" s="101">
        <v>1.62</v>
      </c>
      <c r="E139" s="101">
        <v>0</v>
      </c>
      <c r="F139" s="101">
        <v>0</v>
      </c>
      <c r="G139" s="101">
        <v>0</v>
      </c>
      <c r="H139" s="101">
        <v>0</v>
      </c>
      <c r="I139" s="101">
        <v>0</v>
      </c>
      <c r="J139" s="7">
        <v>20</v>
      </c>
      <c r="K139" s="67" t="s">
        <v>594</v>
      </c>
      <c r="L139" s="10"/>
      <c r="M139" s="7" t="s">
        <v>595</v>
      </c>
      <c r="N139" s="10" t="s">
        <v>39</v>
      </c>
    </row>
    <row r="140" spans="1:14" s="269" customFormat="1">
      <c r="A140" s="7"/>
      <c r="B140" s="7" t="s">
        <v>665</v>
      </c>
      <c r="C140" s="101">
        <v>22.83925</v>
      </c>
      <c r="D140" s="101">
        <v>23.106249999999999</v>
      </c>
      <c r="E140" s="101">
        <v>20.820999999999998</v>
      </c>
      <c r="F140" s="101">
        <v>13.56</v>
      </c>
      <c r="G140" s="101">
        <v>11.685</v>
      </c>
      <c r="H140" s="101">
        <v>11.06</v>
      </c>
      <c r="I140" s="101">
        <v>11.06</v>
      </c>
      <c r="J140" s="7">
        <v>25</v>
      </c>
      <c r="K140" s="67">
        <v>5</v>
      </c>
      <c r="L140" s="10" t="s">
        <v>162</v>
      </c>
      <c r="M140" s="7" t="s">
        <v>9</v>
      </c>
      <c r="N140" s="10" t="s">
        <v>39</v>
      </c>
    </row>
    <row r="141" spans="1:14" s="269" customFormat="1">
      <c r="A141" s="114" t="s">
        <v>36</v>
      </c>
      <c r="B141" s="7" t="s">
        <v>666</v>
      </c>
      <c r="C141" s="101">
        <v>8.7159000000000013</v>
      </c>
      <c r="D141" s="101">
        <v>20.829000000000001</v>
      </c>
      <c r="E141" s="101">
        <v>21.511799999999997</v>
      </c>
      <c r="F141" s="101">
        <v>18.4023</v>
      </c>
      <c r="G141" s="101">
        <v>22.792499999999997</v>
      </c>
      <c r="H141" s="101">
        <v>22.453799999999998</v>
      </c>
      <c r="I141" s="101">
        <v>21.598800000000001</v>
      </c>
      <c r="J141" s="7">
        <v>30</v>
      </c>
      <c r="K141" s="7">
        <v>5</v>
      </c>
      <c r="L141" s="7" t="s">
        <v>162</v>
      </c>
      <c r="M141" s="7" t="s">
        <v>9</v>
      </c>
      <c r="N141" s="7" t="s">
        <v>39</v>
      </c>
    </row>
    <row r="142" spans="1:14" s="269" customFormat="1">
      <c r="A142" s="114"/>
      <c r="B142" s="7" t="s">
        <v>667</v>
      </c>
      <c r="C142" s="101">
        <v>1.7537500000000001</v>
      </c>
      <c r="D142" s="101">
        <v>1.0082500000000001</v>
      </c>
      <c r="E142" s="101">
        <v>0.59199999999999997</v>
      </c>
      <c r="F142" s="101">
        <v>0.59199999999999997</v>
      </c>
      <c r="G142" s="101">
        <v>0.59199999999999997</v>
      </c>
      <c r="H142" s="101">
        <v>0.59199999999999997</v>
      </c>
      <c r="I142" s="101">
        <v>0.59199999999999997</v>
      </c>
      <c r="J142" s="7">
        <v>25</v>
      </c>
      <c r="K142" s="7">
        <v>5</v>
      </c>
      <c r="L142" s="7" t="s">
        <v>162</v>
      </c>
      <c r="M142" s="7" t="s">
        <v>9</v>
      </c>
      <c r="N142" s="10" t="s">
        <v>39</v>
      </c>
    </row>
    <row r="143" spans="1:14" s="269" customFormat="1">
      <c r="A143" s="114"/>
      <c r="B143" s="7" t="s">
        <v>403</v>
      </c>
      <c r="C143" s="101">
        <v>0</v>
      </c>
      <c r="D143" s="101">
        <v>0</v>
      </c>
      <c r="E143" s="101">
        <v>0</v>
      </c>
      <c r="F143" s="101">
        <v>0</v>
      </c>
      <c r="G143" s="101">
        <v>0</v>
      </c>
      <c r="H143" s="101">
        <v>0</v>
      </c>
      <c r="I143" s="101">
        <v>0</v>
      </c>
      <c r="J143" s="7">
        <v>25</v>
      </c>
      <c r="K143" s="7">
        <v>5</v>
      </c>
      <c r="L143" s="7" t="s">
        <v>162</v>
      </c>
      <c r="M143" s="7" t="s">
        <v>9</v>
      </c>
      <c r="N143" s="10" t="s">
        <v>39</v>
      </c>
    </row>
    <row r="144" spans="1:14" s="269" customFormat="1">
      <c r="A144" s="114" t="s">
        <v>317</v>
      </c>
      <c r="B144" s="7" t="s">
        <v>23</v>
      </c>
      <c r="C144" s="101">
        <v>1.4379999999999999</v>
      </c>
      <c r="D144" s="101">
        <v>2.3650000000000002</v>
      </c>
      <c r="E144" s="101">
        <v>4.08</v>
      </c>
      <c r="F144" s="101">
        <v>3.38</v>
      </c>
      <c r="G144" s="101">
        <v>2.88</v>
      </c>
      <c r="H144" s="101">
        <v>3.48</v>
      </c>
      <c r="I144" s="101">
        <v>5.48</v>
      </c>
      <c r="J144" s="7">
        <v>100</v>
      </c>
      <c r="K144" s="7">
        <v>5</v>
      </c>
      <c r="L144" s="7" t="s">
        <v>162</v>
      </c>
      <c r="M144" s="7" t="s">
        <v>9</v>
      </c>
      <c r="N144" s="10" t="s">
        <v>39</v>
      </c>
    </row>
    <row r="145" spans="1:14" s="269" customFormat="1">
      <c r="A145" s="114" t="s">
        <v>317</v>
      </c>
      <c r="B145" s="7" t="s">
        <v>668</v>
      </c>
      <c r="C145" s="101">
        <v>3.1459999999999999</v>
      </c>
      <c r="D145" s="101">
        <v>4.1909999999999998</v>
      </c>
      <c r="E145" s="101">
        <v>3.7410000000000001</v>
      </c>
      <c r="F145" s="101">
        <v>4.0949999999999998</v>
      </c>
      <c r="G145" s="101">
        <v>4.7949999999999999</v>
      </c>
      <c r="H145" s="101">
        <v>3.87</v>
      </c>
      <c r="I145" s="101">
        <v>3.87</v>
      </c>
      <c r="J145" s="7">
        <v>100</v>
      </c>
      <c r="K145" s="7">
        <v>5</v>
      </c>
      <c r="L145" s="7" t="s">
        <v>162</v>
      </c>
      <c r="M145" s="7" t="s">
        <v>39</v>
      </c>
      <c r="N145" s="10" t="s">
        <v>39</v>
      </c>
    </row>
    <row r="146" spans="1:14" s="269" customFormat="1">
      <c r="A146" s="114"/>
      <c r="B146" s="7" t="s">
        <v>26</v>
      </c>
      <c r="C146" s="101">
        <v>11.904</v>
      </c>
      <c r="D146" s="101">
        <v>0</v>
      </c>
      <c r="E146" s="101">
        <v>0</v>
      </c>
      <c r="F146" s="101">
        <v>0</v>
      </c>
      <c r="G146" s="101">
        <v>0</v>
      </c>
      <c r="H146" s="101">
        <v>0</v>
      </c>
      <c r="I146" s="101">
        <v>0</v>
      </c>
      <c r="J146" s="7">
        <v>60</v>
      </c>
      <c r="K146" s="7">
        <v>5</v>
      </c>
      <c r="L146" s="7" t="s">
        <v>162</v>
      </c>
      <c r="M146" s="7" t="s">
        <v>39</v>
      </c>
      <c r="N146" s="10" t="s">
        <v>39</v>
      </c>
    </row>
    <row r="147" spans="1:14" s="269" customFormat="1">
      <c r="A147" s="114"/>
      <c r="B147" s="7" t="s">
        <v>669</v>
      </c>
      <c r="C147" s="101">
        <v>2.7969999999999997</v>
      </c>
      <c r="D147" s="101">
        <v>1.5649999999999999</v>
      </c>
      <c r="E147" s="101">
        <v>1.8220000000000001</v>
      </c>
      <c r="F147" s="101">
        <v>1.8220000000000001</v>
      </c>
      <c r="G147" s="101">
        <v>1.8220000000000001</v>
      </c>
      <c r="H147" s="101">
        <v>1.8220000000000001</v>
      </c>
      <c r="I147" s="101">
        <v>1.8220000000000001</v>
      </c>
      <c r="J147" s="7">
        <v>100</v>
      </c>
      <c r="K147" s="7">
        <v>5</v>
      </c>
      <c r="L147" s="7" t="s">
        <v>162</v>
      </c>
      <c r="M147" s="7" t="s">
        <v>39</v>
      </c>
      <c r="N147" s="10" t="s">
        <v>39</v>
      </c>
    </row>
    <row r="148" spans="1:14" s="269" customFormat="1">
      <c r="A148" s="114" t="s">
        <v>319</v>
      </c>
      <c r="B148" s="7" t="s">
        <v>325</v>
      </c>
      <c r="C148" s="101">
        <v>3.8410000000000002</v>
      </c>
      <c r="D148" s="101">
        <v>9.2810000000000006</v>
      </c>
      <c r="E148" s="101">
        <v>7.2140000000000004</v>
      </c>
      <c r="F148" s="101">
        <v>6.1829999999999998</v>
      </c>
      <c r="G148" s="101">
        <v>5.1529999999999996</v>
      </c>
      <c r="H148" s="101">
        <v>4.1449999999999996</v>
      </c>
      <c r="I148" s="101">
        <v>3.1309999999999998</v>
      </c>
      <c r="J148" s="7">
        <v>100</v>
      </c>
      <c r="K148" s="7">
        <v>5</v>
      </c>
      <c r="L148" s="7" t="s">
        <v>162</v>
      </c>
      <c r="M148" s="7" t="s">
        <v>39</v>
      </c>
      <c r="N148" s="10" t="s">
        <v>39</v>
      </c>
    </row>
    <row r="149" spans="1:14" s="7" customFormat="1">
      <c r="A149" s="114" t="s">
        <v>499</v>
      </c>
      <c r="B149" s="7" t="s">
        <v>643</v>
      </c>
      <c r="C149" s="101">
        <v>0.75900000000000001</v>
      </c>
      <c r="D149" s="101">
        <v>1.1437999999999999</v>
      </c>
      <c r="E149" s="101">
        <v>1.1688000000000001</v>
      </c>
      <c r="F149" s="101">
        <v>1.425</v>
      </c>
      <c r="G149" s="101">
        <v>1.3519999999999999</v>
      </c>
      <c r="H149" s="101">
        <v>1.401</v>
      </c>
      <c r="I149" s="101">
        <v>1.401</v>
      </c>
      <c r="J149" s="7">
        <v>20</v>
      </c>
      <c r="K149" s="7">
        <v>4</v>
      </c>
      <c r="L149" s="7" t="s">
        <v>299</v>
      </c>
      <c r="M149" s="10" t="s">
        <v>5</v>
      </c>
      <c r="N149" s="7" t="s">
        <v>38</v>
      </c>
    </row>
    <row r="150" spans="1:14" s="7" customFormat="1">
      <c r="A150" s="114" t="s">
        <v>319</v>
      </c>
      <c r="B150" s="7" t="s">
        <v>4</v>
      </c>
      <c r="C150" s="101">
        <v>2.3337500000000002</v>
      </c>
      <c r="D150" s="101">
        <v>2.3707500000000001</v>
      </c>
      <c r="E150" s="101">
        <v>2.3707500000000001</v>
      </c>
      <c r="F150" s="101">
        <v>2.3707500000000001</v>
      </c>
      <c r="G150" s="101">
        <v>2.3707500000000001</v>
      </c>
      <c r="H150" s="101">
        <v>2.3707500000000001</v>
      </c>
      <c r="I150" s="101">
        <v>2.3707500000000001</v>
      </c>
      <c r="J150" s="7">
        <v>25</v>
      </c>
      <c r="K150" s="7">
        <v>6</v>
      </c>
      <c r="L150" s="113" t="s">
        <v>163</v>
      </c>
      <c r="M150" s="10" t="s">
        <v>5</v>
      </c>
      <c r="N150" s="7" t="s">
        <v>38</v>
      </c>
    </row>
    <row r="151" spans="1:14" s="7" customFormat="1">
      <c r="A151" s="114" t="s">
        <v>319</v>
      </c>
      <c r="B151" s="7" t="s">
        <v>6</v>
      </c>
      <c r="C151" s="101">
        <v>4.985995</v>
      </c>
      <c r="D151" s="101">
        <v>5.1639999999999997</v>
      </c>
      <c r="E151" s="101">
        <v>5.1935099999999998</v>
      </c>
      <c r="F151" s="101">
        <v>5.2091200000000004</v>
      </c>
      <c r="G151" s="101">
        <v>5.1671199999999997</v>
      </c>
      <c r="H151" s="101">
        <v>5.1671199999999997</v>
      </c>
      <c r="I151" s="101">
        <v>5.1671199999999997</v>
      </c>
      <c r="J151" s="7">
        <v>3.5</v>
      </c>
      <c r="K151" s="7">
        <v>11</v>
      </c>
      <c r="L151" s="113" t="s">
        <v>53</v>
      </c>
      <c r="M151" s="10" t="s">
        <v>7</v>
      </c>
      <c r="N151" s="7" t="s">
        <v>38</v>
      </c>
    </row>
    <row r="152" spans="1:14" s="7" customFormat="1">
      <c r="A152" s="114" t="s">
        <v>319</v>
      </c>
      <c r="B152" s="7" t="s">
        <v>644</v>
      </c>
      <c r="C152" s="101">
        <v>0.16900000000000001</v>
      </c>
      <c r="D152" s="101">
        <v>0.42500000000000004</v>
      </c>
      <c r="E152" s="101">
        <v>0.42500000000000004</v>
      </c>
      <c r="F152" s="101">
        <v>0.42500000000000004</v>
      </c>
      <c r="G152" s="101">
        <v>0.42500000000000004</v>
      </c>
      <c r="H152" s="101">
        <v>0.42500000000000004</v>
      </c>
      <c r="I152" s="101">
        <v>0.42500000000000004</v>
      </c>
      <c r="J152" s="7">
        <v>100</v>
      </c>
      <c r="K152" s="7">
        <v>4</v>
      </c>
      <c r="L152" s="7" t="s">
        <v>299</v>
      </c>
      <c r="M152" s="10" t="s">
        <v>5</v>
      </c>
      <c r="N152" s="10" t="s">
        <v>38</v>
      </c>
    </row>
    <row r="153" spans="1:14" s="7" customFormat="1">
      <c r="A153" s="114" t="s">
        <v>319</v>
      </c>
      <c r="B153" s="7" t="s">
        <v>44</v>
      </c>
      <c r="C153" s="101">
        <v>160.517</v>
      </c>
      <c r="D153" s="101">
        <v>169.24299999999999</v>
      </c>
      <c r="E153" s="101">
        <v>170.86</v>
      </c>
      <c r="F153" s="101">
        <v>170.34899999999999</v>
      </c>
      <c r="G153" s="101">
        <v>165.94900000000001</v>
      </c>
      <c r="H153" s="101">
        <v>165.94900000000001</v>
      </c>
      <c r="I153" s="101">
        <v>165.94900000000001</v>
      </c>
      <c r="J153" s="7">
        <v>100</v>
      </c>
      <c r="K153" s="7">
        <v>6</v>
      </c>
      <c r="L153" s="7" t="s">
        <v>163</v>
      </c>
      <c r="M153" s="10" t="s">
        <v>14</v>
      </c>
      <c r="N153" s="7" t="s">
        <v>38</v>
      </c>
    </row>
    <row r="154" spans="1:14" s="7" customFormat="1">
      <c r="A154" s="114" t="s">
        <v>319</v>
      </c>
      <c r="B154" s="7" t="s">
        <v>645</v>
      </c>
      <c r="C154" s="101">
        <v>42.180999999999997</v>
      </c>
      <c r="D154" s="101">
        <v>49.447000000000003</v>
      </c>
      <c r="E154" s="101">
        <v>50.121000000000002</v>
      </c>
      <c r="F154" s="101">
        <v>50.121000000000002</v>
      </c>
      <c r="G154" s="101">
        <v>50.121000000000002</v>
      </c>
      <c r="H154" s="101">
        <v>50.121000000000002</v>
      </c>
      <c r="I154" s="101">
        <v>50.121000000000002</v>
      </c>
      <c r="J154" s="7">
        <v>100</v>
      </c>
      <c r="K154" s="7">
        <v>4</v>
      </c>
      <c r="L154" s="7" t="s">
        <v>299</v>
      </c>
      <c r="M154" s="7" t="s">
        <v>5</v>
      </c>
      <c r="N154" s="7" t="s">
        <v>38</v>
      </c>
    </row>
    <row r="155" spans="1:14" s="7" customFormat="1" ht="15">
      <c r="A155" s="114" t="s">
        <v>320</v>
      </c>
      <c r="B155" s="232" t="s">
        <v>646</v>
      </c>
      <c r="C155" s="101">
        <v>26.138999999999999</v>
      </c>
      <c r="D155" s="101">
        <v>25.866</v>
      </c>
      <c r="E155" s="101">
        <v>32.212000000000003</v>
      </c>
      <c r="F155" s="101">
        <v>33.920999999999999</v>
      </c>
      <c r="G155" s="101">
        <v>33.009</v>
      </c>
      <c r="H155" s="101">
        <v>33.109000000000002</v>
      </c>
      <c r="I155" s="101">
        <v>31.984000000000002</v>
      </c>
      <c r="J155" s="7">
        <v>100</v>
      </c>
      <c r="K155" s="7">
        <v>6.13</v>
      </c>
      <c r="L155" s="7" t="s">
        <v>299</v>
      </c>
      <c r="M155" s="7" t="s">
        <v>19</v>
      </c>
      <c r="N155" s="7" t="s">
        <v>38</v>
      </c>
    </row>
    <row r="156" spans="1:14" s="144" customFormat="1">
      <c r="A156" s="89" t="s">
        <v>320</v>
      </c>
      <c r="B156" s="175" t="s">
        <v>260</v>
      </c>
      <c r="C156" s="179">
        <v>7.25</v>
      </c>
      <c r="D156" s="179">
        <v>7.25</v>
      </c>
      <c r="E156" s="179">
        <v>7.6509999999999998</v>
      </c>
      <c r="F156" s="179">
        <v>5.4009999999999998</v>
      </c>
      <c r="G156" s="179">
        <v>5.4009999999999998</v>
      </c>
      <c r="H156" s="179">
        <v>5.4009999999999998</v>
      </c>
      <c r="I156" s="179">
        <v>5.4009999999999998</v>
      </c>
      <c r="J156" s="177">
        <v>100</v>
      </c>
      <c r="K156" s="178">
        <v>5</v>
      </c>
      <c r="L156" s="177" t="s">
        <v>162</v>
      </c>
      <c r="M156" s="177" t="s">
        <v>24</v>
      </c>
      <c r="N156" s="177" t="s">
        <v>38</v>
      </c>
    </row>
    <row r="157" spans="1:14" s="144" customFormat="1">
      <c r="A157" s="89" t="s">
        <v>320</v>
      </c>
      <c r="B157" s="175" t="s">
        <v>27</v>
      </c>
      <c r="C157" s="179">
        <v>137.738</v>
      </c>
      <c r="D157" s="179">
        <v>8.7129999999999992</v>
      </c>
      <c r="E157" s="179">
        <v>9.4969999999999999</v>
      </c>
      <c r="F157" s="179">
        <v>7.0670000000000002</v>
      </c>
      <c r="G157" s="179">
        <v>7.0620000000000003</v>
      </c>
      <c r="H157" s="179">
        <v>8.4619999999999997</v>
      </c>
      <c r="I157" s="179">
        <v>8.4619999999999997</v>
      </c>
      <c r="J157" s="177">
        <v>100</v>
      </c>
      <c r="K157" s="178">
        <v>5</v>
      </c>
      <c r="L157" s="177" t="s">
        <v>162</v>
      </c>
      <c r="M157" s="177" t="s">
        <v>28</v>
      </c>
      <c r="N157" s="177" t="s">
        <v>38</v>
      </c>
    </row>
    <row r="158" spans="1:14" s="7" customFormat="1">
      <c r="A158" s="115" t="s">
        <v>322</v>
      </c>
      <c r="B158" s="10" t="s">
        <v>647</v>
      </c>
      <c r="C158" s="61">
        <v>37.809000000000005</v>
      </c>
      <c r="D158" s="61">
        <v>23.582999999999998</v>
      </c>
      <c r="E158" s="61">
        <v>29.166</v>
      </c>
      <c r="F158" s="61">
        <v>27.287000000000003</v>
      </c>
      <c r="G158" s="61">
        <v>27.292000000000002</v>
      </c>
      <c r="H158" s="61">
        <v>27.292000000000002</v>
      </c>
      <c r="I158" s="61">
        <v>27.292000000000002</v>
      </c>
      <c r="J158" s="10">
        <v>100</v>
      </c>
      <c r="K158" s="11">
        <v>5</v>
      </c>
      <c r="L158" s="10" t="s">
        <v>162</v>
      </c>
      <c r="M158" s="10" t="s">
        <v>14</v>
      </c>
      <c r="N158" s="10" t="s">
        <v>38</v>
      </c>
    </row>
    <row r="159" spans="1:14" s="7" customFormat="1">
      <c r="A159" s="115" t="s">
        <v>320</v>
      </c>
      <c r="B159" s="10" t="s">
        <v>596</v>
      </c>
      <c r="C159" s="61">
        <v>1.7789999999999999</v>
      </c>
      <c r="D159" s="61">
        <v>1.7889999999999999</v>
      </c>
      <c r="E159" s="61">
        <v>1.7889999999999999</v>
      </c>
      <c r="F159" s="61">
        <v>1.7889999999999999</v>
      </c>
      <c r="G159" s="61">
        <v>1.7889999999999999</v>
      </c>
      <c r="H159" s="61">
        <v>1.7889999999999999</v>
      </c>
      <c r="I159" s="211">
        <v>1.7889999999999999</v>
      </c>
      <c r="J159" s="10">
        <v>100</v>
      </c>
      <c r="K159" s="10">
        <v>5</v>
      </c>
      <c r="L159" s="10" t="s">
        <v>162</v>
      </c>
      <c r="M159" s="10" t="s">
        <v>14</v>
      </c>
      <c r="N159" s="10" t="s">
        <v>38</v>
      </c>
    </row>
    <row r="160" spans="1:14" s="22" customFormat="1">
      <c r="A160" s="287"/>
      <c r="B160" s="285" t="s">
        <v>445</v>
      </c>
      <c r="C160" s="288">
        <v>959.65814500000033</v>
      </c>
      <c r="D160" s="288">
        <v>858.27962000000002</v>
      </c>
      <c r="E160" s="288">
        <v>887.56105000000014</v>
      </c>
      <c r="F160" s="288">
        <v>845.96410999999966</v>
      </c>
      <c r="G160" s="288">
        <v>851.90052000000014</v>
      </c>
      <c r="H160" s="288">
        <v>849.24031999999988</v>
      </c>
      <c r="I160" s="288">
        <v>847.96351999999968</v>
      </c>
      <c r="J160" s="285"/>
      <c r="K160" s="289"/>
      <c r="L160" s="285"/>
      <c r="M160" s="285"/>
      <c r="N160" s="285"/>
    </row>
    <row r="161" spans="1:14" s="7" customFormat="1">
      <c r="A161" s="115"/>
      <c r="B161" s="10"/>
      <c r="C161" s="61"/>
      <c r="D161" s="61"/>
      <c r="E161" s="61"/>
      <c r="F161" s="61"/>
      <c r="G161" s="61"/>
      <c r="H161" s="61"/>
      <c r="I161" s="61"/>
      <c r="J161" s="10"/>
      <c r="K161" s="11"/>
      <c r="L161" s="10"/>
      <c r="M161" s="10"/>
      <c r="N161" s="10"/>
    </row>
    <row r="162" spans="1:14" ht="15">
      <c r="A162" s="30"/>
      <c r="B162" s="27" t="s">
        <v>517</v>
      </c>
      <c r="C162" s="60"/>
      <c r="D162" s="60"/>
      <c r="E162" s="60"/>
      <c r="F162" s="60"/>
      <c r="G162" s="60"/>
      <c r="H162" s="60"/>
      <c r="I162" s="60"/>
      <c r="J162" s="27"/>
      <c r="K162" s="29"/>
      <c r="L162" s="96"/>
      <c r="M162" s="27"/>
      <c r="N162" s="27"/>
    </row>
    <row r="163" spans="1:14" s="269" customFormat="1">
      <c r="A163" s="115" t="s">
        <v>329</v>
      </c>
      <c r="B163" s="10" t="s">
        <v>411</v>
      </c>
      <c r="C163" s="61">
        <v>0</v>
      </c>
      <c r="D163" s="61">
        <v>0</v>
      </c>
      <c r="E163" s="61">
        <v>0</v>
      </c>
      <c r="F163" s="61">
        <v>0</v>
      </c>
      <c r="G163" s="61">
        <v>0</v>
      </c>
      <c r="H163" s="61">
        <v>0</v>
      </c>
      <c r="I163" s="61">
        <v>0</v>
      </c>
      <c r="J163" s="10">
        <v>100</v>
      </c>
      <c r="K163" s="11">
        <v>8</v>
      </c>
      <c r="L163" s="10" t="s">
        <v>161</v>
      </c>
      <c r="M163" s="10" t="s">
        <v>5</v>
      </c>
      <c r="N163" s="10" t="s">
        <v>39</v>
      </c>
    </row>
    <row r="164" spans="1:14" s="269" customFormat="1">
      <c r="A164" s="115" t="s">
        <v>329</v>
      </c>
      <c r="B164" s="10" t="s">
        <v>412</v>
      </c>
      <c r="C164" s="61">
        <v>3.01</v>
      </c>
      <c r="D164" s="61">
        <v>6.0860000000000003</v>
      </c>
      <c r="E164" s="61">
        <v>15.898</v>
      </c>
      <c r="F164" s="61">
        <v>13.792</v>
      </c>
      <c r="G164" s="61">
        <v>10.166</v>
      </c>
      <c r="H164" s="61">
        <v>11.266</v>
      </c>
      <c r="I164" s="61">
        <v>11.166</v>
      </c>
      <c r="J164" s="10">
        <v>100</v>
      </c>
      <c r="K164" s="11">
        <v>6</v>
      </c>
      <c r="L164" s="10" t="s">
        <v>163</v>
      </c>
      <c r="M164" s="10" t="s">
        <v>5</v>
      </c>
      <c r="N164" s="10" t="s">
        <v>39</v>
      </c>
    </row>
    <row r="165" spans="1:14" s="269" customFormat="1">
      <c r="A165" s="115" t="s">
        <v>329</v>
      </c>
      <c r="B165" s="10" t="s">
        <v>537</v>
      </c>
      <c r="C165" s="61">
        <v>0.65200000000000002</v>
      </c>
      <c r="D165" s="61">
        <v>1.34</v>
      </c>
      <c r="E165" s="61">
        <v>1.2669999999999999</v>
      </c>
      <c r="F165" s="61">
        <v>1.2669999999999999</v>
      </c>
      <c r="G165" s="61">
        <v>1.2669999999999999</v>
      </c>
      <c r="H165" s="61">
        <v>1.3919999999999999</v>
      </c>
      <c r="I165" s="61">
        <v>1.3919999999999999</v>
      </c>
      <c r="J165" s="10">
        <v>100</v>
      </c>
      <c r="K165" s="11">
        <v>6</v>
      </c>
      <c r="L165" s="10" t="s">
        <v>163</v>
      </c>
      <c r="M165" s="10" t="s">
        <v>5</v>
      </c>
      <c r="N165" s="10" t="s">
        <v>39</v>
      </c>
    </row>
    <row r="166" spans="1:14" s="269" customFormat="1">
      <c r="A166" s="115" t="s">
        <v>329</v>
      </c>
      <c r="B166" s="10" t="s">
        <v>413</v>
      </c>
      <c r="C166" s="61">
        <v>0.501</v>
      </c>
      <c r="D166" s="61">
        <v>0.93700000000000006</v>
      </c>
      <c r="E166" s="61">
        <v>0.41299999999999998</v>
      </c>
      <c r="F166" s="61">
        <v>0.503</v>
      </c>
      <c r="G166" s="61">
        <v>0.503</v>
      </c>
      <c r="H166" s="61">
        <v>0.503</v>
      </c>
      <c r="I166" s="61">
        <v>0.503</v>
      </c>
      <c r="J166" s="10">
        <v>100</v>
      </c>
      <c r="K166" s="11">
        <v>6</v>
      </c>
      <c r="L166" s="10" t="s">
        <v>163</v>
      </c>
      <c r="M166" s="10" t="s">
        <v>5</v>
      </c>
      <c r="N166" s="10" t="s">
        <v>39</v>
      </c>
    </row>
    <row r="167" spans="1:14" s="269" customFormat="1">
      <c r="A167" s="115" t="s">
        <v>538</v>
      </c>
      <c r="B167" s="10" t="s">
        <v>539</v>
      </c>
      <c r="C167" s="61">
        <v>0</v>
      </c>
      <c r="D167" s="61">
        <v>3.5</v>
      </c>
      <c r="E167" s="61">
        <v>3.5</v>
      </c>
      <c r="F167" s="61">
        <v>0</v>
      </c>
      <c r="G167" s="61">
        <v>0</v>
      </c>
      <c r="H167" s="61">
        <v>0</v>
      </c>
      <c r="I167" s="61">
        <v>0</v>
      </c>
      <c r="J167" s="10">
        <v>50</v>
      </c>
      <c r="K167" s="11">
        <v>8</v>
      </c>
      <c r="L167" s="10" t="s">
        <v>161</v>
      </c>
      <c r="M167" s="10" t="s">
        <v>5</v>
      </c>
      <c r="N167" s="10" t="s">
        <v>39</v>
      </c>
    </row>
    <row r="168" spans="1:14" s="269" customFormat="1">
      <c r="A168" s="115" t="s">
        <v>538</v>
      </c>
      <c r="B168" s="10" t="s">
        <v>540</v>
      </c>
      <c r="C168" s="61">
        <v>0</v>
      </c>
      <c r="D168" s="61">
        <v>5</v>
      </c>
      <c r="E168" s="61">
        <v>5</v>
      </c>
      <c r="F168" s="61">
        <v>5</v>
      </c>
      <c r="G168" s="61">
        <v>0</v>
      </c>
      <c r="H168" s="61">
        <v>0</v>
      </c>
      <c r="I168" s="61">
        <v>0</v>
      </c>
      <c r="J168" s="10">
        <v>100</v>
      </c>
      <c r="K168" s="11">
        <v>8</v>
      </c>
      <c r="L168" s="10" t="s">
        <v>202</v>
      </c>
      <c r="M168" s="10" t="s">
        <v>5</v>
      </c>
      <c r="N168" s="10" t="s">
        <v>39</v>
      </c>
    </row>
    <row r="169" spans="1:14" s="269" customFormat="1">
      <c r="A169" s="115" t="s">
        <v>538</v>
      </c>
      <c r="B169" s="10" t="s">
        <v>541</v>
      </c>
      <c r="C169" s="61">
        <v>0</v>
      </c>
      <c r="D169" s="61">
        <v>2.6775000000000002</v>
      </c>
      <c r="E169" s="61">
        <v>2.6739999999999999</v>
      </c>
      <c r="F169" s="61">
        <v>2.6575000000000002</v>
      </c>
      <c r="G169" s="61">
        <v>2.6575000000000002</v>
      </c>
      <c r="H169" s="61">
        <v>2.762</v>
      </c>
      <c r="I169" s="61">
        <v>0</v>
      </c>
      <c r="J169" s="10">
        <v>100</v>
      </c>
      <c r="K169" s="11">
        <v>8</v>
      </c>
      <c r="L169" s="10" t="s">
        <v>202</v>
      </c>
      <c r="M169" s="10" t="s">
        <v>5</v>
      </c>
      <c r="N169" s="10" t="s">
        <v>39</v>
      </c>
    </row>
    <row r="170" spans="1:14" s="269" customFormat="1">
      <c r="A170" s="115" t="s">
        <v>331</v>
      </c>
      <c r="B170" s="10" t="s">
        <v>160</v>
      </c>
      <c r="C170" s="61">
        <v>64.367999999999995</v>
      </c>
      <c r="D170" s="61">
        <v>65.114000000000004</v>
      </c>
      <c r="E170" s="61">
        <v>64.209000000000003</v>
      </c>
      <c r="F170" s="61">
        <v>64.055000000000007</v>
      </c>
      <c r="G170" s="61">
        <v>64.546999999999997</v>
      </c>
      <c r="H170" s="61">
        <v>64.546999999999997</v>
      </c>
      <c r="I170" s="61">
        <v>64.546999999999997</v>
      </c>
      <c r="J170" s="10">
        <v>100</v>
      </c>
      <c r="K170" s="11" t="s">
        <v>330</v>
      </c>
      <c r="L170" s="10" t="s">
        <v>500</v>
      </c>
      <c r="M170" s="10" t="s">
        <v>30</v>
      </c>
      <c r="N170" s="10" t="s">
        <v>39</v>
      </c>
    </row>
    <row r="171" spans="1:14" s="269" customFormat="1">
      <c r="A171" s="115" t="s">
        <v>331</v>
      </c>
      <c r="B171" s="10" t="s">
        <v>416</v>
      </c>
      <c r="C171" s="61">
        <v>38.793999999999997</v>
      </c>
      <c r="D171" s="61">
        <v>20.966999999999999</v>
      </c>
      <c r="E171" s="61">
        <v>17.754999999999999</v>
      </c>
      <c r="F171" s="61">
        <v>15.446999999999999</v>
      </c>
      <c r="G171" s="61">
        <v>14.026</v>
      </c>
      <c r="H171" s="61">
        <v>11.897</v>
      </c>
      <c r="I171" s="61">
        <v>11.897</v>
      </c>
      <c r="J171" s="10">
        <v>100</v>
      </c>
      <c r="K171" s="11">
        <v>8</v>
      </c>
      <c r="L171" s="10" t="s">
        <v>161</v>
      </c>
      <c r="M171" s="10" t="s">
        <v>30</v>
      </c>
      <c r="N171" s="10" t="s">
        <v>39</v>
      </c>
    </row>
    <row r="172" spans="1:14" s="269" customFormat="1">
      <c r="A172" s="115" t="s">
        <v>331</v>
      </c>
      <c r="B172" s="10" t="s">
        <v>31</v>
      </c>
      <c r="C172" s="61">
        <v>51.83</v>
      </c>
      <c r="D172" s="61">
        <v>48.935000000000002</v>
      </c>
      <c r="E172" s="61">
        <v>58.84</v>
      </c>
      <c r="F172" s="61">
        <v>58.805999999999997</v>
      </c>
      <c r="G172" s="61">
        <v>58.783999999999999</v>
      </c>
      <c r="H172" s="61">
        <v>57.084000000000003</v>
      </c>
      <c r="I172" s="61">
        <v>57.084000000000003</v>
      </c>
      <c r="J172" s="10">
        <v>100</v>
      </c>
      <c r="K172" s="11">
        <v>8</v>
      </c>
      <c r="L172" s="10" t="s">
        <v>161</v>
      </c>
      <c r="M172" s="10" t="s">
        <v>30</v>
      </c>
      <c r="N172" s="10" t="s">
        <v>39</v>
      </c>
    </row>
    <row r="173" spans="1:14" s="269" customFormat="1">
      <c r="A173" s="115" t="s">
        <v>331</v>
      </c>
      <c r="B173" s="10" t="s">
        <v>417</v>
      </c>
      <c r="C173" s="61">
        <v>0</v>
      </c>
      <c r="D173" s="61">
        <v>1.8759999999999999</v>
      </c>
      <c r="E173" s="61">
        <v>0.37</v>
      </c>
      <c r="F173" s="61">
        <v>0.4</v>
      </c>
      <c r="G173" s="61">
        <v>0.74099999999999999</v>
      </c>
      <c r="H173" s="61">
        <v>1.252</v>
      </c>
      <c r="I173" s="61">
        <v>1.9470000000000001</v>
      </c>
      <c r="J173" s="10">
        <v>100</v>
      </c>
      <c r="K173" s="11">
        <v>8</v>
      </c>
      <c r="L173" s="10" t="s">
        <v>161</v>
      </c>
      <c r="M173" s="10" t="s">
        <v>32</v>
      </c>
      <c r="N173" s="10" t="s">
        <v>39</v>
      </c>
    </row>
    <row r="174" spans="1:14" s="269" customFormat="1">
      <c r="A174" s="115" t="s">
        <v>331</v>
      </c>
      <c r="B174" s="10" t="s">
        <v>418</v>
      </c>
      <c r="C174" s="61">
        <v>1.3</v>
      </c>
      <c r="D174" s="61">
        <v>2.0310000000000001</v>
      </c>
      <c r="E174" s="61">
        <v>1.1890000000000001</v>
      </c>
      <c r="F174" s="61">
        <v>1.66</v>
      </c>
      <c r="G174" s="61">
        <v>1.8260000000000001</v>
      </c>
      <c r="H174" s="61">
        <v>2.2599999999999998</v>
      </c>
      <c r="I174" s="61">
        <v>2.206</v>
      </c>
      <c r="J174" s="10">
        <v>100</v>
      </c>
      <c r="K174" s="11">
        <v>8</v>
      </c>
      <c r="L174" s="10" t="s">
        <v>161</v>
      </c>
      <c r="M174" s="10" t="s">
        <v>9</v>
      </c>
      <c r="N174" s="10" t="s">
        <v>39</v>
      </c>
    </row>
    <row r="175" spans="1:14" s="269" customFormat="1">
      <c r="A175" s="115" t="s">
        <v>331</v>
      </c>
      <c r="B175" s="10" t="s">
        <v>501</v>
      </c>
      <c r="C175" s="61">
        <v>0.56000000000000005</v>
      </c>
      <c r="D175" s="61">
        <v>0.82099999999999995</v>
      </c>
      <c r="E175" s="61">
        <v>0.51600000000000001</v>
      </c>
      <c r="F175" s="61">
        <v>0</v>
      </c>
      <c r="G175" s="61">
        <v>0</v>
      </c>
      <c r="H175" s="61">
        <v>0</v>
      </c>
      <c r="I175" s="61">
        <v>0</v>
      </c>
      <c r="J175" s="10">
        <v>100</v>
      </c>
      <c r="K175" s="11">
        <v>8</v>
      </c>
      <c r="L175" s="10" t="s">
        <v>202</v>
      </c>
      <c r="M175" s="10" t="s">
        <v>9</v>
      </c>
      <c r="N175" s="10" t="s">
        <v>39</v>
      </c>
    </row>
    <row r="176" spans="1:14" s="269" customFormat="1">
      <c r="A176" s="115" t="s">
        <v>331</v>
      </c>
      <c r="B176" s="10" t="s">
        <v>419</v>
      </c>
      <c r="C176" s="61">
        <v>1.349</v>
      </c>
      <c r="D176" s="61">
        <v>2.1840000000000002</v>
      </c>
      <c r="E176" s="61">
        <v>2.9359999999999999</v>
      </c>
      <c r="F176" s="61">
        <v>2.9359999999999999</v>
      </c>
      <c r="G176" s="61">
        <v>3.073</v>
      </c>
      <c r="H176" s="61">
        <v>3.073</v>
      </c>
      <c r="I176" s="61">
        <v>3.073</v>
      </c>
      <c r="J176" s="10">
        <v>100</v>
      </c>
      <c r="K176" s="11">
        <v>8</v>
      </c>
      <c r="L176" s="10" t="s">
        <v>161</v>
      </c>
      <c r="M176" s="10" t="s">
        <v>9</v>
      </c>
      <c r="N176" s="10" t="s">
        <v>39</v>
      </c>
    </row>
    <row r="177" spans="1:14" s="269" customFormat="1">
      <c r="A177" s="115" t="s">
        <v>331</v>
      </c>
      <c r="B177" s="10" t="s">
        <v>420</v>
      </c>
      <c r="C177" s="61">
        <v>0</v>
      </c>
      <c r="D177" s="61">
        <v>1.891</v>
      </c>
      <c r="E177" s="61">
        <v>2.2170000000000001</v>
      </c>
      <c r="F177" s="61">
        <v>2.1179999999999999</v>
      </c>
      <c r="G177" s="61">
        <v>1.835</v>
      </c>
      <c r="H177" s="61">
        <v>1.835</v>
      </c>
      <c r="I177" s="61">
        <v>1.835</v>
      </c>
      <c r="J177" s="10">
        <v>100</v>
      </c>
      <c r="K177" s="11">
        <v>8</v>
      </c>
      <c r="L177" s="10" t="s">
        <v>161</v>
      </c>
      <c r="M177" s="10" t="s">
        <v>9</v>
      </c>
      <c r="N177" s="10" t="s">
        <v>39</v>
      </c>
    </row>
    <row r="178" spans="1:14" s="269" customFormat="1">
      <c r="A178" s="115" t="s">
        <v>331</v>
      </c>
      <c r="B178" s="10" t="s">
        <v>421</v>
      </c>
      <c r="C178" s="61">
        <v>1.329</v>
      </c>
      <c r="D178" s="61">
        <v>0.20100000000000001</v>
      </c>
      <c r="E178" s="61">
        <v>0.20100000000000001</v>
      </c>
      <c r="F178" s="61">
        <v>0.20100000000000001</v>
      </c>
      <c r="G178" s="61">
        <v>0.20100000000000001</v>
      </c>
      <c r="H178" s="61">
        <v>0.20100000000000001</v>
      </c>
      <c r="I178" s="61">
        <v>0.20100000000000001</v>
      </c>
      <c r="J178" s="10">
        <v>100</v>
      </c>
      <c r="K178" s="11">
        <v>8</v>
      </c>
      <c r="L178" s="10" t="s">
        <v>161</v>
      </c>
      <c r="M178" s="10" t="s">
        <v>9</v>
      </c>
      <c r="N178" s="10" t="s">
        <v>39</v>
      </c>
    </row>
    <row r="179" spans="1:14" s="269" customFormat="1">
      <c r="A179" s="115" t="s">
        <v>331</v>
      </c>
      <c r="B179" s="10" t="s">
        <v>422</v>
      </c>
      <c r="C179" s="61">
        <v>0.23899999999999999</v>
      </c>
      <c r="D179" s="61">
        <v>0</v>
      </c>
      <c r="E179" s="61">
        <v>0</v>
      </c>
      <c r="F179" s="61">
        <v>0</v>
      </c>
      <c r="G179" s="61">
        <v>0</v>
      </c>
      <c r="H179" s="61">
        <v>0</v>
      </c>
      <c r="I179" s="61">
        <v>0</v>
      </c>
      <c r="J179" s="10">
        <v>100</v>
      </c>
      <c r="K179" s="11">
        <v>8</v>
      </c>
      <c r="L179" s="10" t="s">
        <v>161</v>
      </c>
      <c r="M179" s="10" t="s">
        <v>9</v>
      </c>
      <c r="N179" s="10" t="s">
        <v>39</v>
      </c>
    </row>
    <row r="180" spans="1:14" s="269" customFormat="1">
      <c r="A180" s="115" t="s">
        <v>331</v>
      </c>
      <c r="B180" s="10" t="s">
        <v>423</v>
      </c>
      <c r="C180" s="61">
        <v>1.145</v>
      </c>
      <c r="D180" s="61">
        <v>1.679</v>
      </c>
      <c r="E180" s="61">
        <v>1.724</v>
      </c>
      <c r="F180" s="61">
        <v>2.5059999999999998</v>
      </c>
      <c r="G180" s="61">
        <v>2.5059999999999998</v>
      </c>
      <c r="H180" s="61">
        <v>2.5059999999999998</v>
      </c>
      <c r="I180" s="61">
        <v>2.5059999999999998</v>
      </c>
      <c r="J180" s="10">
        <v>100</v>
      </c>
      <c r="K180" s="11">
        <v>8</v>
      </c>
      <c r="L180" s="10" t="s">
        <v>161</v>
      </c>
      <c r="M180" s="10" t="s">
        <v>9</v>
      </c>
      <c r="N180" s="10" t="s">
        <v>39</v>
      </c>
    </row>
    <row r="181" spans="1:14" s="269" customFormat="1">
      <c r="A181" s="115" t="s">
        <v>331</v>
      </c>
      <c r="B181" s="10" t="s">
        <v>424</v>
      </c>
      <c r="C181" s="61">
        <v>0</v>
      </c>
      <c r="D181" s="61">
        <v>0</v>
      </c>
      <c r="E181" s="61">
        <v>0</v>
      </c>
      <c r="F181" s="61">
        <v>0</v>
      </c>
      <c r="G181" s="61">
        <v>0</v>
      </c>
      <c r="H181" s="61">
        <v>0</v>
      </c>
      <c r="I181" s="61">
        <v>0</v>
      </c>
      <c r="J181" s="10">
        <v>100</v>
      </c>
      <c r="K181" s="11">
        <v>8</v>
      </c>
      <c r="L181" s="10" t="s">
        <v>161</v>
      </c>
      <c r="M181" s="10" t="s">
        <v>9</v>
      </c>
      <c r="N181" s="10" t="s">
        <v>39</v>
      </c>
    </row>
    <row r="182" spans="1:14" s="269" customFormat="1">
      <c r="A182" s="115" t="s">
        <v>331</v>
      </c>
      <c r="B182" s="10" t="s">
        <v>332</v>
      </c>
      <c r="C182" s="61">
        <v>6.2439999999999998</v>
      </c>
      <c r="D182" s="61">
        <v>4.7779999999999996</v>
      </c>
      <c r="E182" s="61">
        <v>4.5739999999999998</v>
      </c>
      <c r="F182" s="61">
        <v>4.6100000000000003</v>
      </c>
      <c r="G182" s="61">
        <v>3.0910000000000002</v>
      </c>
      <c r="H182" s="61">
        <v>2.581</v>
      </c>
      <c r="I182" s="61">
        <v>2.5840000000000001</v>
      </c>
      <c r="J182" s="10">
        <v>100</v>
      </c>
      <c r="K182" s="11">
        <v>8</v>
      </c>
      <c r="L182" s="10" t="s">
        <v>161</v>
      </c>
      <c r="M182" s="10" t="s">
        <v>9</v>
      </c>
      <c r="N182" s="10" t="s">
        <v>39</v>
      </c>
    </row>
    <row r="183" spans="1:14" s="7" customFormat="1">
      <c r="A183" s="115">
        <v>40</v>
      </c>
      <c r="B183" s="10" t="s">
        <v>34</v>
      </c>
      <c r="C183" s="61">
        <v>0</v>
      </c>
      <c r="D183" s="61">
        <v>0</v>
      </c>
      <c r="E183" s="61">
        <v>0</v>
      </c>
      <c r="F183" s="61">
        <v>0</v>
      </c>
      <c r="G183" s="61">
        <v>0</v>
      </c>
      <c r="H183" s="61">
        <v>0</v>
      </c>
      <c r="I183" s="61">
        <v>0</v>
      </c>
      <c r="J183" s="10">
        <v>0</v>
      </c>
      <c r="K183" s="11">
        <v>11</v>
      </c>
      <c r="L183" s="10" t="s">
        <v>53</v>
      </c>
      <c r="M183" s="10" t="s">
        <v>7</v>
      </c>
      <c r="N183" s="10" t="s">
        <v>38</v>
      </c>
    </row>
    <row r="184" spans="1:14" s="7" customFormat="1">
      <c r="A184" s="115"/>
      <c r="B184" s="10" t="s">
        <v>414</v>
      </c>
      <c r="C184" s="61">
        <v>23.245000000000001</v>
      </c>
      <c r="D184" s="61">
        <v>23.431999999999999</v>
      </c>
      <c r="E184" s="61">
        <v>24.15</v>
      </c>
      <c r="F184" s="61">
        <v>24.15</v>
      </c>
      <c r="G184" s="61">
        <v>24.016999999999999</v>
      </c>
      <c r="H184" s="61">
        <v>24.914000000000001</v>
      </c>
      <c r="I184" s="61">
        <v>24.914000000000001</v>
      </c>
      <c r="J184" s="10">
        <v>100</v>
      </c>
      <c r="K184" s="11" t="s">
        <v>330</v>
      </c>
      <c r="L184" s="10" t="s">
        <v>202</v>
      </c>
      <c r="M184" s="10" t="s">
        <v>30</v>
      </c>
      <c r="N184" s="10" t="s">
        <v>38</v>
      </c>
    </row>
    <row r="185" spans="1:14" s="7" customFormat="1">
      <c r="A185" s="115"/>
      <c r="B185" s="10" t="s">
        <v>415</v>
      </c>
      <c r="C185" s="61">
        <v>3.8889999999999998</v>
      </c>
      <c r="D185" s="61">
        <v>4.1139999999999999</v>
      </c>
      <c r="E185" s="61">
        <v>4.2220000000000004</v>
      </c>
      <c r="F185" s="61">
        <v>4.2220000000000004</v>
      </c>
      <c r="G185" s="61">
        <v>4.1959999999999997</v>
      </c>
      <c r="H185" s="61">
        <v>4.1959999999999997</v>
      </c>
      <c r="I185" s="61">
        <v>4.1959999999999997</v>
      </c>
      <c r="J185" s="10">
        <v>100</v>
      </c>
      <c r="K185" s="11" t="s">
        <v>330</v>
      </c>
      <c r="L185" s="10" t="s">
        <v>202</v>
      </c>
      <c r="M185" s="10" t="s">
        <v>30</v>
      </c>
      <c r="N185" s="10" t="s">
        <v>38</v>
      </c>
    </row>
    <row r="186" spans="1:14" s="22" customFormat="1">
      <c r="A186" s="286"/>
      <c r="B186" s="286" t="s">
        <v>518</v>
      </c>
      <c r="C186" s="290">
        <v>198.45500000000001</v>
      </c>
      <c r="D186" s="290">
        <v>197.5635</v>
      </c>
      <c r="E186" s="290">
        <v>211.655</v>
      </c>
      <c r="F186" s="290">
        <v>204.3305</v>
      </c>
      <c r="G186" s="290">
        <v>193.43650000000002</v>
      </c>
      <c r="H186" s="290">
        <v>192.26900000000001</v>
      </c>
      <c r="I186" s="290">
        <v>190.05100000000002</v>
      </c>
      <c r="J186" s="291"/>
      <c r="K186" s="292"/>
      <c r="L186" s="286"/>
      <c r="M186" s="286"/>
      <c r="N186" s="286"/>
    </row>
    <row r="187" spans="1:14" s="7" customFormat="1">
      <c r="A187" s="113"/>
      <c r="B187" s="113"/>
      <c r="C187" s="116"/>
      <c r="D187" s="116"/>
      <c r="E187" s="116"/>
      <c r="F187" s="116"/>
      <c r="G187" s="116"/>
      <c r="H187" s="116"/>
      <c r="I187" s="116"/>
      <c r="J187" s="117"/>
      <c r="K187" s="121"/>
      <c r="L187" s="113"/>
      <c r="M187" s="113"/>
      <c r="N187" s="113"/>
    </row>
    <row r="188" spans="1:14" s="3" customFormat="1" ht="15">
      <c r="A188" s="30"/>
      <c r="B188" s="27" t="s">
        <v>72</v>
      </c>
      <c r="C188" s="57"/>
      <c r="D188" s="57"/>
      <c r="E188" s="57"/>
      <c r="F188" s="57"/>
      <c r="G188" s="57"/>
      <c r="H188" s="57"/>
      <c r="I188" s="57"/>
      <c r="J188" s="15"/>
      <c r="K188" s="15"/>
      <c r="L188" s="15"/>
      <c r="M188" s="15"/>
      <c r="N188" s="15"/>
    </row>
    <row r="189" spans="1:14" s="269" customFormat="1">
      <c r="A189" s="113">
        <v>1</v>
      </c>
      <c r="B189" s="113" t="s">
        <v>301</v>
      </c>
      <c r="C189" s="116">
        <v>2.57</v>
      </c>
      <c r="D189" s="116">
        <v>2.194</v>
      </c>
      <c r="E189" s="116">
        <v>2.0459999999999998</v>
      </c>
      <c r="F189" s="116">
        <v>2.468</v>
      </c>
      <c r="G189" s="116">
        <v>2.52</v>
      </c>
      <c r="H189" s="116">
        <v>2.516</v>
      </c>
      <c r="I189" s="116">
        <v>2.4340000000000002</v>
      </c>
      <c r="J189" s="117">
        <v>100</v>
      </c>
      <c r="K189" s="121">
        <v>11</v>
      </c>
      <c r="L189" s="113" t="s">
        <v>53</v>
      </c>
      <c r="M189" s="113" t="s">
        <v>39</v>
      </c>
      <c r="N189" s="113" t="s">
        <v>39</v>
      </c>
    </row>
    <row r="190" spans="1:14" s="269" customFormat="1">
      <c r="A190" s="113">
        <v>1</v>
      </c>
      <c r="B190" s="113" t="s">
        <v>301</v>
      </c>
      <c r="C190" s="116">
        <v>0.42499999999999999</v>
      </c>
      <c r="D190" s="116">
        <v>0.42499999999999999</v>
      </c>
      <c r="E190" s="116">
        <v>0.45</v>
      </c>
      <c r="F190" s="116">
        <v>0.45</v>
      </c>
      <c r="G190" s="116">
        <v>0.45</v>
      </c>
      <c r="H190" s="116">
        <v>0</v>
      </c>
      <c r="I190" s="116">
        <v>0</v>
      </c>
      <c r="J190" s="117">
        <v>100</v>
      </c>
      <c r="K190" s="121">
        <v>11</v>
      </c>
      <c r="L190" s="113" t="s">
        <v>53</v>
      </c>
      <c r="M190" s="113" t="s">
        <v>392</v>
      </c>
      <c r="N190" s="113" t="s">
        <v>39</v>
      </c>
    </row>
    <row r="191" spans="1:14" s="269" customFormat="1">
      <c r="A191" s="113">
        <v>3</v>
      </c>
      <c r="B191" s="113" t="s">
        <v>542</v>
      </c>
      <c r="C191" s="116">
        <v>0</v>
      </c>
      <c r="D191" s="116">
        <v>0</v>
      </c>
      <c r="E191" s="116">
        <v>3</v>
      </c>
      <c r="F191" s="116">
        <v>10</v>
      </c>
      <c r="G191" s="116">
        <v>10</v>
      </c>
      <c r="H191" s="116">
        <v>4</v>
      </c>
      <c r="I191" s="116">
        <v>0</v>
      </c>
      <c r="J191" s="117">
        <v>100</v>
      </c>
      <c r="K191" s="121">
        <v>11</v>
      </c>
      <c r="L191" s="113" t="s">
        <v>53</v>
      </c>
      <c r="M191" s="113" t="s">
        <v>39</v>
      </c>
      <c r="N191" s="113" t="s">
        <v>39</v>
      </c>
    </row>
    <row r="192" spans="1:14" s="269" customFormat="1">
      <c r="A192" s="113">
        <v>13</v>
      </c>
      <c r="B192" s="113" t="s">
        <v>302</v>
      </c>
      <c r="C192" s="116">
        <v>0.17199999999999999</v>
      </c>
      <c r="D192" s="116">
        <v>0.123</v>
      </c>
      <c r="E192" s="116">
        <v>0.66</v>
      </c>
      <c r="F192" s="116">
        <v>0.5</v>
      </c>
      <c r="G192" s="116">
        <v>0.5</v>
      </c>
      <c r="H192" s="116">
        <v>0.5</v>
      </c>
      <c r="I192" s="116">
        <v>0.5</v>
      </c>
      <c r="J192" s="117">
        <v>100</v>
      </c>
      <c r="K192" s="121">
        <v>11</v>
      </c>
      <c r="L192" s="113" t="s">
        <v>53</v>
      </c>
      <c r="M192" s="113" t="s">
        <v>39</v>
      </c>
      <c r="N192" s="113" t="s">
        <v>39</v>
      </c>
    </row>
    <row r="193" spans="1:14" s="269" customFormat="1">
      <c r="A193" s="113">
        <v>98</v>
      </c>
      <c r="B193" s="113" t="s">
        <v>110</v>
      </c>
      <c r="C193" s="116">
        <v>1.996</v>
      </c>
      <c r="D193" s="116">
        <v>1.8109999999999999</v>
      </c>
      <c r="E193" s="116">
        <v>1.821</v>
      </c>
      <c r="F193" s="116">
        <v>1.821</v>
      </c>
      <c r="G193" s="116">
        <v>1.821</v>
      </c>
      <c r="H193" s="116">
        <v>1.821</v>
      </c>
      <c r="I193" s="116">
        <v>1.821</v>
      </c>
      <c r="J193" s="117">
        <v>100</v>
      </c>
      <c r="K193" s="121">
        <v>11</v>
      </c>
      <c r="L193" s="113" t="s">
        <v>53</v>
      </c>
      <c r="M193" s="113" t="s">
        <v>39</v>
      </c>
      <c r="N193" s="113" t="s">
        <v>39</v>
      </c>
    </row>
    <row r="194" spans="1:14" s="7" customFormat="1">
      <c r="A194" s="113">
        <v>1</v>
      </c>
      <c r="B194" s="113" t="s">
        <v>301</v>
      </c>
      <c r="C194" s="116">
        <v>4.0389999999999997</v>
      </c>
      <c r="D194" s="116">
        <v>4.3140000000000001</v>
      </c>
      <c r="E194" s="116">
        <v>4.2679999999999998</v>
      </c>
      <c r="F194" s="116">
        <v>4.048</v>
      </c>
      <c r="G194" s="116">
        <v>6.7480000000000002</v>
      </c>
      <c r="H194" s="116">
        <v>6.7480000000000002</v>
      </c>
      <c r="I194" s="116">
        <v>6.7480000000000002</v>
      </c>
      <c r="J194" s="117">
        <v>100</v>
      </c>
      <c r="K194" s="121">
        <v>7</v>
      </c>
      <c r="L194" s="113" t="s">
        <v>93</v>
      </c>
      <c r="M194" s="113" t="s">
        <v>391</v>
      </c>
      <c r="N194" s="113" t="s">
        <v>38</v>
      </c>
    </row>
    <row r="195" spans="1:14" s="22" customFormat="1">
      <c r="A195" s="286"/>
      <c r="B195" s="286" t="s">
        <v>75</v>
      </c>
      <c r="C195" s="290">
        <v>9.202</v>
      </c>
      <c r="D195" s="290">
        <v>8.8670000000000009</v>
      </c>
      <c r="E195" s="290">
        <v>12.244999999999999</v>
      </c>
      <c r="F195" s="290">
        <v>19.287000000000003</v>
      </c>
      <c r="G195" s="290">
        <v>22.039000000000001</v>
      </c>
      <c r="H195" s="290">
        <v>15.584999999999999</v>
      </c>
      <c r="I195" s="290">
        <v>11.503</v>
      </c>
      <c r="J195" s="291"/>
      <c r="K195" s="292"/>
      <c r="L195" s="286"/>
      <c r="M195" s="286"/>
      <c r="N195" s="286"/>
    </row>
    <row r="196" spans="1:14" s="7" customFormat="1">
      <c r="A196" s="113"/>
      <c r="B196" s="113"/>
      <c r="C196" s="116"/>
      <c r="D196" s="116"/>
      <c r="E196" s="116"/>
      <c r="F196" s="116"/>
      <c r="G196" s="116"/>
      <c r="H196" s="116"/>
      <c r="I196" s="116"/>
      <c r="J196" s="117"/>
      <c r="K196" s="121"/>
      <c r="L196" s="113"/>
      <c r="M196" s="113"/>
      <c r="N196" s="113"/>
    </row>
    <row r="197" spans="1:14" s="3" customFormat="1" ht="15">
      <c r="A197" s="30"/>
      <c r="B197" s="27" t="s">
        <v>73</v>
      </c>
      <c r="C197" s="57"/>
      <c r="D197" s="57"/>
      <c r="E197" s="57"/>
      <c r="F197" s="57"/>
      <c r="G197" s="57"/>
      <c r="H197" s="57"/>
      <c r="I197" s="57"/>
      <c r="J197" s="15"/>
      <c r="K197" s="15"/>
      <c r="L197" s="15"/>
      <c r="M197" s="15"/>
      <c r="N197" s="15"/>
    </row>
    <row r="198" spans="1:14" s="134" customFormat="1">
      <c r="A198" s="7" t="s">
        <v>235</v>
      </c>
      <c r="B198" s="4" t="s">
        <v>487</v>
      </c>
      <c r="C198" s="59">
        <v>4.665</v>
      </c>
      <c r="D198" s="59">
        <v>0</v>
      </c>
      <c r="E198" s="59">
        <v>0</v>
      </c>
      <c r="F198" s="59">
        <v>0</v>
      </c>
      <c r="G198" s="59">
        <v>0</v>
      </c>
      <c r="H198" s="59">
        <v>0</v>
      </c>
      <c r="I198" s="59">
        <v>0</v>
      </c>
      <c r="J198" s="4">
        <v>0</v>
      </c>
      <c r="K198" s="4">
        <v>7</v>
      </c>
      <c r="L198" s="4" t="s">
        <v>93</v>
      </c>
      <c r="M198" s="4" t="s">
        <v>5</v>
      </c>
      <c r="N198" s="4" t="s">
        <v>488</v>
      </c>
    </row>
    <row r="199" spans="1:14" s="134" customFormat="1">
      <c r="A199" s="7" t="s">
        <v>484</v>
      </c>
      <c r="B199" s="4" t="s">
        <v>485</v>
      </c>
      <c r="C199" s="59">
        <v>7</v>
      </c>
      <c r="D199" s="59">
        <v>7</v>
      </c>
      <c r="E199" s="59">
        <v>7</v>
      </c>
      <c r="F199" s="59">
        <v>7</v>
      </c>
      <c r="G199" s="59">
        <v>7</v>
      </c>
      <c r="H199" s="59">
        <v>7</v>
      </c>
      <c r="I199" s="59">
        <v>7</v>
      </c>
      <c r="J199" s="4">
        <v>27.9</v>
      </c>
      <c r="K199" s="4">
        <v>7</v>
      </c>
      <c r="L199" s="4" t="s">
        <v>93</v>
      </c>
      <c r="M199" s="4" t="s">
        <v>5</v>
      </c>
      <c r="N199" s="4" t="s">
        <v>39</v>
      </c>
    </row>
    <row r="200" spans="1:14" s="134" customFormat="1">
      <c r="A200" s="7" t="s">
        <v>166</v>
      </c>
      <c r="B200" s="4" t="s">
        <v>236</v>
      </c>
      <c r="C200" s="59">
        <v>0</v>
      </c>
      <c r="D200" s="59">
        <v>0</v>
      </c>
      <c r="E200" s="59">
        <v>0</v>
      </c>
      <c r="F200" s="59">
        <v>0</v>
      </c>
      <c r="G200" s="59">
        <v>0</v>
      </c>
      <c r="H200" s="59">
        <v>0</v>
      </c>
      <c r="I200" s="59">
        <v>0</v>
      </c>
      <c r="J200" s="4">
        <v>0</v>
      </c>
      <c r="K200" s="4">
        <v>7</v>
      </c>
      <c r="L200" s="4" t="s">
        <v>93</v>
      </c>
      <c r="M200" s="4" t="s">
        <v>5</v>
      </c>
      <c r="N200" s="4" t="s">
        <v>39</v>
      </c>
    </row>
    <row r="201" spans="1:14" s="134" customFormat="1">
      <c r="A201" s="7" t="s">
        <v>166</v>
      </c>
      <c r="B201" s="4" t="s">
        <v>478</v>
      </c>
      <c r="C201" s="59">
        <v>1.708</v>
      </c>
      <c r="D201" s="59">
        <v>2.7759999999999998</v>
      </c>
      <c r="E201" s="59">
        <v>6.8920000000000003</v>
      </c>
      <c r="F201" s="59">
        <v>6.3719999999999999</v>
      </c>
      <c r="G201" s="59">
        <v>6.3719999999999999</v>
      </c>
      <c r="H201" s="59">
        <v>6.3719999999999999</v>
      </c>
      <c r="I201" s="59">
        <v>6.3719999999999999</v>
      </c>
      <c r="J201" s="4">
        <v>11.4</v>
      </c>
      <c r="K201" s="4">
        <v>7</v>
      </c>
      <c r="L201" s="4" t="s">
        <v>93</v>
      </c>
      <c r="M201" s="4" t="s">
        <v>39</v>
      </c>
      <c r="N201" s="4" t="s">
        <v>39</v>
      </c>
    </row>
    <row r="202" spans="1:14" s="134" customFormat="1">
      <c r="A202" s="7" t="s">
        <v>477</v>
      </c>
      <c r="B202" s="4" t="s">
        <v>237</v>
      </c>
      <c r="C202" s="59">
        <v>0</v>
      </c>
      <c r="D202" s="59">
        <v>0</v>
      </c>
      <c r="E202" s="59">
        <v>0</v>
      </c>
      <c r="F202" s="59">
        <v>0</v>
      </c>
      <c r="G202" s="59">
        <v>0</v>
      </c>
      <c r="H202" s="59">
        <v>0</v>
      </c>
      <c r="I202" s="59">
        <v>0</v>
      </c>
      <c r="J202" s="4">
        <v>0</v>
      </c>
      <c r="K202" s="4">
        <v>7</v>
      </c>
      <c r="L202" s="4" t="s">
        <v>93</v>
      </c>
      <c r="M202" s="4" t="s">
        <v>5</v>
      </c>
      <c r="N202" s="4" t="s">
        <v>39</v>
      </c>
    </row>
    <row r="203" spans="1:14" s="134" customFormat="1">
      <c r="A203" s="7" t="s">
        <v>168</v>
      </c>
      <c r="B203" s="4" t="s">
        <v>238</v>
      </c>
      <c r="C203" s="59">
        <v>2.0781000000000001</v>
      </c>
      <c r="D203" s="59">
        <v>1.7869999999999999</v>
      </c>
      <c r="E203" s="59">
        <v>0</v>
      </c>
      <c r="F203" s="59">
        <v>0</v>
      </c>
      <c r="G203" s="59">
        <v>0</v>
      </c>
      <c r="H203" s="59">
        <v>0</v>
      </c>
      <c r="I203" s="59">
        <v>0</v>
      </c>
      <c r="J203" s="4">
        <v>0</v>
      </c>
      <c r="K203" s="4">
        <v>7</v>
      </c>
      <c r="L203" s="4" t="s">
        <v>93</v>
      </c>
      <c r="M203" s="4" t="s">
        <v>5</v>
      </c>
      <c r="N203" s="4" t="s">
        <v>39</v>
      </c>
    </row>
    <row r="204" spans="1:14" s="134" customFormat="1">
      <c r="A204" s="7" t="s">
        <v>168</v>
      </c>
      <c r="B204" s="4" t="s">
        <v>543</v>
      </c>
      <c r="C204" s="59">
        <v>155.441</v>
      </c>
      <c r="D204" s="59">
        <v>174.328</v>
      </c>
      <c r="E204" s="59">
        <v>279.99</v>
      </c>
      <c r="F204" s="59">
        <v>253.512</v>
      </c>
      <c r="G204" s="59">
        <v>179.572</v>
      </c>
      <c r="H204" s="59">
        <v>193.05600000000001</v>
      </c>
      <c r="I204" s="59">
        <v>170.553</v>
      </c>
      <c r="J204" s="4">
        <v>58.6</v>
      </c>
      <c r="K204" s="4">
        <v>7</v>
      </c>
      <c r="L204" s="4" t="s">
        <v>93</v>
      </c>
      <c r="M204" s="4" t="s">
        <v>165</v>
      </c>
      <c r="N204" s="4" t="s">
        <v>39</v>
      </c>
    </row>
    <row r="205" spans="1:14" s="134" customFormat="1">
      <c r="A205" s="7" t="s">
        <v>168</v>
      </c>
      <c r="B205" s="4" t="s">
        <v>486</v>
      </c>
      <c r="C205" s="59">
        <v>16.399999999999999</v>
      </c>
      <c r="D205" s="59">
        <v>16.7</v>
      </c>
      <c r="E205" s="59">
        <v>17.600000000000001</v>
      </c>
      <c r="F205" s="59">
        <v>16.899999999999999</v>
      </c>
      <c r="G205" s="59">
        <v>17</v>
      </c>
      <c r="H205" s="59">
        <v>15.2</v>
      </c>
      <c r="I205" s="59">
        <v>14.3</v>
      </c>
      <c r="J205" s="4">
        <v>5.9</v>
      </c>
      <c r="K205" s="4">
        <v>7</v>
      </c>
      <c r="L205" s="4" t="s">
        <v>93</v>
      </c>
      <c r="M205" s="4" t="s">
        <v>165</v>
      </c>
      <c r="N205" s="4" t="s">
        <v>39</v>
      </c>
    </row>
    <row r="206" spans="1:14" s="134" customFormat="1">
      <c r="A206" s="7" t="s">
        <v>168</v>
      </c>
      <c r="B206" s="4" t="s">
        <v>481</v>
      </c>
      <c r="C206" s="59">
        <v>0</v>
      </c>
      <c r="D206" s="59">
        <v>0</v>
      </c>
      <c r="E206" s="59">
        <v>0</v>
      </c>
      <c r="F206" s="59">
        <v>1.7</v>
      </c>
      <c r="G206" s="59">
        <v>3.2</v>
      </c>
      <c r="H206" s="59">
        <v>3.2</v>
      </c>
      <c r="I206" s="59">
        <v>3.2</v>
      </c>
      <c r="J206" s="4">
        <v>0</v>
      </c>
      <c r="K206" s="4">
        <v>7</v>
      </c>
      <c r="L206" s="4" t="s">
        <v>93</v>
      </c>
      <c r="M206" s="4" t="s">
        <v>39</v>
      </c>
      <c r="N206" s="4" t="s">
        <v>39</v>
      </c>
    </row>
    <row r="207" spans="1:14" s="134" customFormat="1">
      <c r="A207" s="7" t="s">
        <v>168</v>
      </c>
      <c r="B207" s="4" t="s">
        <v>483</v>
      </c>
      <c r="C207" s="59">
        <v>3.1030000000000002</v>
      </c>
      <c r="D207" s="59">
        <v>3.6070000000000002</v>
      </c>
      <c r="E207" s="59">
        <v>3.6789999999999998</v>
      </c>
      <c r="F207" s="59">
        <v>3.7530000000000001</v>
      </c>
      <c r="G207" s="59">
        <v>3.8279999999999998</v>
      </c>
      <c r="H207" s="59">
        <v>3.9049999999999998</v>
      </c>
      <c r="I207" s="59">
        <v>3.9830000000000001</v>
      </c>
      <c r="J207" s="4">
        <v>14.3</v>
      </c>
      <c r="K207" s="4">
        <v>11</v>
      </c>
      <c r="L207" s="4" t="s">
        <v>53</v>
      </c>
      <c r="M207" s="4" t="s">
        <v>5</v>
      </c>
      <c r="N207" s="4" t="s">
        <v>39</v>
      </c>
    </row>
    <row r="208" spans="1:14" s="134" customFormat="1">
      <c r="A208" s="7" t="s">
        <v>164</v>
      </c>
      <c r="B208" s="4" t="s">
        <v>483</v>
      </c>
      <c r="C208" s="59">
        <v>8.1000000000000003E-2</v>
      </c>
      <c r="D208" s="59">
        <v>9.4E-2</v>
      </c>
      <c r="E208" s="59">
        <v>9.6000000000000002E-2</v>
      </c>
      <c r="F208" s="59">
        <v>9.8000000000000004E-2</v>
      </c>
      <c r="G208" s="59">
        <v>0.1</v>
      </c>
      <c r="H208" s="59">
        <v>0.10199999999999999</v>
      </c>
      <c r="I208" s="59">
        <v>0.104</v>
      </c>
      <c r="J208" s="4">
        <v>0.4</v>
      </c>
      <c r="K208" s="4">
        <v>11</v>
      </c>
      <c r="L208" s="4" t="s">
        <v>53</v>
      </c>
      <c r="M208" s="4" t="s">
        <v>9</v>
      </c>
      <c r="N208" s="4" t="s">
        <v>39</v>
      </c>
    </row>
    <row r="209" spans="1:14" s="134" customFormat="1">
      <c r="A209" s="7" t="s">
        <v>164</v>
      </c>
      <c r="B209" s="4" t="s">
        <v>483</v>
      </c>
      <c r="C209" s="4">
        <v>6.5000000000000002E-2</v>
      </c>
      <c r="D209" s="4">
        <v>7.5999999999999998E-2</v>
      </c>
      <c r="E209" s="4">
        <v>7.8E-2</v>
      </c>
      <c r="F209" s="4">
        <v>0.08</v>
      </c>
      <c r="G209" s="4">
        <v>8.2000000000000003E-2</v>
      </c>
      <c r="H209" s="4">
        <v>8.4000000000000005E-2</v>
      </c>
      <c r="I209" s="4">
        <v>8.5999999999999993E-2</v>
      </c>
      <c r="J209" s="4">
        <v>0.3</v>
      </c>
      <c r="K209" s="4">
        <v>11</v>
      </c>
      <c r="L209" s="4" t="s">
        <v>53</v>
      </c>
      <c r="M209" s="4" t="s">
        <v>63</v>
      </c>
      <c r="N209" s="4" t="s">
        <v>39</v>
      </c>
    </row>
    <row r="210" spans="1:14">
      <c r="A210" s="7" t="s">
        <v>164</v>
      </c>
      <c r="B210" s="4" t="s">
        <v>215</v>
      </c>
      <c r="C210" s="59">
        <v>22</v>
      </c>
      <c r="D210" s="59">
        <v>22</v>
      </c>
      <c r="E210" s="59">
        <v>22</v>
      </c>
      <c r="F210" s="59">
        <v>22</v>
      </c>
      <c r="G210" s="59">
        <v>22</v>
      </c>
      <c r="H210" s="59">
        <v>22</v>
      </c>
      <c r="I210" s="59">
        <v>22</v>
      </c>
      <c r="J210" s="4">
        <v>3.1</v>
      </c>
      <c r="K210" s="4" t="s">
        <v>64</v>
      </c>
      <c r="L210" s="4" t="s">
        <v>98</v>
      </c>
      <c r="M210" s="4" t="s">
        <v>176</v>
      </c>
      <c r="N210" s="4" t="s">
        <v>38</v>
      </c>
    </row>
    <row r="211" spans="1:14">
      <c r="A211" s="7" t="s">
        <v>164</v>
      </c>
      <c r="B211" s="4" t="s">
        <v>382</v>
      </c>
      <c r="C211" s="59">
        <v>15.4</v>
      </c>
      <c r="D211" s="59">
        <v>15.4</v>
      </c>
      <c r="E211" s="59">
        <v>15.4</v>
      </c>
      <c r="F211" s="59">
        <v>15.4</v>
      </c>
      <c r="G211" s="59">
        <v>15.4</v>
      </c>
      <c r="H211" s="59">
        <v>15.4</v>
      </c>
      <c r="I211" s="59">
        <v>15.4</v>
      </c>
      <c r="J211" s="4">
        <v>7.5</v>
      </c>
      <c r="K211" s="4" t="s">
        <v>64</v>
      </c>
      <c r="L211" s="4" t="s">
        <v>98</v>
      </c>
      <c r="M211" s="4" t="s">
        <v>25</v>
      </c>
      <c r="N211" s="4" t="s">
        <v>38</v>
      </c>
    </row>
    <row r="212" spans="1:14">
      <c r="A212" s="7" t="s">
        <v>480</v>
      </c>
      <c r="B212" s="4" t="s">
        <v>383</v>
      </c>
      <c r="C212" s="59"/>
      <c r="D212" s="59"/>
      <c r="E212" s="59"/>
      <c r="F212" s="59"/>
      <c r="G212" s="59"/>
      <c r="H212" s="59"/>
      <c r="I212" s="59"/>
      <c r="K212" s="4">
        <v>7</v>
      </c>
      <c r="L212" s="4" t="s">
        <v>93</v>
      </c>
      <c r="M212" s="4" t="s">
        <v>5</v>
      </c>
      <c r="N212" s="4" t="s">
        <v>38</v>
      </c>
    </row>
    <row r="213" spans="1:14">
      <c r="A213" s="7" t="s">
        <v>214</v>
      </c>
      <c r="B213" s="4" t="s">
        <v>479</v>
      </c>
      <c r="C213" s="59">
        <v>17.422999999999998</v>
      </c>
      <c r="D213" s="59">
        <v>17.422999999999998</v>
      </c>
      <c r="E213" s="59">
        <v>17.422999999999998</v>
      </c>
      <c r="F213" s="59">
        <v>17.422999999999998</v>
      </c>
      <c r="G213" s="59">
        <v>17.422999999999998</v>
      </c>
      <c r="H213" s="59">
        <v>17.422999999999998</v>
      </c>
      <c r="I213" s="59">
        <v>17.422999999999998</v>
      </c>
      <c r="J213" s="4">
        <v>12.3</v>
      </c>
      <c r="K213" s="4">
        <v>7</v>
      </c>
      <c r="L213" s="4" t="s">
        <v>93</v>
      </c>
      <c r="M213" s="4" t="s">
        <v>5</v>
      </c>
      <c r="N213" s="4" t="s">
        <v>38</v>
      </c>
    </row>
    <row r="214" spans="1:14">
      <c r="A214" s="7" t="s">
        <v>305</v>
      </c>
      <c r="B214" s="4" t="s">
        <v>239</v>
      </c>
      <c r="C214" s="59">
        <v>5.99</v>
      </c>
      <c r="D214" s="59">
        <v>9.8789999999999996</v>
      </c>
      <c r="E214" s="59">
        <v>6.2</v>
      </c>
      <c r="F214" s="59">
        <v>6.2</v>
      </c>
      <c r="G214" s="59">
        <v>6.2</v>
      </c>
      <c r="H214" s="59">
        <v>6.2</v>
      </c>
      <c r="I214" s="59">
        <v>6.2</v>
      </c>
      <c r="J214" s="4">
        <v>27.6</v>
      </c>
      <c r="K214" s="4">
        <v>7</v>
      </c>
      <c r="L214" s="4" t="s">
        <v>93</v>
      </c>
      <c r="M214" s="4" t="s">
        <v>5</v>
      </c>
      <c r="N214" s="4" t="s">
        <v>38</v>
      </c>
    </row>
    <row r="215" spans="1:14">
      <c r="A215" s="7" t="s">
        <v>305</v>
      </c>
      <c r="B215" s="4" t="s">
        <v>544</v>
      </c>
      <c r="C215" s="59">
        <v>5.3920000000000003</v>
      </c>
      <c r="D215" s="59">
        <v>5.9089999999999998</v>
      </c>
      <c r="E215" s="59">
        <v>6.0469999999999997</v>
      </c>
      <c r="F215" s="59">
        <v>6.0789999999999997</v>
      </c>
      <c r="G215" s="59">
        <v>5.5970000000000004</v>
      </c>
      <c r="H215" s="59">
        <v>5.3970000000000002</v>
      </c>
      <c r="I215" s="59">
        <v>5.3970000000000002</v>
      </c>
      <c r="J215" s="4">
        <v>13.8</v>
      </c>
      <c r="K215" s="4">
        <v>7</v>
      </c>
      <c r="L215" s="4" t="s">
        <v>93</v>
      </c>
      <c r="M215" s="4" t="s">
        <v>99</v>
      </c>
      <c r="N215" s="4" t="s">
        <v>38</v>
      </c>
    </row>
    <row r="216" spans="1:14">
      <c r="A216" s="7" t="s">
        <v>305</v>
      </c>
      <c r="B216" s="4" t="s">
        <v>218</v>
      </c>
      <c r="C216" s="59">
        <v>10.9</v>
      </c>
      <c r="D216" s="59">
        <v>11.17</v>
      </c>
      <c r="E216" s="59">
        <v>11.17</v>
      </c>
      <c r="F216" s="59">
        <v>11.17</v>
      </c>
      <c r="G216" s="59">
        <v>11.17</v>
      </c>
      <c r="H216" s="59">
        <v>11.17</v>
      </c>
      <c r="I216" s="59">
        <v>11.17</v>
      </c>
      <c r="J216" s="4">
        <v>69.400000000000006</v>
      </c>
      <c r="K216" s="4" t="s">
        <v>64</v>
      </c>
      <c r="L216" s="4" t="s">
        <v>98</v>
      </c>
      <c r="M216" s="4" t="s">
        <v>25</v>
      </c>
      <c r="N216" s="4" t="s">
        <v>38</v>
      </c>
    </row>
    <row r="217" spans="1:14">
      <c r="A217" s="4" t="s">
        <v>305</v>
      </c>
      <c r="B217" s="4" t="s">
        <v>482</v>
      </c>
      <c r="C217" s="59">
        <v>6.0650000000000004</v>
      </c>
      <c r="D217" s="59">
        <v>7.157</v>
      </c>
      <c r="E217" s="59">
        <v>7.3</v>
      </c>
      <c r="F217" s="59">
        <v>7.4459999999999997</v>
      </c>
      <c r="G217" s="59">
        <v>7.5949999999999998</v>
      </c>
      <c r="H217" s="59">
        <v>7.7469999999999999</v>
      </c>
      <c r="I217" s="59">
        <v>7.9020000000000001</v>
      </c>
      <c r="J217" s="4">
        <v>28.4</v>
      </c>
      <c r="K217" s="4">
        <v>11</v>
      </c>
      <c r="L217" s="4" t="s">
        <v>53</v>
      </c>
      <c r="M217" s="4" t="s">
        <v>167</v>
      </c>
      <c r="N217" s="4" t="s">
        <v>38</v>
      </c>
    </row>
    <row r="218" spans="1:14" s="37" customFormat="1" ht="15">
      <c r="A218" s="50"/>
      <c r="B218" s="37" t="s">
        <v>76</v>
      </c>
      <c r="C218" s="293">
        <v>273.71109999999999</v>
      </c>
      <c r="D218" s="37">
        <v>295.30600000000004</v>
      </c>
      <c r="E218" s="37">
        <v>400.87500000000006</v>
      </c>
      <c r="F218" s="37">
        <v>375.13299999999998</v>
      </c>
      <c r="G218" s="37">
        <v>302.53899999999999</v>
      </c>
      <c r="H218" s="37">
        <v>314.25599999999997</v>
      </c>
      <c r="I218" s="37">
        <v>291.08999999999997</v>
      </c>
      <c r="K218" s="261"/>
      <c r="L218" s="83"/>
      <c r="M218" s="3"/>
    </row>
    <row r="220" spans="1:14" s="20" customFormat="1" ht="13.15" customHeight="1">
      <c r="B220" s="20" t="s">
        <v>74</v>
      </c>
      <c r="C220" s="296">
        <v>5520.8770302434732</v>
      </c>
      <c r="D220" s="296">
        <v>5652.9316729606762</v>
      </c>
      <c r="E220" s="296">
        <v>5817.7508803938945</v>
      </c>
      <c r="F220" s="296">
        <v>5729.9235019516582</v>
      </c>
      <c r="G220" s="296">
        <v>5658.1241568782716</v>
      </c>
      <c r="H220" s="296">
        <v>5678.851863142143</v>
      </c>
      <c r="I220" s="296">
        <v>5652.5113588307695</v>
      </c>
    </row>
    <row r="221" spans="1:14" s="78" customFormat="1" ht="13.15" customHeight="1">
      <c r="C221" s="297"/>
      <c r="D221" s="297"/>
      <c r="E221" s="297"/>
      <c r="F221" s="297"/>
      <c r="G221" s="297"/>
      <c r="H221" s="297"/>
      <c r="I221" s="297"/>
    </row>
    <row r="222" spans="1:14" s="78" customFormat="1" ht="13.15" customHeight="1">
      <c r="C222" s="297"/>
      <c r="D222" s="297"/>
      <c r="E222" s="297"/>
      <c r="F222" s="297"/>
      <c r="G222" s="297"/>
      <c r="H222" s="297"/>
      <c r="I222" s="297"/>
    </row>
    <row r="223" spans="1:14" s="78" customFormat="1" ht="12.6" customHeight="1">
      <c r="C223" s="297"/>
      <c r="D223" s="297"/>
      <c r="E223" s="297"/>
      <c r="F223" s="297"/>
      <c r="G223" s="297"/>
      <c r="H223" s="297"/>
      <c r="I223" s="297"/>
    </row>
    <row r="225" spans="1:9">
      <c r="B225" s="1" t="s">
        <v>628</v>
      </c>
      <c r="C225" s="1"/>
      <c r="D225" s="1"/>
      <c r="E225" s="1"/>
      <c r="F225" s="1"/>
      <c r="G225" s="1"/>
      <c r="H225" s="1"/>
      <c r="I225" s="1"/>
    </row>
    <row r="226" spans="1:9">
      <c r="B226" s="7"/>
      <c r="C226" s="275">
        <v>2018</v>
      </c>
      <c r="D226" s="275">
        <v>2019</v>
      </c>
      <c r="E226" s="275">
        <v>2020</v>
      </c>
      <c r="F226" s="275">
        <v>2021</v>
      </c>
      <c r="G226" s="275">
        <v>2022</v>
      </c>
      <c r="H226" s="275">
        <v>2023</v>
      </c>
      <c r="I226" s="275">
        <v>2024</v>
      </c>
    </row>
    <row r="227" spans="1:9">
      <c r="B227" s="7" t="s">
        <v>139</v>
      </c>
      <c r="C227" s="70">
        <v>0.53</v>
      </c>
      <c r="D227" s="70">
        <v>0.69399999999999995</v>
      </c>
      <c r="E227" s="70">
        <v>0.59399999999999997</v>
      </c>
      <c r="F227" s="70">
        <v>0.59399999999999997</v>
      </c>
      <c r="G227" s="70">
        <v>0.59399999999999997</v>
      </c>
      <c r="H227" s="70">
        <v>0.59399999999999997</v>
      </c>
      <c r="I227" s="70">
        <v>0.59399999999999997</v>
      </c>
    </row>
    <row r="228" spans="1:9">
      <c r="B228" s="7" t="s">
        <v>140</v>
      </c>
      <c r="C228" s="70">
        <v>36.512999999999998</v>
      </c>
      <c r="D228" s="70">
        <v>38.401000000000003</v>
      </c>
      <c r="E228" s="70">
        <v>37.676000000000002</v>
      </c>
      <c r="F228" s="70">
        <v>36.679850000000002</v>
      </c>
      <c r="G228" s="70">
        <v>35.350850000000001</v>
      </c>
      <c r="H228" s="70">
        <v>34.49785</v>
      </c>
      <c r="I228" s="70">
        <v>34.562849999999997</v>
      </c>
    </row>
    <row r="229" spans="1:9">
      <c r="B229" s="7" t="s">
        <v>437</v>
      </c>
      <c r="C229" s="70">
        <v>4.3780000000000001</v>
      </c>
      <c r="D229" s="70">
        <v>5.05</v>
      </c>
      <c r="E229" s="70">
        <v>5.024</v>
      </c>
      <c r="F229" s="70">
        <v>5.04</v>
      </c>
      <c r="G229" s="70">
        <v>5.2560000000000002</v>
      </c>
      <c r="H229" s="70">
        <v>5.258</v>
      </c>
      <c r="I229" s="70">
        <v>5.258</v>
      </c>
    </row>
    <row r="230" spans="1:9">
      <c r="A230" s="134"/>
      <c r="B230" s="7" t="s">
        <v>141</v>
      </c>
      <c r="C230" s="70">
        <v>6.9649999999999999</v>
      </c>
      <c r="D230" s="70">
        <v>11.304</v>
      </c>
      <c r="E230" s="70">
        <v>9.0679999999999996</v>
      </c>
      <c r="F230" s="70">
        <v>10.61</v>
      </c>
      <c r="G230" s="70">
        <v>10.989000000000001</v>
      </c>
      <c r="H230" s="70">
        <v>9.7590000000000003</v>
      </c>
      <c r="I230" s="70">
        <v>9.4890000000000008</v>
      </c>
    </row>
    <row r="231" spans="1:9">
      <c r="B231" s="7" t="s">
        <v>142</v>
      </c>
      <c r="C231" s="70">
        <v>860.54188476953914</v>
      </c>
      <c r="D231" s="70">
        <v>853.72047394789593</v>
      </c>
      <c r="E231" s="70">
        <v>841.28008517034073</v>
      </c>
      <c r="F231" s="70">
        <v>833.54475851703421</v>
      </c>
      <c r="G231" s="70">
        <v>828.61091983967935</v>
      </c>
      <c r="H231" s="70">
        <v>827.02305911823646</v>
      </c>
      <c r="I231" s="70">
        <v>826.44883066132275</v>
      </c>
    </row>
    <row r="232" spans="1:9">
      <c r="B232" s="7" t="s">
        <v>49</v>
      </c>
      <c r="C232" s="70">
        <v>22.582000000000001</v>
      </c>
      <c r="D232" s="70">
        <v>26.913</v>
      </c>
      <c r="E232" s="70">
        <v>32.311</v>
      </c>
      <c r="F232" s="70">
        <v>32.342999999999996</v>
      </c>
      <c r="G232" s="70">
        <v>32.372999999999998</v>
      </c>
      <c r="H232" s="70">
        <v>32.372999999999998</v>
      </c>
      <c r="I232" s="70">
        <v>32.372999999999998</v>
      </c>
    </row>
    <row r="233" spans="1:9">
      <c r="B233" s="7" t="s">
        <v>438</v>
      </c>
      <c r="C233" s="70">
        <v>9.262435</v>
      </c>
      <c r="D233" s="70">
        <v>18.124125000000003</v>
      </c>
      <c r="E233" s="70">
        <v>20.946635000000001</v>
      </c>
      <c r="F233" s="70">
        <v>13.345215</v>
      </c>
      <c r="G233" s="70">
        <v>11.079755</v>
      </c>
      <c r="H233" s="70">
        <v>9.6482349999999997</v>
      </c>
      <c r="I233" s="70">
        <v>8.1364050000000017</v>
      </c>
    </row>
    <row r="234" spans="1:9">
      <c r="B234" s="7" t="s">
        <v>439</v>
      </c>
      <c r="C234" s="70">
        <v>537.99740000000008</v>
      </c>
      <c r="D234" s="70">
        <v>563.28507000000002</v>
      </c>
      <c r="E234" s="70">
        <v>577.10699000000011</v>
      </c>
      <c r="F234" s="70">
        <v>540.5992399999999</v>
      </c>
      <c r="G234" s="70">
        <v>551.96265000000005</v>
      </c>
      <c r="H234" s="70">
        <v>547.75345000000004</v>
      </c>
      <c r="I234" s="70">
        <v>547.60164999999995</v>
      </c>
    </row>
    <row r="235" spans="1:9">
      <c r="B235" s="7" t="s">
        <v>519</v>
      </c>
      <c r="C235" s="70">
        <v>171.321</v>
      </c>
      <c r="D235" s="70">
        <v>170.01750000000001</v>
      </c>
      <c r="E235" s="70">
        <v>183.28299999999999</v>
      </c>
      <c r="F235" s="70">
        <v>175.95850000000002</v>
      </c>
      <c r="G235" s="70">
        <v>165.22350000000003</v>
      </c>
      <c r="H235" s="70">
        <v>163.15900000000002</v>
      </c>
      <c r="I235" s="70">
        <v>160.941</v>
      </c>
    </row>
    <row r="236" spans="1:9">
      <c r="B236" s="7" t="s">
        <v>143</v>
      </c>
      <c r="C236" s="70">
        <v>5.1630000000000003</v>
      </c>
      <c r="D236" s="70">
        <v>4.5529999999999999</v>
      </c>
      <c r="E236" s="70">
        <v>7.9770000000000003</v>
      </c>
      <c r="F236" s="70">
        <v>15.238999999999999</v>
      </c>
      <c r="G236" s="70">
        <v>15.291</v>
      </c>
      <c r="H236" s="70">
        <v>8.8369999999999997</v>
      </c>
      <c r="I236" s="70">
        <v>4.7549999999999999</v>
      </c>
    </row>
    <row r="237" spans="1:9">
      <c r="B237" s="7" t="s">
        <v>144</v>
      </c>
      <c r="C237" s="70">
        <v>190.5411</v>
      </c>
      <c r="D237" s="70">
        <v>206.36799999999997</v>
      </c>
      <c r="E237" s="70">
        <v>315.33499999999998</v>
      </c>
      <c r="F237" s="70">
        <v>289.41499999999996</v>
      </c>
      <c r="G237" s="70">
        <v>217.154</v>
      </c>
      <c r="H237" s="70">
        <v>228.91899999999998</v>
      </c>
      <c r="I237" s="70">
        <v>205.59800000000004</v>
      </c>
    </row>
    <row r="238" spans="1:9" s="1" customFormat="1">
      <c r="B238" s="1" t="s">
        <v>47</v>
      </c>
      <c r="C238" s="63">
        <v>1845.7948197695391</v>
      </c>
      <c r="D238" s="63">
        <v>1898.4301689478959</v>
      </c>
      <c r="E238" s="63">
        <v>2030.6017101703408</v>
      </c>
      <c r="F238" s="63">
        <v>1953.3685635170341</v>
      </c>
      <c r="G238" s="63">
        <v>1873.8846748396793</v>
      </c>
      <c r="H238" s="63">
        <v>1867.8215941182366</v>
      </c>
      <c r="I238" s="63">
        <v>1835.7577356613228</v>
      </c>
    </row>
    <row r="239" spans="1:9">
      <c r="B239" s="1"/>
      <c r="C239" s="1"/>
      <c r="D239" s="1"/>
      <c r="E239" s="1"/>
      <c r="F239" s="1"/>
      <c r="G239" s="1"/>
      <c r="H239" s="1"/>
      <c r="I239" s="1"/>
    </row>
    <row r="240" spans="1:9">
      <c r="B240" s="7"/>
      <c r="C240" s="70"/>
      <c r="D240" s="70"/>
      <c r="E240" s="70"/>
      <c r="F240" s="70"/>
      <c r="G240" s="70"/>
      <c r="H240" s="70"/>
      <c r="I240" s="70"/>
    </row>
    <row r="241" spans="2:9">
      <c r="B241" s="1" t="s">
        <v>624</v>
      </c>
      <c r="C241" s="1"/>
      <c r="D241" s="1"/>
      <c r="E241" s="1"/>
      <c r="F241" s="1"/>
      <c r="G241" s="1"/>
      <c r="H241" s="1"/>
      <c r="I241" s="1"/>
    </row>
    <row r="242" spans="2:9">
      <c r="B242" s="7"/>
      <c r="C242" s="275">
        <v>2018</v>
      </c>
      <c r="D242" s="275">
        <v>2019</v>
      </c>
      <c r="E242" s="275">
        <v>2020</v>
      </c>
      <c r="F242" s="275">
        <v>2021</v>
      </c>
      <c r="G242" s="275">
        <v>2022</v>
      </c>
      <c r="H242" s="275">
        <v>2023</v>
      </c>
      <c r="I242" s="275">
        <v>2024</v>
      </c>
    </row>
    <row r="243" spans="2:9">
      <c r="B243" s="7" t="s">
        <v>139</v>
      </c>
      <c r="C243" s="70">
        <v>0</v>
      </c>
      <c r="D243" s="70">
        <v>0</v>
      </c>
      <c r="E243" s="70">
        <v>0</v>
      </c>
      <c r="F243" s="70">
        <v>0</v>
      </c>
      <c r="G243" s="70">
        <v>0</v>
      </c>
      <c r="H243" s="70">
        <v>0</v>
      </c>
      <c r="I243" s="70">
        <v>0</v>
      </c>
    </row>
    <row r="244" spans="2:9">
      <c r="B244" s="7" t="s">
        <v>140</v>
      </c>
      <c r="C244" s="70">
        <v>0.24399999999999977</v>
      </c>
      <c r="D244" s="70">
        <v>0.30999999999999517</v>
      </c>
      <c r="E244" s="70">
        <v>0.24200000000000443</v>
      </c>
      <c r="F244" s="70">
        <v>0.24199999999999733</v>
      </c>
      <c r="G244" s="70">
        <v>0.24199999999999733</v>
      </c>
      <c r="H244" s="70">
        <v>0.24199999999999733</v>
      </c>
      <c r="I244" s="70">
        <v>0.24200000000000443</v>
      </c>
    </row>
    <row r="245" spans="2:9">
      <c r="B245" s="7" t="s">
        <v>437</v>
      </c>
      <c r="C245" s="70">
        <v>16.712510999999999</v>
      </c>
      <c r="D245" s="70">
        <v>18.066922000000002</v>
      </c>
      <c r="E245" s="70">
        <v>17.362938999999997</v>
      </c>
      <c r="F245" s="70">
        <v>17.282236000000001</v>
      </c>
      <c r="G245" s="70">
        <v>17.282088999999999</v>
      </c>
      <c r="H245" s="70">
        <v>17.282971</v>
      </c>
      <c r="I245" s="70">
        <v>17.282971</v>
      </c>
    </row>
    <row r="246" spans="2:9">
      <c r="B246" s="7" t="s">
        <v>141</v>
      </c>
      <c r="C246" s="70">
        <v>0</v>
      </c>
      <c r="D246" s="70">
        <v>0</v>
      </c>
      <c r="E246" s="70">
        <v>0</v>
      </c>
      <c r="F246" s="70">
        <v>0</v>
      </c>
      <c r="G246" s="70">
        <v>0</v>
      </c>
      <c r="H246" s="70">
        <v>0</v>
      </c>
      <c r="I246" s="70">
        <v>0</v>
      </c>
    </row>
    <row r="247" spans="2:9">
      <c r="B247" s="7" t="s">
        <v>142</v>
      </c>
      <c r="C247" s="70">
        <v>3028.4754178413764</v>
      </c>
      <c r="D247" s="70">
        <v>3223.8050342999613</v>
      </c>
      <c r="E247" s="70">
        <v>3251.0841735107351</v>
      </c>
      <c r="F247" s="70">
        <v>3247.3558347218063</v>
      </c>
      <c r="G247" s="70">
        <v>3258.3995253257744</v>
      </c>
      <c r="H247" s="70">
        <v>3282.7514303110875</v>
      </c>
      <c r="I247" s="70">
        <v>3289.4447844566275</v>
      </c>
    </row>
    <row r="248" spans="2:9">
      <c r="B248" s="7" t="s">
        <v>49</v>
      </c>
      <c r="C248" s="70">
        <v>42.347000000000001</v>
      </c>
      <c r="D248" s="70">
        <v>43.325000000000003</v>
      </c>
      <c r="E248" s="70">
        <v>44.199999999999996</v>
      </c>
      <c r="F248" s="70">
        <v>44.20000000000001</v>
      </c>
      <c r="G248" s="70">
        <v>44.20000000000001</v>
      </c>
      <c r="H248" s="70">
        <v>44.20000000000001</v>
      </c>
      <c r="I248" s="70">
        <v>44.20000000000001</v>
      </c>
    </row>
    <row r="249" spans="2:9">
      <c r="B249" s="7" t="s">
        <v>438</v>
      </c>
      <c r="C249" s="70">
        <v>51.299536632558286</v>
      </c>
      <c r="D249" s="70">
        <v>53.201997712818496</v>
      </c>
      <c r="E249" s="70">
        <v>45.625997712818489</v>
      </c>
      <c r="F249" s="70">
        <v>43.971997712818492</v>
      </c>
      <c r="G249" s="70">
        <v>43.831997712818499</v>
      </c>
      <c r="H249" s="70">
        <v>43.871997712818505</v>
      </c>
      <c r="I249" s="70">
        <v>43.871997712818498</v>
      </c>
    </row>
    <row r="250" spans="2:9">
      <c r="B250" s="7" t="s">
        <v>439</v>
      </c>
      <c r="C250" s="70">
        <v>421.66074500000025</v>
      </c>
      <c r="D250" s="70">
        <v>294.99455</v>
      </c>
      <c r="E250" s="70">
        <v>310.45406000000003</v>
      </c>
      <c r="F250" s="70">
        <v>305.36486999999977</v>
      </c>
      <c r="G250" s="70">
        <v>299.93787000000009</v>
      </c>
      <c r="H250" s="70">
        <v>301.48686999999984</v>
      </c>
      <c r="I250" s="70">
        <v>300.36186999999973</v>
      </c>
    </row>
    <row r="251" spans="2:9">
      <c r="B251" s="7" t="s">
        <v>519</v>
      </c>
      <c r="C251" s="70">
        <v>27.134000000000015</v>
      </c>
      <c r="D251" s="70">
        <v>27.545999999999992</v>
      </c>
      <c r="E251" s="70">
        <v>28.372000000000014</v>
      </c>
      <c r="F251" s="70">
        <v>28.371999999999986</v>
      </c>
      <c r="G251" s="70">
        <v>28.212999999999994</v>
      </c>
      <c r="H251" s="70">
        <v>29.109999999999985</v>
      </c>
      <c r="I251" s="70">
        <v>29.110000000000014</v>
      </c>
    </row>
    <row r="252" spans="2:9">
      <c r="B252" s="7" t="s">
        <v>143</v>
      </c>
      <c r="C252" s="70">
        <v>4.0389999999999997</v>
      </c>
      <c r="D252" s="70">
        <v>4.3140000000000009</v>
      </c>
      <c r="E252" s="70">
        <v>4.2679999999999989</v>
      </c>
      <c r="F252" s="70">
        <v>4.0480000000000036</v>
      </c>
      <c r="G252" s="70">
        <v>6.7480000000000011</v>
      </c>
      <c r="H252" s="70">
        <v>6.7479999999999993</v>
      </c>
      <c r="I252" s="70">
        <v>6.7480000000000002</v>
      </c>
    </row>
    <row r="253" spans="2:9">
      <c r="B253" s="7" t="s">
        <v>144</v>
      </c>
      <c r="C253" s="70">
        <v>83.169999999999987</v>
      </c>
      <c r="D253" s="70">
        <v>88.938000000000073</v>
      </c>
      <c r="E253" s="70">
        <v>85.540000000000077</v>
      </c>
      <c r="F253" s="70">
        <v>85.718000000000018</v>
      </c>
      <c r="G253" s="70">
        <v>85.384999999999991</v>
      </c>
      <c r="H253" s="70">
        <v>85.336999999999989</v>
      </c>
      <c r="I253" s="70">
        <v>85.491999999999933</v>
      </c>
    </row>
    <row r="254" spans="2:9">
      <c r="B254" s="1" t="s">
        <v>47</v>
      </c>
      <c r="C254" s="63">
        <v>3675.082210473935</v>
      </c>
      <c r="D254" s="63">
        <v>3754.5015040127792</v>
      </c>
      <c r="E254" s="63">
        <v>3787.149170223553</v>
      </c>
      <c r="F254" s="63">
        <v>3776.5549384346245</v>
      </c>
      <c r="G254" s="63">
        <v>3784.2394820385935</v>
      </c>
      <c r="H254" s="63">
        <v>3811.0302690239055</v>
      </c>
      <c r="I254" s="63">
        <v>3816.7536231694453</v>
      </c>
    </row>
    <row r="255" spans="2:9">
      <c r="C255" s="59"/>
      <c r="D255" s="59"/>
      <c r="E255" s="59"/>
      <c r="F255" s="59"/>
      <c r="G255" s="59"/>
      <c r="H255" s="59"/>
      <c r="I255" s="59"/>
    </row>
    <row r="256" spans="2:9">
      <c r="C256" s="59"/>
      <c r="D256" s="59"/>
      <c r="E256" s="59"/>
      <c r="F256" s="59"/>
      <c r="G256" s="59"/>
      <c r="H256" s="59"/>
      <c r="I256" s="59"/>
    </row>
    <row r="257" spans="2:9">
      <c r="B257" s="1" t="s">
        <v>629</v>
      </c>
      <c r="C257" s="1"/>
      <c r="D257" s="1"/>
      <c r="E257" s="1"/>
      <c r="F257" s="1"/>
      <c r="G257" s="1"/>
      <c r="H257" s="1"/>
      <c r="I257" s="1"/>
    </row>
    <row r="258" spans="2:9">
      <c r="B258" s="7"/>
      <c r="C258" s="275">
        <v>2018</v>
      </c>
      <c r="D258" s="275">
        <v>2019</v>
      </c>
      <c r="E258" s="275">
        <v>2020</v>
      </c>
      <c r="F258" s="275">
        <v>2021</v>
      </c>
      <c r="G258" s="275">
        <v>2022</v>
      </c>
      <c r="H258" s="275">
        <v>2023</v>
      </c>
      <c r="I258" s="275">
        <v>2024</v>
      </c>
    </row>
    <row r="259" spans="2:9">
      <c r="B259" s="7" t="s">
        <v>139</v>
      </c>
      <c r="C259" s="70">
        <v>0.53</v>
      </c>
      <c r="D259" s="70">
        <v>0.69399999999999995</v>
      </c>
      <c r="E259" s="70">
        <v>0.59399999999999997</v>
      </c>
      <c r="F259" s="70">
        <v>0.59399999999999997</v>
      </c>
      <c r="G259" s="70">
        <v>0.59399999999999997</v>
      </c>
      <c r="H259" s="70">
        <v>0.59399999999999997</v>
      </c>
      <c r="I259" s="70">
        <v>0.59399999999999997</v>
      </c>
    </row>
    <row r="260" spans="2:9">
      <c r="B260" s="7" t="s">
        <v>140</v>
      </c>
      <c r="C260" s="70">
        <v>36.756999999999998</v>
      </c>
      <c r="D260" s="70">
        <v>38.710999999999999</v>
      </c>
      <c r="E260" s="70">
        <v>37.918000000000006</v>
      </c>
      <c r="F260" s="70">
        <v>36.921849999999999</v>
      </c>
      <c r="G260" s="70">
        <v>35.592849999999999</v>
      </c>
      <c r="H260" s="70">
        <v>34.739849999999997</v>
      </c>
      <c r="I260" s="70">
        <v>34.804850000000002</v>
      </c>
    </row>
    <row r="261" spans="2:9">
      <c r="B261" s="7" t="s">
        <v>437</v>
      </c>
      <c r="C261" s="70">
        <v>21.090510999999999</v>
      </c>
      <c r="D261" s="70">
        <v>23.116922000000002</v>
      </c>
      <c r="E261" s="70">
        <v>22.386938999999998</v>
      </c>
      <c r="F261" s="70">
        <v>22.322236</v>
      </c>
      <c r="G261" s="70">
        <v>22.538088999999999</v>
      </c>
      <c r="H261" s="70">
        <v>22.540970999999999</v>
      </c>
      <c r="I261" s="70">
        <v>22.540970999999999</v>
      </c>
    </row>
    <row r="262" spans="2:9">
      <c r="B262" s="7" t="s">
        <v>141</v>
      </c>
      <c r="C262" s="70">
        <v>6.9649999999999999</v>
      </c>
      <c r="D262" s="70">
        <v>11.304</v>
      </c>
      <c r="E262" s="70">
        <v>9.0679999999999996</v>
      </c>
      <c r="F262" s="70">
        <v>10.61</v>
      </c>
      <c r="G262" s="70">
        <v>10.989000000000001</v>
      </c>
      <c r="H262" s="70">
        <v>9.7590000000000003</v>
      </c>
      <c r="I262" s="70">
        <v>9.4890000000000008</v>
      </c>
    </row>
    <row r="263" spans="2:9">
      <c r="B263" s="7" t="s">
        <v>142</v>
      </c>
      <c r="C263" s="70">
        <v>3889.0173026109155</v>
      </c>
      <c r="D263" s="70">
        <v>4077.525508247857</v>
      </c>
      <c r="E263" s="70">
        <v>4092.3642586810756</v>
      </c>
      <c r="F263" s="70">
        <v>4080.9005932388404</v>
      </c>
      <c r="G263" s="70">
        <v>4087.0104451654538</v>
      </c>
      <c r="H263" s="70">
        <v>4109.7744894293237</v>
      </c>
      <c r="I263" s="70">
        <v>4115.8936151179505</v>
      </c>
    </row>
    <row r="264" spans="2:9">
      <c r="B264" s="7" t="s">
        <v>49</v>
      </c>
      <c r="C264" s="70">
        <v>64.929000000000002</v>
      </c>
      <c r="D264" s="70">
        <v>70.238</v>
      </c>
      <c r="E264" s="70">
        <v>76.510999999999996</v>
      </c>
      <c r="F264" s="70">
        <v>76.543000000000006</v>
      </c>
      <c r="G264" s="70">
        <v>76.573000000000008</v>
      </c>
      <c r="H264" s="70">
        <v>76.573000000000008</v>
      </c>
      <c r="I264" s="70">
        <v>76.573000000000008</v>
      </c>
    </row>
    <row r="265" spans="2:9">
      <c r="B265" s="7" t="s">
        <v>438</v>
      </c>
      <c r="C265" s="70">
        <v>60.56197163255829</v>
      </c>
      <c r="D265" s="70">
        <v>71.326122712818503</v>
      </c>
      <c r="E265" s="70">
        <v>66.572632712818489</v>
      </c>
      <c r="F265" s="70">
        <v>57.317212712818488</v>
      </c>
      <c r="G265" s="70">
        <v>54.911752712818497</v>
      </c>
      <c r="H265" s="70">
        <v>53.520232712818505</v>
      </c>
      <c r="I265" s="70">
        <v>52.008402712818501</v>
      </c>
    </row>
    <row r="266" spans="2:9">
      <c r="B266" s="7" t="s">
        <v>439</v>
      </c>
      <c r="C266" s="70">
        <v>959.65814500000033</v>
      </c>
      <c r="D266" s="70">
        <v>858.27962000000002</v>
      </c>
      <c r="E266" s="70">
        <v>887.56105000000014</v>
      </c>
      <c r="F266" s="70">
        <v>845.96410999999966</v>
      </c>
      <c r="G266" s="70">
        <v>851.90052000000014</v>
      </c>
      <c r="H266" s="70">
        <v>849.24031999999988</v>
      </c>
      <c r="I266" s="70">
        <v>847.96351999999968</v>
      </c>
    </row>
    <row r="267" spans="2:9">
      <c r="B267" s="7" t="s">
        <v>519</v>
      </c>
      <c r="C267" s="70">
        <v>198.45500000000001</v>
      </c>
      <c r="D267" s="70">
        <v>197.5635</v>
      </c>
      <c r="E267" s="70">
        <v>211.655</v>
      </c>
      <c r="F267" s="70">
        <v>204.3305</v>
      </c>
      <c r="G267" s="70">
        <v>193.43650000000002</v>
      </c>
      <c r="H267" s="70">
        <v>192.26900000000001</v>
      </c>
      <c r="I267" s="70">
        <v>190.05100000000002</v>
      </c>
    </row>
    <row r="268" spans="2:9">
      <c r="B268" s="7" t="s">
        <v>143</v>
      </c>
      <c r="C268" s="70">
        <v>9.202</v>
      </c>
      <c r="D268" s="70">
        <v>8.8670000000000009</v>
      </c>
      <c r="E268" s="70">
        <v>12.244999999999999</v>
      </c>
      <c r="F268" s="70">
        <v>19.287000000000003</v>
      </c>
      <c r="G268" s="70">
        <v>22.039000000000001</v>
      </c>
      <c r="H268" s="70">
        <v>15.584999999999999</v>
      </c>
      <c r="I268" s="70">
        <v>11.503</v>
      </c>
    </row>
    <row r="269" spans="2:9">
      <c r="B269" s="7" t="s">
        <v>144</v>
      </c>
      <c r="C269" s="70">
        <v>273.71109999999999</v>
      </c>
      <c r="D269" s="70">
        <v>295.30600000000004</v>
      </c>
      <c r="E269" s="70">
        <v>400.87500000000006</v>
      </c>
      <c r="F269" s="70">
        <v>375.13299999999998</v>
      </c>
      <c r="G269" s="70">
        <v>302.53899999999999</v>
      </c>
      <c r="H269" s="70">
        <v>314.25599999999997</v>
      </c>
      <c r="I269" s="70">
        <v>291.08999999999997</v>
      </c>
    </row>
    <row r="270" spans="2:9">
      <c r="B270" s="1" t="s">
        <v>47</v>
      </c>
      <c r="C270" s="63">
        <v>5520.8770302434732</v>
      </c>
      <c r="D270" s="63">
        <v>5652.9316729606762</v>
      </c>
      <c r="E270" s="63">
        <v>5817.7508803938945</v>
      </c>
      <c r="F270" s="63">
        <v>5729.9235019516582</v>
      </c>
      <c r="G270" s="63">
        <v>5658.1241568782716</v>
      </c>
      <c r="H270" s="63">
        <v>5678.851863142143</v>
      </c>
      <c r="I270" s="63">
        <v>5652.5113588307695</v>
      </c>
    </row>
    <row r="271" spans="2:9">
      <c r="C271" s="70">
        <v>0</v>
      </c>
      <c r="D271" s="70"/>
      <c r="E271" s="70"/>
      <c r="F271" s="70"/>
      <c r="G271" s="70"/>
      <c r="H271" s="70"/>
      <c r="I271" s="70"/>
    </row>
    <row r="272" spans="2:9">
      <c r="C272" s="70"/>
      <c r="D272" s="70"/>
      <c r="E272" s="70"/>
      <c r="F272" s="70"/>
      <c r="G272" s="70"/>
      <c r="H272" s="70"/>
      <c r="I272" s="70"/>
    </row>
    <row r="273" spans="2:9">
      <c r="B273" s="1" t="s">
        <v>630</v>
      </c>
      <c r="C273" s="70"/>
      <c r="D273" s="70"/>
      <c r="E273" s="70"/>
      <c r="F273" s="70"/>
      <c r="G273" s="70"/>
      <c r="H273" s="70"/>
      <c r="I273" s="70"/>
    </row>
    <row r="274" spans="2:9">
      <c r="B274" s="7"/>
      <c r="C274" s="275">
        <v>2018</v>
      </c>
      <c r="D274" s="275">
        <v>2019</v>
      </c>
      <c r="E274" s="275">
        <v>2020</v>
      </c>
      <c r="F274" s="275">
        <v>2021</v>
      </c>
      <c r="G274" s="275">
        <v>2022</v>
      </c>
      <c r="H274" s="275">
        <v>2023</v>
      </c>
      <c r="I274" s="275">
        <v>2024</v>
      </c>
    </row>
    <row r="275" spans="2:9">
      <c r="B275" s="7" t="s">
        <v>139</v>
      </c>
      <c r="C275" s="70">
        <v>100</v>
      </c>
      <c r="D275" s="70">
        <v>100</v>
      </c>
      <c r="E275" s="70">
        <v>100</v>
      </c>
      <c r="F275" s="70">
        <v>100</v>
      </c>
      <c r="G275" s="70">
        <v>100</v>
      </c>
      <c r="H275" s="70">
        <v>100</v>
      </c>
      <c r="I275" s="70">
        <v>100</v>
      </c>
    </row>
    <row r="276" spans="2:9">
      <c r="B276" s="7" t="s">
        <v>140</v>
      </c>
      <c r="C276" s="70">
        <v>99.336180863509</v>
      </c>
      <c r="D276" s="70">
        <v>99.199194027537402</v>
      </c>
      <c r="E276" s="70">
        <v>99.361780684635264</v>
      </c>
      <c r="F276" s="70">
        <v>99.344561553659972</v>
      </c>
      <c r="G276" s="70">
        <v>99.320088163774471</v>
      </c>
      <c r="H276" s="70">
        <v>99.303393653110192</v>
      </c>
      <c r="I276" s="70">
        <v>99.304694604343922</v>
      </c>
    </row>
    <row r="277" spans="2:9">
      <c r="B277" s="7" t="s">
        <v>437</v>
      </c>
      <c r="C277" s="70">
        <v>20.758150430779036</v>
      </c>
      <c r="D277" s="70">
        <v>21.84546887340797</v>
      </c>
      <c r="E277" s="70">
        <v>22.441656717785314</v>
      </c>
      <c r="F277" s="70">
        <v>22.578383276657409</v>
      </c>
      <c r="G277" s="70">
        <v>23.320521983917981</v>
      </c>
      <c r="H277" s="70">
        <v>23.326413045826644</v>
      </c>
      <c r="I277" s="70">
        <v>23.326413045826644</v>
      </c>
    </row>
    <row r="278" spans="2:9">
      <c r="B278" s="7" t="s">
        <v>141</v>
      </c>
      <c r="C278" s="70">
        <v>100</v>
      </c>
      <c r="D278" s="70">
        <v>100</v>
      </c>
      <c r="E278" s="70">
        <v>100</v>
      </c>
      <c r="F278" s="70">
        <v>100</v>
      </c>
      <c r="G278" s="70">
        <v>100</v>
      </c>
      <c r="H278" s="70">
        <v>100</v>
      </c>
      <c r="I278" s="70">
        <v>100</v>
      </c>
    </row>
    <row r="279" spans="2:9">
      <c r="B279" s="7" t="s">
        <v>142</v>
      </c>
      <c r="C279" s="70">
        <v>22.12748922952359</v>
      </c>
      <c r="D279" s="70">
        <v>20.937219699080337</v>
      </c>
      <c r="E279" s="70">
        <v>20.557311910486582</v>
      </c>
      <c r="F279" s="70">
        <v>20.425509993995824</v>
      </c>
      <c r="G279" s="70">
        <v>20.274255007589904</v>
      </c>
      <c r="H279" s="70">
        <v>20.123319691759427</v>
      </c>
      <c r="I279" s="70">
        <v>20.079450732781851</v>
      </c>
    </row>
    <row r="280" spans="2:9">
      <c r="B280" s="7" t="s">
        <v>49</v>
      </c>
      <c r="C280" s="70">
        <v>34.7795284079533</v>
      </c>
      <c r="D280" s="70">
        <v>38.316865514393918</v>
      </c>
      <c r="E280" s="70">
        <v>42.230528943550603</v>
      </c>
      <c r="F280" s="70">
        <v>42.254680375736505</v>
      </c>
      <c r="G280" s="70">
        <v>42.277304010552015</v>
      </c>
      <c r="H280" s="70">
        <v>42.277304010552015</v>
      </c>
      <c r="I280" s="70">
        <v>42.277304010552015</v>
      </c>
    </row>
    <row r="281" spans="2:9">
      <c r="B281" s="7" t="s">
        <v>438</v>
      </c>
      <c r="C281" s="70">
        <v>15.294143751126638</v>
      </c>
      <c r="D281" s="70">
        <v>25.410220422289676</v>
      </c>
      <c r="E281" s="70">
        <v>31.464333234889097</v>
      </c>
      <c r="F281" s="70">
        <v>23.28308437966918</v>
      </c>
      <c r="G281" s="70">
        <v>20.177383624860262</v>
      </c>
      <c r="H281" s="70">
        <v>18.027266532585859</v>
      </c>
      <c r="I281" s="70">
        <v>15.644404703078148</v>
      </c>
    </row>
    <row r="282" spans="2:9">
      <c r="B282" s="7" t="s">
        <v>439</v>
      </c>
      <c r="C282" s="70">
        <v>56.061359224956078</v>
      </c>
      <c r="D282" s="70">
        <v>65.629552056706189</v>
      </c>
      <c r="E282" s="70">
        <v>65.021666960261499</v>
      </c>
      <c r="F282" s="70">
        <v>63.903330367053059</v>
      </c>
      <c r="G282" s="70">
        <v>64.791913731899115</v>
      </c>
      <c r="H282" s="70">
        <v>64.499227968827498</v>
      </c>
      <c r="I282" s="70">
        <v>64.578444365153842</v>
      </c>
    </row>
    <row r="283" spans="2:9">
      <c r="B283" s="7" t="s">
        <v>519</v>
      </c>
      <c r="C283" s="70">
        <v>86.327379002796604</v>
      </c>
      <c r="D283" s="70">
        <v>86.05714112171529</v>
      </c>
      <c r="E283" s="70">
        <v>86.59516666272944</v>
      </c>
      <c r="F283" s="70">
        <v>86.114652487024699</v>
      </c>
      <c r="G283" s="70">
        <v>85.414851902303852</v>
      </c>
      <c r="H283" s="70">
        <v>84.859753782461027</v>
      </c>
      <c r="I283" s="70">
        <v>84.683058757912349</v>
      </c>
    </row>
    <row r="284" spans="2:9">
      <c r="B284" s="7" t="s">
        <v>143</v>
      </c>
      <c r="C284" s="70">
        <v>56.107367963486197</v>
      </c>
      <c r="D284" s="70">
        <v>51.347693695725717</v>
      </c>
      <c r="E284" s="70">
        <v>65.144957125357294</v>
      </c>
      <c r="F284" s="70">
        <v>79.011769585731301</v>
      </c>
      <c r="G284" s="70">
        <v>69.381550887063838</v>
      </c>
      <c r="H284" s="70">
        <v>56.70195700994546</v>
      </c>
      <c r="I284" s="70">
        <v>41.337042510649397</v>
      </c>
    </row>
    <row r="285" spans="2:9">
      <c r="B285" s="7" t="s">
        <v>144</v>
      </c>
      <c r="C285" s="70">
        <v>69.613946968171916</v>
      </c>
      <c r="D285" s="70">
        <v>69.882765673572479</v>
      </c>
      <c r="E285" s="70">
        <v>78.661677580293087</v>
      </c>
      <c r="F285" s="70">
        <v>77.149970810352585</v>
      </c>
      <c r="G285" s="70">
        <v>71.777192361976475</v>
      </c>
      <c r="H285" s="70">
        <v>72.844750776437053</v>
      </c>
      <c r="I285" s="70">
        <v>70.630389226699663</v>
      </c>
    </row>
    <row r="286" spans="2:9">
      <c r="B286" s="1" t="s">
        <v>47</v>
      </c>
      <c r="C286" s="124">
        <v>33.43300004072249</v>
      </c>
      <c r="D286" s="124">
        <v>33.583108354706312</v>
      </c>
      <c r="E286" s="124">
        <v>34.903552110035655</v>
      </c>
      <c r="F286" s="124">
        <v>34.090656932011413</v>
      </c>
      <c r="G286" s="124">
        <v>33.118479250083269</v>
      </c>
      <c r="H286" s="124">
        <v>32.890831441494228</v>
      </c>
      <c r="I286" s="124">
        <v>32.476851776571259</v>
      </c>
    </row>
    <row r="289" spans="1:9">
      <c r="B289" s="1" t="s">
        <v>631</v>
      </c>
      <c r="C289" s="70"/>
      <c r="D289" s="70"/>
      <c r="E289" s="70"/>
      <c r="F289" s="70"/>
      <c r="G289" s="70"/>
      <c r="H289" s="70"/>
      <c r="I289" s="70"/>
    </row>
    <row r="290" spans="1:9">
      <c r="B290" s="7"/>
      <c r="C290" s="275">
        <v>2018</v>
      </c>
      <c r="D290" s="275">
        <v>2019</v>
      </c>
      <c r="E290" s="275">
        <v>2020</v>
      </c>
      <c r="F290" s="275">
        <v>2021</v>
      </c>
      <c r="G290" s="275">
        <v>2022</v>
      </c>
      <c r="H290" s="275">
        <v>2023</v>
      </c>
      <c r="I290" s="275">
        <v>2024</v>
      </c>
    </row>
    <row r="291" spans="1:9">
      <c r="B291" s="7" t="s">
        <v>139</v>
      </c>
      <c r="C291" s="70">
        <v>0</v>
      </c>
      <c r="D291" s="70">
        <v>0</v>
      </c>
      <c r="E291" s="70">
        <v>0</v>
      </c>
      <c r="F291" s="70">
        <v>0</v>
      </c>
      <c r="G291" s="70">
        <v>0</v>
      </c>
      <c r="H291" s="70">
        <v>0</v>
      </c>
      <c r="I291" s="70">
        <v>0</v>
      </c>
    </row>
    <row r="292" spans="1:9">
      <c r="B292" s="7" t="s">
        <v>140</v>
      </c>
      <c r="C292" s="70">
        <v>0.66381913649100799</v>
      </c>
      <c r="D292" s="70">
        <v>0.80080597246259511</v>
      </c>
      <c r="E292" s="70">
        <v>0.63821931536474596</v>
      </c>
      <c r="F292" s="70">
        <v>0.65543844634003257</v>
      </c>
      <c r="G292" s="70">
        <v>0.67991183622552653</v>
      </c>
      <c r="H292" s="70">
        <v>0.69660634688980339</v>
      </c>
      <c r="I292" s="70">
        <v>0.69530539565607785</v>
      </c>
    </row>
    <row r="293" spans="1:9">
      <c r="B293" s="7" t="s">
        <v>437</v>
      </c>
      <c r="C293" s="70">
        <v>79.241849569220975</v>
      </c>
      <c r="D293" s="70">
        <v>78.154531126592033</v>
      </c>
      <c r="E293" s="70">
        <v>77.558343282214679</v>
      </c>
      <c r="F293" s="70">
        <v>77.421616723342595</v>
      </c>
      <c r="G293" s="70">
        <v>76.679478016082015</v>
      </c>
      <c r="H293" s="70">
        <v>76.673586954173359</v>
      </c>
      <c r="I293" s="70">
        <v>76.673586954173359</v>
      </c>
    </row>
    <row r="294" spans="1:9">
      <c r="B294" s="7" t="s">
        <v>141</v>
      </c>
      <c r="C294" s="70">
        <v>0</v>
      </c>
      <c r="D294" s="70">
        <v>0</v>
      </c>
      <c r="E294" s="70">
        <v>0</v>
      </c>
      <c r="F294" s="70">
        <v>0</v>
      </c>
      <c r="G294" s="70">
        <v>0</v>
      </c>
      <c r="H294" s="70">
        <v>0</v>
      </c>
      <c r="I294" s="70">
        <v>0</v>
      </c>
    </row>
    <row r="295" spans="1:9">
      <c r="B295" s="7" t="s">
        <v>142</v>
      </c>
      <c r="C295" s="70">
        <v>77.87251077047641</v>
      </c>
      <c r="D295" s="70">
        <v>79.06278030091967</v>
      </c>
      <c r="E295" s="70">
        <v>79.442688089513425</v>
      </c>
      <c r="F295" s="70">
        <v>79.574490006004183</v>
      </c>
      <c r="G295" s="70">
        <v>79.7257449924101</v>
      </c>
      <c r="H295" s="70">
        <v>79.87668030824058</v>
      </c>
      <c r="I295" s="70">
        <v>79.920549267218149</v>
      </c>
    </row>
    <row r="296" spans="1:9">
      <c r="B296" s="7" t="s">
        <v>49</v>
      </c>
      <c r="C296" s="70">
        <v>65.220471592046707</v>
      </c>
      <c r="D296" s="70">
        <v>61.683134485606082</v>
      </c>
      <c r="E296" s="70">
        <v>57.769471056449397</v>
      </c>
      <c r="F296" s="70">
        <v>57.745319624263495</v>
      </c>
      <c r="G296" s="70">
        <v>57.722695989447978</v>
      </c>
      <c r="H296" s="70">
        <v>57.722695989447978</v>
      </c>
      <c r="I296" s="70">
        <v>57.722695989447978</v>
      </c>
    </row>
    <row r="297" spans="1:9">
      <c r="B297" s="7" t="s">
        <v>438</v>
      </c>
      <c r="C297" s="70">
        <v>84.70585624887336</v>
      </c>
      <c r="D297" s="70">
        <v>74.589779577710317</v>
      </c>
      <c r="E297" s="70">
        <v>68.535666765110903</v>
      </c>
      <c r="F297" s="70">
        <v>76.716915620330823</v>
      </c>
      <c r="G297" s="70">
        <v>79.822616375139745</v>
      </c>
      <c r="H297" s="70">
        <v>81.972733467414145</v>
      </c>
      <c r="I297" s="70">
        <v>84.355595296921848</v>
      </c>
    </row>
    <row r="298" spans="1:9">
      <c r="B298" s="7" t="s">
        <v>439</v>
      </c>
      <c r="C298" s="70">
        <v>43.938640775043922</v>
      </c>
      <c r="D298" s="70">
        <v>34.370447943293819</v>
      </c>
      <c r="E298" s="70">
        <v>34.978333039738501</v>
      </c>
      <c r="F298" s="70">
        <v>36.096669632946941</v>
      </c>
      <c r="G298" s="70">
        <v>35.208086268100885</v>
      </c>
      <c r="H298" s="70">
        <v>35.500772031172509</v>
      </c>
      <c r="I298" s="70">
        <v>35.421555634846158</v>
      </c>
    </row>
    <row r="299" spans="1:9">
      <c r="B299" s="7" t="s">
        <v>519</v>
      </c>
      <c r="C299" s="70">
        <v>13.672620997203403</v>
      </c>
      <c r="D299" s="70">
        <v>13.942858878284699</v>
      </c>
      <c r="E299" s="70">
        <v>13.404833337270563</v>
      </c>
      <c r="F299" s="70">
        <v>13.885347512975295</v>
      </c>
      <c r="G299" s="70">
        <v>14.585148097696138</v>
      </c>
      <c r="H299" s="70">
        <v>15.14024621753896</v>
      </c>
      <c r="I299" s="70">
        <v>15.316941242087657</v>
      </c>
    </row>
    <row r="300" spans="1:9">
      <c r="B300" s="7" t="s">
        <v>143</v>
      </c>
      <c r="C300" s="70">
        <v>43.892632036513795</v>
      </c>
      <c r="D300" s="70">
        <v>48.652306304274276</v>
      </c>
      <c r="E300" s="70">
        <v>34.855042874642706</v>
      </c>
      <c r="F300" s="70">
        <v>20.988230414268692</v>
      </c>
      <c r="G300" s="70">
        <v>30.618449112936162</v>
      </c>
      <c r="H300" s="70">
        <v>43.298042990054533</v>
      </c>
      <c r="I300" s="70">
        <v>58.66295748935061</v>
      </c>
    </row>
    <row r="301" spans="1:9">
      <c r="B301" s="7" t="s">
        <v>144</v>
      </c>
      <c r="C301" s="70">
        <v>30.38605303182808</v>
      </c>
      <c r="D301" s="70">
        <v>30.117234326427521</v>
      </c>
      <c r="E301" s="70">
        <v>21.338322419706905</v>
      </c>
      <c r="F301" s="70">
        <v>22.850029189647412</v>
      </c>
      <c r="G301" s="70">
        <v>28.222807638023529</v>
      </c>
      <c r="H301" s="70">
        <v>27.155249223562954</v>
      </c>
      <c r="I301" s="70">
        <v>29.36961077330033</v>
      </c>
    </row>
    <row r="302" spans="1:9">
      <c r="B302" s="1" t="s">
        <v>47</v>
      </c>
      <c r="C302" s="124">
        <v>66.566999959277524</v>
      </c>
      <c r="D302" s="124">
        <v>66.416891645293674</v>
      </c>
      <c r="E302" s="124">
        <v>65.096447889964338</v>
      </c>
      <c r="F302" s="124">
        <v>65.909343067988587</v>
      </c>
      <c r="G302" s="124">
        <v>66.88152074991676</v>
      </c>
      <c r="H302" s="124">
        <v>67.109168558505758</v>
      </c>
      <c r="I302" s="124">
        <v>67.52314822342872</v>
      </c>
    </row>
    <row r="304" spans="1:9">
      <c r="A304" s="4" t="s">
        <v>345</v>
      </c>
    </row>
  </sheetData>
  <pageMargins left="0.70866141732283472" right="0.70866141732283472" top="0.74803149606299213" bottom="0.74803149606299213" header="0.31496062992125984" footer="0.31496062992125984"/>
  <pageSetup paperSize="9" scale="80" orientation="landscape" verticalDpi="1200" r:id="rId1"/>
  <rowBreaks count="5" manualBreakCount="5">
    <brk id="30" max="16383" man="1"/>
    <brk id="87" max="16383" man="1"/>
    <brk id="176" max="16383" man="1"/>
    <brk id="219" max="16383" man="1"/>
    <brk id="266" max="16383" man="1"/>
  </rowBreaks>
  <colBreaks count="1" manualBreakCount="1">
    <brk id="9"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zoomScaleNormal="100" workbookViewId="0">
      <selection activeCell="C9" sqref="C9"/>
    </sheetView>
  </sheetViews>
  <sheetFormatPr defaultColWidth="9.140625" defaultRowHeight="15" customHeight="1"/>
  <cols>
    <col min="1" max="1" width="4.85546875" style="123" customWidth="1"/>
    <col min="2" max="2" width="100.5703125" style="123" customWidth="1"/>
    <col min="3" max="9" width="11.7109375" style="123" customWidth="1"/>
    <col min="10" max="16384" width="9.140625" style="123"/>
  </cols>
  <sheetData>
    <row r="1" spans="1:26" ht="15" customHeight="1">
      <c r="A1" s="73" t="s">
        <v>263</v>
      </c>
      <c r="B1" s="154"/>
      <c r="C1" s="172"/>
      <c r="D1" s="103"/>
      <c r="E1" s="103"/>
      <c r="F1" s="103"/>
      <c r="G1" s="103"/>
      <c r="H1" s="103"/>
      <c r="I1" s="103"/>
    </row>
    <row r="2" spans="1:26" ht="15" customHeight="1">
      <c r="A2" s="157"/>
      <c r="B2" s="154"/>
      <c r="C2" s="103"/>
      <c r="D2" s="103"/>
      <c r="E2" s="103"/>
      <c r="F2" s="103"/>
      <c r="G2" s="103"/>
      <c r="H2" s="103"/>
      <c r="I2" s="103"/>
    </row>
    <row r="3" spans="1:26" ht="15" customHeight="1">
      <c r="A3" s="159"/>
      <c r="B3" s="159"/>
      <c r="C3" s="37">
        <f>Type!C4</f>
        <v>2018</v>
      </c>
      <c r="D3" s="37">
        <f>Type!D4</f>
        <v>2019</v>
      </c>
      <c r="E3" s="37">
        <f>Type!E4</f>
        <v>2020</v>
      </c>
      <c r="F3" s="37">
        <f>Type!F4</f>
        <v>2021</v>
      </c>
      <c r="G3" s="37">
        <f>Type!G4</f>
        <v>2022</v>
      </c>
      <c r="H3" s="37">
        <f>Type!H4</f>
        <v>2023</v>
      </c>
      <c r="I3" s="37">
        <f>Type!I4</f>
        <v>2024</v>
      </c>
      <c r="K3" s="112"/>
      <c r="L3"/>
      <c r="M3"/>
      <c r="N3"/>
      <c r="O3"/>
      <c r="P3"/>
      <c r="Q3"/>
      <c r="R3"/>
      <c r="S3"/>
      <c r="T3"/>
      <c r="U3"/>
      <c r="V3"/>
      <c r="W3"/>
      <c r="X3" s="259"/>
      <c r="Y3" s="259"/>
      <c r="Z3"/>
    </row>
    <row r="4" spans="1:26" ht="15" customHeight="1">
      <c r="A4" s="103">
        <v>1</v>
      </c>
      <c r="B4" s="103" t="s">
        <v>103</v>
      </c>
      <c r="C4" s="270">
        <v>42.388623670936909</v>
      </c>
      <c r="D4" s="270">
        <v>46.008563289091484</v>
      </c>
      <c r="E4" s="270">
        <v>47.779996737977221</v>
      </c>
      <c r="F4" s="270">
        <v>48.737576981449052</v>
      </c>
      <c r="G4" s="270">
        <v>48.699693694979402</v>
      </c>
      <c r="H4" s="270">
        <v>48.289693694979405</v>
      </c>
      <c r="I4" s="270">
        <v>48.199693694979402</v>
      </c>
      <c r="K4" s="158"/>
      <c r="L4"/>
      <c r="M4" s="165"/>
      <c r="N4" s="165"/>
      <c r="O4" s="165"/>
      <c r="P4" s="165"/>
      <c r="Q4" s="165"/>
      <c r="R4" s="165"/>
      <c r="S4" s="165"/>
      <c r="T4" s="165"/>
      <c r="U4" s="165"/>
      <c r="V4" s="165"/>
      <c r="W4" s="165"/>
      <c r="X4" s="260"/>
      <c r="Y4" s="260"/>
      <c r="Z4" s="165"/>
    </row>
    <row r="5" spans="1:26" ht="15" customHeight="1">
      <c r="A5" s="103">
        <v>2</v>
      </c>
      <c r="B5" s="103" t="s">
        <v>116</v>
      </c>
      <c r="C5" s="270">
        <v>35.101599999999998</v>
      </c>
      <c r="D5" s="270">
        <v>40.2515</v>
      </c>
      <c r="E5" s="270">
        <v>34.245000000000005</v>
      </c>
      <c r="F5" s="270">
        <v>32.744</v>
      </c>
      <c r="G5" s="270">
        <v>33.756</v>
      </c>
      <c r="H5" s="270">
        <v>35.281000000000006</v>
      </c>
      <c r="I5" s="270">
        <v>35.281000000000006</v>
      </c>
      <c r="K5" s="158"/>
      <c r="L5"/>
      <c r="M5" s="165"/>
      <c r="N5" s="165"/>
      <c r="O5" s="165"/>
      <c r="P5" s="165"/>
      <c r="Q5" s="165"/>
      <c r="R5" s="165"/>
      <c r="S5" s="165"/>
      <c r="T5" s="165"/>
      <c r="U5" s="165"/>
      <c r="V5" s="165"/>
      <c r="W5" s="165"/>
      <c r="X5" s="260"/>
      <c r="Y5" s="260"/>
      <c r="Z5" s="165"/>
    </row>
    <row r="6" spans="1:26" ht="15" customHeight="1">
      <c r="A6" s="103">
        <v>3</v>
      </c>
      <c r="B6" s="103" t="s">
        <v>89</v>
      </c>
      <c r="C6" s="270">
        <v>125.86166666666668</v>
      </c>
      <c r="D6" s="270">
        <v>129.54</v>
      </c>
      <c r="E6" s="270">
        <v>154.7766666666667</v>
      </c>
      <c r="F6" s="270">
        <v>128.75366666666667</v>
      </c>
      <c r="G6" s="270">
        <v>128.88</v>
      </c>
      <c r="H6" s="270">
        <v>128.83799999999999</v>
      </c>
      <c r="I6" s="270">
        <v>128.74799999999999</v>
      </c>
      <c r="K6" s="158"/>
      <c r="L6"/>
      <c r="M6" s="165"/>
      <c r="N6" s="165"/>
      <c r="O6" s="165"/>
      <c r="P6" s="165"/>
      <c r="Q6" s="165"/>
      <c r="R6" s="165"/>
      <c r="S6" s="165"/>
      <c r="T6" s="165"/>
      <c r="U6" s="165"/>
      <c r="V6" s="165"/>
      <c r="W6" s="165"/>
      <c r="X6" s="260"/>
      <c r="Y6" s="260"/>
      <c r="Z6" s="165"/>
    </row>
    <row r="7" spans="1:26" ht="15" customHeight="1">
      <c r="A7" s="103">
        <v>4</v>
      </c>
      <c r="B7" s="103" t="s">
        <v>300</v>
      </c>
      <c r="C7" s="270">
        <v>66.0712735574444</v>
      </c>
      <c r="D7" s="270">
        <v>77.899815559849941</v>
      </c>
      <c r="E7" s="270">
        <v>83.165778603556319</v>
      </c>
      <c r="F7" s="270">
        <v>75.654370699229872</v>
      </c>
      <c r="G7" s="270">
        <v>72.897873244648935</v>
      </c>
      <c r="H7" s="270">
        <v>71.404653244648955</v>
      </c>
      <c r="I7" s="270">
        <v>69.892823244648952</v>
      </c>
      <c r="K7" s="158"/>
      <c r="L7"/>
      <c r="M7" s="165"/>
      <c r="N7" s="165"/>
      <c r="O7" s="165"/>
      <c r="P7" s="165"/>
      <c r="Q7" s="165"/>
      <c r="R7" s="165"/>
      <c r="S7" s="165"/>
      <c r="T7" s="165"/>
      <c r="U7" s="165"/>
      <c r="V7" s="165"/>
      <c r="W7" s="165"/>
      <c r="X7" s="260"/>
      <c r="Y7" s="260"/>
      <c r="Z7" s="165"/>
    </row>
    <row r="8" spans="1:26" ht="15" customHeight="1">
      <c r="A8" s="103">
        <v>5</v>
      </c>
      <c r="B8" s="103" t="s">
        <v>162</v>
      </c>
      <c r="C8" s="270">
        <v>291.86926675967868</v>
      </c>
      <c r="D8" s="270">
        <v>170.49435134872394</v>
      </c>
      <c r="E8" s="270">
        <v>171.51255364335961</v>
      </c>
      <c r="F8" s="270">
        <v>156.02672315550709</v>
      </c>
      <c r="G8" s="270">
        <v>156.78284917674736</v>
      </c>
      <c r="H8" s="270">
        <v>155.36874917674734</v>
      </c>
      <c r="I8" s="270">
        <v>155.40974917674734</v>
      </c>
      <c r="K8" s="227"/>
      <c r="L8"/>
      <c r="M8" s="165"/>
      <c r="N8" s="165"/>
      <c r="O8" s="165"/>
      <c r="P8" s="165"/>
      <c r="Q8" s="165"/>
      <c r="R8" s="165"/>
      <c r="S8" s="165"/>
      <c r="T8" s="165"/>
      <c r="U8" s="165"/>
      <c r="V8" s="165"/>
      <c r="W8" s="165"/>
      <c r="X8" s="260"/>
      <c r="Y8" s="260"/>
      <c r="Z8" s="165"/>
    </row>
    <row r="9" spans="1:26" ht="15" customHeight="1">
      <c r="A9" s="103">
        <v>6</v>
      </c>
      <c r="B9" s="103" t="s">
        <v>163</v>
      </c>
      <c r="C9" s="270">
        <v>416.49028327642316</v>
      </c>
      <c r="D9" s="270">
        <v>389.99208681867339</v>
      </c>
      <c r="E9" s="270">
        <v>407.08886947389789</v>
      </c>
      <c r="F9" s="270">
        <v>401.67602563613627</v>
      </c>
      <c r="G9" s="270">
        <v>408.18536720373203</v>
      </c>
      <c r="H9" s="270">
        <v>407.34096720373191</v>
      </c>
      <c r="I9" s="270">
        <v>406.39566720373188</v>
      </c>
      <c r="K9" s="158"/>
      <c r="L9"/>
      <c r="M9" s="165"/>
      <c r="N9" s="165"/>
      <c r="O9" s="165"/>
      <c r="P9" s="165"/>
      <c r="Q9" s="165"/>
      <c r="R9" s="165"/>
      <c r="S9" s="165"/>
      <c r="T9" s="165"/>
      <c r="U9" s="165"/>
      <c r="V9" s="165"/>
      <c r="W9" s="165"/>
      <c r="X9" s="260"/>
      <c r="Y9" s="260"/>
      <c r="Z9" s="165"/>
    </row>
    <row r="10" spans="1:26" ht="15" customHeight="1">
      <c r="A10" s="103">
        <v>7</v>
      </c>
      <c r="B10" s="103" t="s">
        <v>93</v>
      </c>
      <c r="C10" s="270">
        <v>287.18148738252626</v>
      </c>
      <c r="D10" s="270">
        <v>311.47238086536561</v>
      </c>
      <c r="E10" s="270">
        <v>424.81312615040792</v>
      </c>
      <c r="F10" s="270">
        <v>400.17597209273015</v>
      </c>
      <c r="G10" s="270">
        <v>326.56386684984614</v>
      </c>
      <c r="H10" s="270">
        <v>337.81986684984616</v>
      </c>
      <c r="I10" s="270">
        <v>314.41686684984614</v>
      </c>
      <c r="K10" s="158"/>
      <c r="L10"/>
      <c r="M10" s="165"/>
      <c r="N10" s="165"/>
      <c r="O10" s="165"/>
      <c r="P10" s="165"/>
      <c r="Q10" s="165"/>
      <c r="R10" s="165"/>
      <c r="S10" s="165"/>
      <c r="T10" s="165"/>
      <c r="U10" s="165"/>
      <c r="V10" s="165"/>
      <c r="W10" s="165"/>
      <c r="X10" s="260"/>
      <c r="Y10" s="260"/>
      <c r="Z10" s="165"/>
    </row>
    <row r="11" spans="1:26" ht="15" customHeight="1">
      <c r="A11" s="103">
        <v>8</v>
      </c>
      <c r="B11" s="103" t="s">
        <v>202</v>
      </c>
      <c r="C11" s="270">
        <v>123.9808206513423</v>
      </c>
      <c r="D11" s="270">
        <v>121.90305522902412</v>
      </c>
      <c r="E11" s="270">
        <v>129.91693188284549</v>
      </c>
      <c r="F11" s="270">
        <v>125.98116794611242</v>
      </c>
      <c r="G11" s="270">
        <v>118.9074030161496</v>
      </c>
      <c r="H11" s="270">
        <v>115.61790301614964</v>
      </c>
      <c r="I11" s="270">
        <v>113.49990301614964</v>
      </c>
      <c r="K11" s="158"/>
      <c r="L11" s="158"/>
      <c r="M11" s="158"/>
      <c r="N11" s="158"/>
      <c r="O11" s="158"/>
      <c r="P11" s="158"/>
      <c r="Q11" s="158"/>
    </row>
    <row r="12" spans="1:26" ht="15" customHeight="1">
      <c r="A12" s="103">
        <v>9</v>
      </c>
      <c r="B12" s="103" t="s">
        <v>100</v>
      </c>
      <c r="C12" s="270">
        <v>28.986000000000001</v>
      </c>
      <c r="D12" s="270">
        <v>29.957000000000001</v>
      </c>
      <c r="E12" s="270">
        <v>26.132999999999999</v>
      </c>
      <c r="F12" s="270">
        <v>21.542000000000002</v>
      </c>
      <c r="G12" s="270">
        <v>18.068999999999999</v>
      </c>
      <c r="H12" s="270">
        <v>16.582000000000001</v>
      </c>
      <c r="I12" s="270">
        <v>16.082000000000001</v>
      </c>
      <c r="K12" s="158"/>
      <c r="L12" s="158"/>
      <c r="M12" s="158"/>
      <c r="N12" s="158"/>
      <c r="O12" s="158"/>
      <c r="P12" s="158"/>
      <c r="Q12" s="158"/>
    </row>
    <row r="13" spans="1:26" ht="15" customHeight="1">
      <c r="A13" s="103">
        <v>10</v>
      </c>
      <c r="B13" s="103" t="s">
        <v>62</v>
      </c>
      <c r="C13" s="270">
        <v>21.273880000000002</v>
      </c>
      <c r="D13" s="270">
        <v>22.576049999999999</v>
      </c>
      <c r="E13" s="270">
        <v>17.374840000000003</v>
      </c>
      <c r="F13" s="270">
        <v>17.419980000000002</v>
      </c>
      <c r="G13" s="270">
        <v>17.111250000000002</v>
      </c>
      <c r="H13" s="270">
        <v>17.088760000000001</v>
      </c>
      <c r="I13" s="270">
        <v>17.184610000000003</v>
      </c>
      <c r="K13" s="158"/>
      <c r="L13" s="158"/>
      <c r="M13" s="158"/>
      <c r="N13" s="158"/>
      <c r="O13" s="158"/>
      <c r="P13" s="158"/>
      <c r="Q13" s="158"/>
    </row>
    <row r="14" spans="1:26" ht="15" customHeight="1">
      <c r="A14" s="103">
        <v>11</v>
      </c>
      <c r="B14" s="103" t="s">
        <v>203</v>
      </c>
      <c r="C14" s="270">
        <v>80.225055999999981</v>
      </c>
      <c r="D14" s="270">
        <v>85.589972000000003</v>
      </c>
      <c r="E14" s="270">
        <v>87.635299000000018</v>
      </c>
      <c r="F14" s="270">
        <v>94.076056000000008</v>
      </c>
      <c r="G14" s="270">
        <v>93.197908999999996</v>
      </c>
      <c r="H14" s="270">
        <v>86.126791000000011</v>
      </c>
      <c r="I14" s="270">
        <v>82.346790999999996</v>
      </c>
      <c r="K14" s="158"/>
      <c r="L14" s="158"/>
      <c r="M14" s="158"/>
      <c r="N14" s="158"/>
      <c r="O14" s="158"/>
      <c r="P14" s="158"/>
      <c r="Q14" s="158"/>
    </row>
    <row r="15" spans="1:26" ht="15" customHeight="1">
      <c r="A15" s="103">
        <v>12</v>
      </c>
      <c r="B15" s="273" t="s">
        <v>204</v>
      </c>
      <c r="C15" s="272">
        <v>2813.8615333964849</v>
      </c>
      <c r="D15" s="272">
        <v>2979.6646362839283</v>
      </c>
      <c r="E15" s="272">
        <v>3016.439675494702</v>
      </c>
      <c r="F15" s="272">
        <v>3013.5288177057728</v>
      </c>
      <c r="G15" s="272">
        <v>3022.9697493097415</v>
      </c>
      <c r="H15" s="272">
        <v>3047.1550002950539</v>
      </c>
      <c r="I15" s="272">
        <v>3053.7525044405947</v>
      </c>
      <c r="K15" s="158"/>
      <c r="L15" s="164"/>
      <c r="M15" s="164"/>
      <c r="N15" s="164"/>
      <c r="O15" s="164"/>
      <c r="P15" s="164"/>
      <c r="Q15" s="164"/>
    </row>
    <row r="16" spans="1:26">
      <c r="A16" s="103">
        <v>13</v>
      </c>
      <c r="B16" s="273" t="s">
        <v>206</v>
      </c>
      <c r="C16" s="272">
        <v>1122.6565392144291</v>
      </c>
      <c r="D16" s="272">
        <v>1175.8879119639282</v>
      </c>
      <c r="E16" s="272">
        <v>1138.9473931863729</v>
      </c>
      <c r="F16" s="272">
        <v>1134.2654455330664</v>
      </c>
      <c r="G16" s="272">
        <v>1132.8530958557117</v>
      </c>
      <c r="H16" s="272">
        <v>1132.6883791342686</v>
      </c>
      <c r="I16" s="272">
        <v>1132.0516506773549</v>
      </c>
      <c r="K16" s="158"/>
      <c r="L16" s="158"/>
      <c r="M16" s="158"/>
      <c r="N16" s="158"/>
      <c r="O16" s="158"/>
      <c r="P16" s="158"/>
      <c r="Q16" s="158"/>
    </row>
    <row r="17" spans="1:17" ht="15" customHeight="1">
      <c r="A17" s="103">
        <v>14</v>
      </c>
      <c r="B17" s="103" t="s">
        <v>49</v>
      </c>
      <c r="C17" s="270">
        <v>64.929000000000002</v>
      </c>
      <c r="D17" s="270">
        <v>71.69435</v>
      </c>
      <c r="E17" s="270">
        <v>77.921749999999989</v>
      </c>
      <c r="F17" s="270">
        <v>79.341700000000003</v>
      </c>
      <c r="G17" s="270">
        <v>79.250100000000003</v>
      </c>
      <c r="H17" s="270">
        <v>79.250100000000003</v>
      </c>
      <c r="I17" s="270">
        <v>79.250100000000003</v>
      </c>
      <c r="K17" s="183"/>
      <c r="L17" s="183"/>
      <c r="M17" s="229"/>
      <c r="N17" s="229"/>
      <c r="O17" s="229"/>
      <c r="P17" s="229"/>
      <c r="Q17" s="229"/>
    </row>
    <row r="18" spans="1:17" s="112" customFormat="1" ht="15" customHeight="1">
      <c r="A18" s="37"/>
      <c r="B18" s="37" t="s">
        <v>137</v>
      </c>
      <c r="C18" s="271">
        <f>SUM(C4:C17)</f>
        <v>5520.8770305759326</v>
      </c>
      <c r="D18" s="271">
        <f t="shared" ref="D18:I18" si="0">SUM(D4:D17)</f>
        <v>5652.9316733585856</v>
      </c>
      <c r="E18" s="271">
        <f t="shared" si="0"/>
        <v>5817.750880839787</v>
      </c>
      <c r="F18" s="271">
        <f t="shared" si="0"/>
        <v>5729.923502416671</v>
      </c>
      <c r="G18" s="271">
        <f t="shared" si="0"/>
        <v>5658.1241573515572</v>
      </c>
      <c r="H18" s="271">
        <f t="shared" si="0"/>
        <v>5678.8518636154267</v>
      </c>
      <c r="I18" s="271">
        <f t="shared" si="0"/>
        <v>5652.5113593040533</v>
      </c>
    </row>
    <row r="19" spans="1:17" ht="15" customHeight="1">
      <c r="C19" s="166"/>
      <c r="D19" s="166"/>
      <c r="E19" s="166"/>
      <c r="F19" s="166"/>
      <c r="G19" s="166"/>
      <c r="H19" s="166"/>
      <c r="I19" s="166"/>
      <c r="K19" s="163"/>
      <c r="L19" s="163"/>
      <c r="M19" s="163"/>
      <c r="N19" s="163"/>
      <c r="O19" s="163"/>
      <c r="P19" s="163"/>
      <c r="Q19" s="163"/>
    </row>
    <row r="20" spans="1:17" ht="15" customHeight="1">
      <c r="C20" s="166"/>
      <c r="D20" s="228"/>
      <c r="E20" s="228"/>
      <c r="F20" s="228"/>
      <c r="G20" s="228"/>
      <c r="H20" s="228"/>
      <c r="I20" s="228"/>
      <c r="K20" s="163"/>
      <c r="L20" s="163"/>
      <c r="M20" s="163"/>
      <c r="N20" s="163"/>
      <c r="O20" s="163"/>
      <c r="P20" s="163"/>
      <c r="Q20" s="163"/>
    </row>
    <row r="21" spans="1:17" ht="15" customHeight="1">
      <c r="C21" s="166"/>
      <c r="D21" s="166"/>
      <c r="E21" s="166"/>
      <c r="F21" s="166"/>
      <c r="G21" s="166"/>
      <c r="H21" s="166"/>
      <c r="I21" s="166"/>
      <c r="K21" s="163"/>
      <c r="L21" s="163"/>
      <c r="M21" s="163"/>
      <c r="N21" s="163"/>
      <c r="O21" s="163"/>
      <c r="P21" s="163"/>
      <c r="Q21" s="163"/>
    </row>
    <row r="22" spans="1:17" s="103" customFormat="1" ht="15" customHeight="1">
      <c r="B22" s="37" t="s">
        <v>295</v>
      </c>
      <c r="C22" s="37">
        <f>C3</f>
        <v>2018</v>
      </c>
      <c r="D22" s="37">
        <f t="shared" ref="D22:I22" si="1">D3</f>
        <v>2019</v>
      </c>
      <c r="E22" s="37">
        <f t="shared" si="1"/>
        <v>2020</v>
      </c>
      <c r="F22" s="37">
        <f t="shared" si="1"/>
        <v>2021</v>
      </c>
      <c r="G22" s="37">
        <f t="shared" si="1"/>
        <v>2022</v>
      </c>
      <c r="H22" s="37">
        <f t="shared" si="1"/>
        <v>2023</v>
      </c>
      <c r="I22" s="37">
        <f t="shared" si="1"/>
        <v>2024</v>
      </c>
    </row>
    <row r="23" spans="1:17" s="103" customFormat="1" ht="15" customHeight="1">
      <c r="A23" s="103">
        <v>1</v>
      </c>
      <c r="B23" s="103" t="s">
        <v>103</v>
      </c>
      <c r="C23" s="160">
        <f>+C4/C$18*100</f>
        <v>0.76778786117094455</v>
      </c>
      <c r="D23" s="160">
        <f t="shared" ref="D23:I23" si="2">+D4/D$18*100</f>
        <v>0.81388854399077393</v>
      </c>
      <c r="E23" s="160">
        <f t="shared" si="2"/>
        <v>0.82127952393658055</v>
      </c>
      <c r="F23" s="160">
        <f t="shared" si="2"/>
        <v>0.85057988925844008</v>
      </c>
      <c r="G23" s="160">
        <f t="shared" si="2"/>
        <v>0.86070387182480368</v>
      </c>
      <c r="H23" s="160">
        <f t="shared" si="2"/>
        <v>0.85034254907004914</v>
      </c>
      <c r="I23" s="160">
        <f t="shared" si="2"/>
        <v>0.85271290283464085</v>
      </c>
    </row>
    <row r="24" spans="1:17" s="103" customFormat="1" ht="15" customHeight="1">
      <c r="A24" s="103">
        <v>2</v>
      </c>
      <c r="B24" s="103" t="s">
        <v>116</v>
      </c>
      <c r="C24" s="160">
        <f t="shared" ref="C24:C30" si="3">+C5/C$18*100</f>
        <v>0.63579753371790337</v>
      </c>
      <c r="D24" s="160">
        <f t="shared" ref="D24:I24" si="4">+D5/D$18*100</f>
        <v>0.71204646236393143</v>
      </c>
      <c r="E24" s="160">
        <f t="shared" si="4"/>
        <v>0.58862953573317622</v>
      </c>
      <c r="F24" s="160">
        <f t="shared" si="4"/>
        <v>0.57145614572672365</v>
      </c>
      <c r="G24" s="160">
        <f t="shared" si="4"/>
        <v>0.59659348330384532</v>
      </c>
      <c r="H24" s="160">
        <f t="shared" si="4"/>
        <v>0.62126994764639709</v>
      </c>
      <c r="I24" s="160">
        <f t="shared" si="4"/>
        <v>0.62416504377169191</v>
      </c>
    </row>
    <row r="25" spans="1:17" s="103" customFormat="1" ht="15" customHeight="1">
      <c r="A25" s="103">
        <v>3</v>
      </c>
      <c r="B25" s="103" t="s">
        <v>89</v>
      </c>
      <c r="C25" s="160">
        <f t="shared" si="3"/>
        <v>2.2797404464836792</v>
      </c>
      <c r="D25" s="160">
        <f t="shared" ref="D25:I25" si="5">+D6/D$18*100</f>
        <v>2.2915543205749764</v>
      </c>
      <c r="E25" s="160">
        <f t="shared" si="5"/>
        <v>2.6604210086823938</v>
      </c>
      <c r="F25" s="160">
        <f t="shared" si="5"/>
        <v>2.2470398882701157</v>
      </c>
      <c r="G25" s="160">
        <f t="shared" si="5"/>
        <v>2.2777867083836822</v>
      </c>
      <c r="H25" s="160">
        <f t="shared" si="5"/>
        <v>2.2687332421095348</v>
      </c>
      <c r="I25" s="160">
        <f t="shared" si="5"/>
        <v>2.2777132466630134</v>
      </c>
    </row>
    <row r="26" spans="1:17" s="103" customFormat="1" ht="15" customHeight="1">
      <c r="A26" s="103">
        <v>4</v>
      </c>
      <c r="B26" s="103" t="s">
        <v>300</v>
      </c>
      <c r="C26" s="160">
        <f t="shared" si="3"/>
        <v>1.1967532185833145</v>
      </c>
      <c r="D26" s="160">
        <f t="shared" ref="D26:I26" si="6">+D7/D$18*100</f>
        <v>1.3780427583616484</v>
      </c>
      <c r="E26" s="160">
        <f t="shared" si="6"/>
        <v>1.4295177003445603</v>
      </c>
      <c r="F26" s="160">
        <f t="shared" si="6"/>
        <v>1.3203382325666588</v>
      </c>
      <c r="G26" s="160">
        <f t="shared" si="6"/>
        <v>1.2883752851187136</v>
      </c>
      <c r="H26" s="160">
        <f t="shared" si="6"/>
        <v>1.2573783391347237</v>
      </c>
      <c r="I26" s="160">
        <f t="shared" si="6"/>
        <v>1.2364915132740975</v>
      </c>
    </row>
    <row r="27" spans="1:17" s="103" customFormat="1" ht="15" customHeight="1">
      <c r="A27" s="103">
        <v>5</v>
      </c>
      <c r="B27" s="103" t="s">
        <v>162</v>
      </c>
      <c r="C27" s="160">
        <f t="shared" si="3"/>
        <v>5.2866467617959456</v>
      </c>
      <c r="D27" s="160">
        <f t="shared" ref="D27:I27" si="7">+D8/D$18*100</f>
        <v>3.0160341783757638</v>
      </c>
      <c r="E27" s="160">
        <f t="shared" si="7"/>
        <v>2.9480903730034229</v>
      </c>
      <c r="F27" s="160">
        <f t="shared" si="7"/>
        <v>2.7230158149528654</v>
      </c>
      <c r="G27" s="160">
        <f t="shared" si="7"/>
        <v>2.7709333485204741</v>
      </c>
      <c r="H27" s="160">
        <f t="shared" si="7"/>
        <v>2.7359183318761939</v>
      </c>
      <c r="I27" s="160">
        <f t="shared" si="7"/>
        <v>2.7493929564766351</v>
      </c>
    </row>
    <row r="28" spans="1:17" s="103" customFormat="1" ht="15" customHeight="1">
      <c r="A28" s="103">
        <v>6</v>
      </c>
      <c r="B28" s="103" t="s">
        <v>163</v>
      </c>
      <c r="C28" s="160">
        <f t="shared" si="3"/>
        <v>7.5439152324857224</v>
      </c>
      <c r="D28" s="160">
        <f t="shared" ref="D28:I28" si="8">+D9/D$18*100</f>
        <v>6.8989350898516477</v>
      </c>
      <c r="E28" s="160">
        <f t="shared" si="8"/>
        <v>6.9973582199025861</v>
      </c>
      <c r="F28" s="160">
        <f t="shared" si="8"/>
        <v>7.0101463914260655</v>
      </c>
      <c r="G28" s="160">
        <f t="shared" si="8"/>
        <v>7.2141465236915998</v>
      </c>
      <c r="H28" s="160">
        <f t="shared" si="8"/>
        <v>7.1729458169806763</v>
      </c>
      <c r="I28" s="160">
        <f t="shared" si="8"/>
        <v>7.1896479524062027</v>
      </c>
    </row>
    <row r="29" spans="1:17" s="103" customFormat="1" ht="15" customHeight="1">
      <c r="A29" s="103">
        <v>7</v>
      </c>
      <c r="B29" s="103" t="s">
        <v>93</v>
      </c>
      <c r="C29" s="160">
        <f t="shared" si="3"/>
        <v>5.2017367130629193</v>
      </c>
      <c r="D29" s="160">
        <f t="shared" ref="D29:I29" si="9">+D10/D$18*100</f>
        <v>5.5099265100494312</v>
      </c>
      <c r="E29" s="160">
        <f t="shared" si="9"/>
        <v>7.3020164467593451</v>
      </c>
      <c r="F29" s="160">
        <f t="shared" si="9"/>
        <v>6.9839670970118641</v>
      </c>
      <c r="G29" s="160">
        <f t="shared" si="9"/>
        <v>5.7715924530490241</v>
      </c>
      <c r="H29" s="160">
        <f t="shared" si="9"/>
        <v>5.9487353247276644</v>
      </c>
      <c r="I29" s="160">
        <f t="shared" si="9"/>
        <v>5.5624278637196349</v>
      </c>
    </row>
    <row r="30" spans="1:17" s="103" customFormat="1" ht="15" customHeight="1">
      <c r="A30" s="103">
        <v>8</v>
      </c>
      <c r="B30" s="103" t="s">
        <v>202</v>
      </c>
      <c r="C30" s="160">
        <f t="shared" si="3"/>
        <v>2.2456725618902027</v>
      </c>
      <c r="D30" s="160">
        <f t="shared" ref="D30:I30" si="10">+D11/D$18*100</f>
        <v>2.1564572556844235</v>
      </c>
      <c r="E30" s="160">
        <f t="shared" si="10"/>
        <v>2.2331126674865818</v>
      </c>
      <c r="F30" s="160">
        <f t="shared" si="10"/>
        <v>2.1986535752698653</v>
      </c>
      <c r="G30" s="160">
        <f t="shared" si="10"/>
        <v>2.1015340015410255</v>
      </c>
      <c r="H30" s="160">
        <f t="shared" si="10"/>
        <v>2.0359379993149145</v>
      </c>
      <c r="I30" s="160">
        <f t="shared" si="10"/>
        <v>2.0079553281981188</v>
      </c>
    </row>
    <row r="31" spans="1:17" s="103" customFormat="1" ht="15" customHeight="1">
      <c r="A31" s="103">
        <v>9</v>
      </c>
      <c r="B31" s="103" t="s">
        <v>100</v>
      </c>
      <c r="C31" s="160">
        <f t="shared" ref="C31:I31" si="11">+C12/C$18*100</f>
        <v>0.52502527840175806</v>
      </c>
      <c r="D31" s="160">
        <f t="shared" si="11"/>
        <v>0.52993741532703864</v>
      </c>
      <c r="E31" s="160">
        <f t="shared" si="11"/>
        <v>0.44919420812717448</v>
      </c>
      <c r="F31" s="160">
        <f t="shared" si="11"/>
        <v>0.37595615353179462</v>
      </c>
      <c r="G31" s="160">
        <f t="shared" si="11"/>
        <v>0.31934612068423923</v>
      </c>
      <c r="H31" s="160">
        <f t="shared" si="11"/>
        <v>0.29199564275027795</v>
      </c>
      <c r="I31" s="160">
        <f t="shared" si="11"/>
        <v>0.28451070644075704</v>
      </c>
    </row>
    <row r="32" spans="1:17" s="103" customFormat="1" ht="15" customHeight="1">
      <c r="A32" s="103">
        <v>10</v>
      </c>
      <c r="B32" s="103" t="s">
        <v>62</v>
      </c>
      <c r="C32" s="160">
        <f t="shared" ref="C32:I32" si="12">+C13/C$18*100</f>
        <v>0.38533515385653738</v>
      </c>
      <c r="D32" s="160">
        <f t="shared" si="12"/>
        <v>0.39936888157338812</v>
      </c>
      <c r="E32" s="160">
        <f t="shared" si="12"/>
        <v>0.29865218287744832</v>
      </c>
      <c r="F32" s="160">
        <f t="shared" si="12"/>
        <v>0.30401767131189267</v>
      </c>
      <c r="G32" s="160">
        <f t="shared" si="12"/>
        <v>0.30241913263369247</v>
      </c>
      <c r="H32" s="160">
        <f t="shared" si="12"/>
        <v>0.30091927753016762</v>
      </c>
      <c r="I32" s="160">
        <f t="shared" si="12"/>
        <v>0.30401725724467715</v>
      </c>
    </row>
    <row r="33" spans="1:9" s="103" customFormat="1" ht="15" customHeight="1">
      <c r="A33" s="103">
        <v>11</v>
      </c>
      <c r="B33" s="103" t="s">
        <v>203</v>
      </c>
      <c r="C33" s="160">
        <f t="shared" ref="C33:I33" si="13">+C14/C$18*100</f>
        <v>1.4531215883942805</v>
      </c>
      <c r="D33" s="160">
        <f t="shared" si="13"/>
        <v>1.51408113427892</v>
      </c>
      <c r="E33" s="160">
        <f t="shared" si="13"/>
        <v>1.5063432724254076</v>
      </c>
      <c r="F33" s="160">
        <f t="shared" si="13"/>
        <v>1.6418379051713723</v>
      </c>
      <c r="G33" s="160">
        <f t="shared" si="13"/>
        <v>1.6471520668013033</v>
      </c>
      <c r="H33" s="160">
        <f t="shared" si="13"/>
        <v>1.5166233081693312</v>
      </c>
      <c r="I33" s="160">
        <f t="shared" si="13"/>
        <v>1.4568177888657738</v>
      </c>
    </row>
    <row r="34" spans="1:9" s="103" customFormat="1" ht="15" customHeight="1">
      <c r="A34" s="103">
        <v>12</v>
      </c>
      <c r="B34" s="161" t="s">
        <v>204</v>
      </c>
      <c r="C34" s="160">
        <f t="shared" ref="C34:I34" si="14">+C15/C$18*100</f>
        <v>50.967654555836859</v>
      </c>
      <c r="D34" s="160">
        <f t="shared" si="14"/>
        <v>52.710076973451457</v>
      </c>
      <c r="E34" s="160">
        <f t="shared" si="14"/>
        <v>51.848897233277228</v>
      </c>
      <c r="F34" s="160">
        <f t="shared" si="14"/>
        <v>52.59282809682847</v>
      </c>
      <c r="G34" s="160">
        <f t="shared" si="14"/>
        <v>53.427066378209823</v>
      </c>
      <c r="H34" s="160">
        <f t="shared" si="14"/>
        <v>53.657941314128422</v>
      </c>
      <c r="I34" s="160">
        <f t="shared" si="14"/>
        <v>54.024703540207973</v>
      </c>
    </row>
    <row r="35" spans="1:9" s="103" customFormat="1" ht="15" customHeight="1">
      <c r="A35" s="103">
        <v>13</v>
      </c>
      <c r="B35" s="161" t="s">
        <v>206</v>
      </c>
      <c r="C35" s="160">
        <f t="shared" ref="C35:I35" si="15">+C16/C$18*100</f>
        <v>20.33474994999689</v>
      </c>
      <c r="D35" s="160">
        <f t="shared" si="15"/>
        <v>20.801382006892293</v>
      </c>
      <c r="E35" s="160">
        <f t="shared" si="15"/>
        <v>19.577108345037402</v>
      </c>
      <c r="F35" s="160">
        <f t="shared" si="15"/>
        <v>19.795472750284972</v>
      </c>
      <c r="G35" s="160">
        <f t="shared" si="15"/>
        <v>20.02170797867354</v>
      </c>
      <c r="H35" s="160">
        <f t="shared" si="15"/>
        <v>19.945728579247451</v>
      </c>
      <c r="I35" s="160">
        <f t="shared" si="15"/>
        <v>20.027410450294699</v>
      </c>
    </row>
    <row r="36" spans="1:9" s="103" customFormat="1" ht="15" customHeight="1">
      <c r="A36" s="103">
        <v>14</v>
      </c>
      <c r="B36" s="103" t="s">
        <v>49</v>
      </c>
      <c r="C36" s="160">
        <f t="shared" ref="C36:I36" si="16">+C17/C$18*100</f>
        <v>1.1760631443230438</v>
      </c>
      <c r="D36" s="160">
        <f t="shared" si="16"/>
        <v>1.2682684692242905</v>
      </c>
      <c r="E36" s="160">
        <f t="shared" si="16"/>
        <v>1.3393792824066755</v>
      </c>
      <c r="F36" s="160">
        <f t="shared" si="16"/>
        <v>1.3846903883888955</v>
      </c>
      <c r="G36" s="160">
        <f t="shared" si="16"/>
        <v>1.4006426475642277</v>
      </c>
      <c r="H36" s="160">
        <f t="shared" si="16"/>
        <v>1.3955303273141839</v>
      </c>
      <c r="I36" s="160">
        <f t="shared" si="16"/>
        <v>1.4020334496020792</v>
      </c>
    </row>
    <row r="37" spans="1:9" s="37" customFormat="1" ht="15" customHeight="1">
      <c r="B37" s="37" t="s">
        <v>137</v>
      </c>
      <c r="C37" s="162">
        <f t="shared" ref="C37:I37" si="17">SUM(C23:C36)</f>
        <v>100</v>
      </c>
      <c r="D37" s="162">
        <f t="shared" si="17"/>
        <v>99.999999999999986</v>
      </c>
      <c r="E37" s="162">
        <f t="shared" si="17"/>
        <v>99.999999999999986</v>
      </c>
      <c r="F37" s="162">
        <f t="shared" si="17"/>
        <v>99.999999999999986</v>
      </c>
      <c r="G37" s="162">
        <f t="shared" si="17"/>
        <v>99.999999999999986</v>
      </c>
      <c r="H37" s="162">
        <f t="shared" si="17"/>
        <v>100</v>
      </c>
      <c r="I37" s="162">
        <f t="shared" si="17"/>
        <v>99.999999999999986</v>
      </c>
    </row>
    <row r="38" spans="1:9" s="103" customFormat="1" ht="15" customHeight="1"/>
    <row r="39" spans="1:9" s="103" customFormat="1" ht="15" customHeight="1"/>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Inhoud</vt:lpstr>
      <vt:lpstr>Toelichting</vt:lpstr>
      <vt:lpstr>Totaal</vt:lpstr>
      <vt:lpstr>R&amp;D</vt:lpstr>
      <vt:lpstr>Innovatie</vt:lpstr>
      <vt:lpstr>R&amp;D + Innovatie</vt:lpstr>
      <vt:lpstr>Fiscaal</vt:lpstr>
      <vt:lpstr>Type</vt:lpstr>
      <vt:lpstr>NABS 2007</vt:lpstr>
      <vt:lpstr>Fiscaal!Print_Area</vt:lpstr>
      <vt:lpstr>Inhoud!Print_Area</vt:lpstr>
      <vt:lpstr>Innovatie!Print_Area</vt:lpstr>
      <vt:lpstr>'R&amp;D'!Print_Area</vt:lpstr>
      <vt:lpstr>Toelichting!Print_Area</vt:lpstr>
      <vt:lpstr>Innovatie!Print_Titles</vt:lpstr>
      <vt:lpstr>'R&amp;D'!Print_Titles</vt:lpstr>
      <vt:lpstr>Type!Print_Titles</vt:lpstr>
    </vt:vector>
  </TitlesOfParts>
  <Company>KNAW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Nelleke van den Broek-Honingh</cp:lastModifiedBy>
  <cp:lastPrinted>2020-03-10T12:18:50Z</cp:lastPrinted>
  <dcterms:created xsi:type="dcterms:W3CDTF">2013-11-20T12:43:27Z</dcterms:created>
  <dcterms:modified xsi:type="dcterms:W3CDTF">2020-04-14T05:59:53Z</dcterms:modified>
</cp:coreProperties>
</file>