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Microdata\Publicaties en rapporten\27 TWIN 2019-2025 Begroting 2021\Data nationaal\Overzichten\"/>
    </mc:Choice>
  </mc:AlternateContent>
  <bookViews>
    <workbookView xWindow="0" yWindow="0" windowWidth="19200" windowHeight="6000" tabRatio="806" activeTab="2"/>
  </bookViews>
  <sheets>
    <sheet name="Inhoud" sheetId="5" r:id="rId1"/>
    <sheet name="Toelichting" sheetId="9" r:id="rId2"/>
    <sheet name="Totaal" sheetId="4" r:id="rId3"/>
    <sheet name="R&amp;D" sheetId="1" r:id="rId4"/>
    <sheet name="Innovatie" sheetId="2" r:id="rId5"/>
    <sheet name="R&amp;D + Innovatie" sheetId="8" r:id="rId6"/>
    <sheet name="Fiscaal" sheetId="3" r:id="rId7"/>
    <sheet name="Type" sheetId="10" r:id="rId8"/>
    <sheet name="NABS 2007" sheetId="7" r:id="rId9"/>
    <sheet name="Draaitabel" sheetId="12" state="hidden" r:id="rId10"/>
  </sheets>
  <definedNames>
    <definedName name="_xlnm._FilterDatabase" localSheetId="3" hidden="1">'R&amp;D'!$A$3:$W$3</definedName>
    <definedName name="_xlnm.Print_Area" localSheetId="6">Fiscaal!$A$1:$I$43</definedName>
    <definedName name="_xlnm.Print_Area" localSheetId="0">Inhoud!$B$1:$B$11</definedName>
    <definedName name="_xlnm.Print_Area" localSheetId="4">Innovatie!$A$1:$L$121</definedName>
    <definedName name="_xlnm.Print_Area" localSheetId="3">'R&amp;D'!$A$1:$V$252</definedName>
    <definedName name="_xlnm.Print_Area" localSheetId="1">Toelichting!$A$1:$A$53</definedName>
    <definedName name="_xlnm.Print_Titles" localSheetId="4">Innovatie!$A:$B,Innovatie!$2:$3</definedName>
    <definedName name="_xlnm.Print_Titles" localSheetId="3">'R&amp;D'!$A:$B,'R&amp;D'!$3:$4</definedName>
    <definedName name="_xlnm.Print_Titles" localSheetId="7">Type!$A:$B,Type!$3:$4</definedName>
  </definedNames>
  <calcPr calcId="162913"/>
  <pivotCaches>
    <pivotCache cacheId="2" r:id="rId11"/>
  </pivotCaches>
</workbook>
</file>

<file path=xl/calcChain.xml><?xml version="1.0" encoding="utf-8"?>
<calcChain xmlns="http://schemas.openxmlformats.org/spreadsheetml/2006/main">
  <c r="H170" i="10" l="1"/>
  <c r="D244" i="10"/>
  <c r="E170" i="10" l="1"/>
  <c r="C170" i="10"/>
  <c r="C244" i="10"/>
  <c r="E244" i="10"/>
  <c r="F244" i="10"/>
  <c r="G244" i="10"/>
  <c r="H244" i="10"/>
  <c r="I244" i="10"/>
  <c r="P165" i="1" l="1"/>
  <c r="Q165" i="1"/>
  <c r="R165" i="1"/>
  <c r="S165" i="1"/>
  <c r="T165" i="1"/>
  <c r="U165" i="1"/>
  <c r="V165" i="1"/>
  <c r="Q164" i="1"/>
  <c r="R164" i="1"/>
  <c r="S164" i="1"/>
  <c r="T164" i="1"/>
  <c r="U164" i="1"/>
  <c r="V164" i="1"/>
  <c r="P164" i="1"/>
  <c r="Q160" i="1" l="1"/>
  <c r="R160" i="1"/>
  <c r="S160" i="1"/>
  <c r="T160" i="1"/>
  <c r="U160" i="1"/>
  <c r="V160" i="1"/>
  <c r="P160" i="1"/>
  <c r="Q158" i="1"/>
  <c r="R158" i="1"/>
  <c r="S158" i="1"/>
  <c r="T158" i="1"/>
  <c r="U158" i="1"/>
  <c r="V158" i="1"/>
  <c r="P158" i="1"/>
  <c r="Q157" i="1"/>
  <c r="R157" i="1"/>
  <c r="S157" i="1"/>
  <c r="T157" i="1"/>
  <c r="U157" i="1"/>
  <c r="V157" i="1"/>
  <c r="P157" i="1"/>
  <c r="Q156" i="1"/>
  <c r="R156" i="1"/>
  <c r="S156" i="1"/>
  <c r="T156" i="1"/>
  <c r="U156" i="1"/>
  <c r="V156" i="1"/>
  <c r="P156" i="1"/>
  <c r="Q153" i="1"/>
  <c r="R153" i="1"/>
  <c r="S153" i="1"/>
  <c r="T153" i="1"/>
  <c r="U153" i="1"/>
  <c r="V153" i="1"/>
  <c r="P153" i="1"/>
  <c r="Q151" i="1"/>
  <c r="R151" i="1"/>
  <c r="S151" i="1"/>
  <c r="T151" i="1"/>
  <c r="U151" i="1"/>
  <c r="V151" i="1"/>
  <c r="P151" i="1"/>
  <c r="Q143" i="1"/>
  <c r="R143" i="1"/>
  <c r="S143" i="1"/>
  <c r="T143" i="1"/>
  <c r="U143" i="1"/>
  <c r="V143" i="1"/>
  <c r="P143" i="1"/>
  <c r="Q139" i="1"/>
  <c r="R139" i="1"/>
  <c r="S139" i="1"/>
  <c r="T139" i="1"/>
  <c r="U139" i="1"/>
  <c r="V139" i="1"/>
  <c r="P139" i="1"/>
  <c r="Q135" i="1"/>
  <c r="R135" i="1"/>
  <c r="S135" i="1"/>
  <c r="T135" i="1"/>
  <c r="U135" i="1"/>
  <c r="V135" i="1"/>
  <c r="P135" i="1"/>
  <c r="P132" i="1"/>
  <c r="Q132" i="1"/>
  <c r="R132" i="1"/>
  <c r="S132" i="1"/>
  <c r="T132" i="1"/>
  <c r="U132" i="1"/>
  <c r="V132" i="1"/>
  <c r="P129" i="1"/>
  <c r="Q129" i="1"/>
  <c r="R129" i="1"/>
  <c r="S129" i="1"/>
  <c r="T129" i="1"/>
  <c r="U129" i="1"/>
  <c r="V129" i="1"/>
  <c r="P128" i="1"/>
  <c r="Q128" i="1"/>
  <c r="R128" i="1"/>
  <c r="S128" i="1"/>
  <c r="T128" i="1"/>
  <c r="U128" i="1"/>
  <c r="V128" i="1"/>
  <c r="Q125" i="1"/>
  <c r="R125" i="1"/>
  <c r="S125" i="1"/>
  <c r="T125" i="1"/>
  <c r="U125" i="1"/>
  <c r="V125" i="1"/>
  <c r="Q124" i="1"/>
  <c r="R124" i="1"/>
  <c r="S124" i="1"/>
  <c r="T124" i="1"/>
  <c r="U124" i="1"/>
  <c r="V124" i="1"/>
  <c r="P124" i="1"/>
  <c r="P125" i="1"/>
  <c r="Q121" i="1"/>
  <c r="R121" i="1"/>
  <c r="S121" i="1"/>
  <c r="T121" i="1"/>
  <c r="U121" i="1"/>
  <c r="V121" i="1"/>
  <c r="P121" i="1"/>
  <c r="V116" i="1"/>
  <c r="U116" i="1"/>
  <c r="T116" i="1"/>
  <c r="S116" i="1"/>
  <c r="R116" i="1"/>
  <c r="Q116" i="1"/>
  <c r="P116" i="1"/>
  <c r="F20" i="4" l="1"/>
  <c r="G20" i="4" s="1"/>
  <c r="H20" i="4" s="1"/>
  <c r="I20" i="4" s="1"/>
  <c r="Q177" i="1" l="1"/>
  <c r="R177" i="1"/>
  <c r="S177" i="1"/>
  <c r="T177" i="1"/>
  <c r="U177" i="1"/>
  <c r="V177" i="1"/>
  <c r="Q176" i="1"/>
  <c r="R176" i="1"/>
  <c r="S176" i="1"/>
  <c r="T176" i="1"/>
  <c r="U176" i="1"/>
  <c r="V176" i="1"/>
  <c r="V175" i="1"/>
  <c r="V174" i="1"/>
  <c r="Q179" i="1" l="1"/>
  <c r="R179" i="1"/>
  <c r="S179" i="1"/>
  <c r="T179" i="1"/>
  <c r="U179" i="1"/>
  <c r="V179" i="1"/>
  <c r="Q178" i="1"/>
  <c r="R178" i="1"/>
  <c r="S178" i="1"/>
  <c r="T178" i="1"/>
  <c r="U178" i="1"/>
  <c r="V178" i="1"/>
  <c r="D238" i="10" l="1"/>
  <c r="E238" i="10"/>
  <c r="F238" i="10"/>
  <c r="G238" i="10"/>
  <c r="H238" i="10"/>
  <c r="I238" i="10"/>
  <c r="C238" i="10"/>
  <c r="D196" i="10" l="1"/>
  <c r="E196" i="10"/>
  <c r="F196" i="10"/>
  <c r="G196" i="10"/>
  <c r="H196" i="10"/>
  <c r="I196" i="10"/>
  <c r="C196" i="10"/>
  <c r="D64" i="10"/>
  <c r="E64" i="10"/>
  <c r="F64" i="10"/>
  <c r="G64" i="10"/>
  <c r="H64" i="10"/>
  <c r="I64" i="10"/>
  <c r="C64" i="10"/>
  <c r="I13" i="4" l="1"/>
  <c r="C246" i="10" l="1"/>
  <c r="D170" i="10"/>
  <c r="F170" i="10"/>
  <c r="G170" i="10"/>
  <c r="I170" i="10"/>
  <c r="D243" i="10"/>
  <c r="E243" i="10"/>
  <c r="F243" i="10"/>
  <c r="G243" i="10"/>
  <c r="H243" i="10"/>
  <c r="I243" i="10"/>
  <c r="C243" i="10"/>
  <c r="D239" i="10"/>
  <c r="E239" i="10"/>
  <c r="F239" i="10"/>
  <c r="G239" i="10"/>
  <c r="H239" i="10"/>
  <c r="I239" i="10"/>
  <c r="C239" i="10"/>
  <c r="D248" i="10"/>
  <c r="E248" i="10"/>
  <c r="F248" i="10"/>
  <c r="G248" i="10"/>
  <c r="H248" i="10"/>
  <c r="I248" i="10"/>
  <c r="C248" i="10"/>
  <c r="I228" i="10"/>
  <c r="H228" i="10"/>
  <c r="G228" i="10"/>
  <c r="F228" i="10"/>
  <c r="E228" i="10"/>
  <c r="D228" i="10"/>
  <c r="C228" i="10"/>
  <c r="D118" i="2"/>
  <c r="C48" i="8" s="1"/>
  <c r="E118" i="2"/>
  <c r="D48" i="8" s="1"/>
  <c r="F118" i="2"/>
  <c r="E48" i="8" s="1"/>
  <c r="G118" i="2"/>
  <c r="F48" i="8" s="1"/>
  <c r="H118" i="2"/>
  <c r="G48" i="8" s="1"/>
  <c r="I118" i="2"/>
  <c r="H48" i="8" s="1"/>
  <c r="C118" i="2"/>
  <c r="B48" i="8" s="1"/>
  <c r="Q226" i="1"/>
  <c r="Q227" i="1" s="1"/>
  <c r="R226" i="1"/>
  <c r="R227" i="1" s="1"/>
  <c r="R246" i="1" s="1"/>
  <c r="S226" i="1"/>
  <c r="S227" i="1" s="1"/>
  <c r="S246" i="1" s="1"/>
  <c r="T226" i="1"/>
  <c r="T227" i="1" s="1"/>
  <c r="F32" i="8" s="1"/>
  <c r="U226" i="1"/>
  <c r="U227" i="1" s="1"/>
  <c r="G32" i="8" s="1"/>
  <c r="V226" i="1"/>
  <c r="V227" i="1" s="1"/>
  <c r="H32" i="8" s="1"/>
  <c r="P226" i="1"/>
  <c r="P227" i="1" s="1"/>
  <c r="D227" i="1"/>
  <c r="D246" i="1" s="1"/>
  <c r="D282" i="10" s="1"/>
  <c r="E227" i="1"/>
  <c r="E246" i="1" s="1"/>
  <c r="E282" i="10" s="1"/>
  <c r="F227" i="1"/>
  <c r="F246" i="1" s="1"/>
  <c r="F282" i="10" s="1"/>
  <c r="G227" i="1"/>
  <c r="G246" i="1" s="1"/>
  <c r="G282" i="10" s="1"/>
  <c r="G316" i="10" s="1"/>
  <c r="H227" i="1"/>
  <c r="H246" i="1" s="1"/>
  <c r="H282" i="10" s="1"/>
  <c r="I227" i="1"/>
  <c r="I246" i="1" s="1"/>
  <c r="C227" i="1"/>
  <c r="C246" i="1" s="1"/>
  <c r="C282" i="10" s="1"/>
  <c r="F299" i="10" l="1"/>
  <c r="E299" i="10"/>
  <c r="D16" i="8"/>
  <c r="D64" i="8" s="1"/>
  <c r="C16" i="8"/>
  <c r="C64" i="8" s="1"/>
  <c r="Q246" i="1"/>
  <c r="C32" i="8"/>
  <c r="D32" i="8"/>
  <c r="E16" i="8"/>
  <c r="E64" i="8" s="1"/>
  <c r="H299" i="10"/>
  <c r="H316" i="10"/>
  <c r="B32" i="8"/>
  <c r="P246" i="1"/>
  <c r="K246" i="1"/>
  <c r="L246" i="1"/>
  <c r="I282" i="10"/>
  <c r="V246" i="1"/>
  <c r="U246" i="1"/>
  <c r="T246" i="1"/>
  <c r="B16" i="8"/>
  <c r="B64" i="8" s="1"/>
  <c r="H16" i="8"/>
  <c r="H64" i="8" s="1"/>
  <c r="G16" i="8"/>
  <c r="G64" i="8" s="1"/>
  <c r="F16" i="8"/>
  <c r="F64" i="8" s="1"/>
  <c r="E32" i="8"/>
  <c r="G299" i="10"/>
  <c r="E316" i="10"/>
  <c r="F316" i="10"/>
  <c r="I299" i="10" l="1"/>
  <c r="I316" i="10"/>
  <c r="P167" i="1"/>
  <c r="Q167" i="1"/>
  <c r="R167" i="1"/>
  <c r="S167" i="1"/>
  <c r="T167" i="1"/>
  <c r="U167" i="1"/>
  <c r="V167" i="1"/>
  <c r="P149" i="1"/>
  <c r="Q149" i="1"/>
  <c r="R149" i="1"/>
  <c r="S149" i="1"/>
  <c r="T149" i="1"/>
  <c r="U149" i="1"/>
  <c r="V149" i="1"/>
  <c r="P141" i="1"/>
  <c r="Q141" i="1"/>
  <c r="R141" i="1"/>
  <c r="S141" i="1"/>
  <c r="T141" i="1"/>
  <c r="U141" i="1"/>
  <c r="V141" i="1"/>
  <c r="P140" i="1"/>
  <c r="Q140" i="1"/>
  <c r="R140" i="1"/>
  <c r="S140" i="1"/>
  <c r="T140" i="1"/>
  <c r="U140" i="1"/>
  <c r="V140" i="1"/>
  <c r="P130" i="1"/>
  <c r="D114" i="10" l="1"/>
  <c r="E114" i="10"/>
  <c r="F114" i="10"/>
  <c r="G114" i="10"/>
  <c r="H114" i="10"/>
  <c r="I114" i="10"/>
  <c r="C114" i="10"/>
  <c r="D247" i="10" l="1"/>
  <c r="E247" i="10"/>
  <c r="F247" i="10"/>
  <c r="G247" i="10"/>
  <c r="H247" i="10"/>
  <c r="I247" i="10"/>
  <c r="C247" i="10"/>
  <c r="I224" i="10"/>
  <c r="H224" i="10"/>
  <c r="G224" i="10"/>
  <c r="F224" i="10"/>
  <c r="E224" i="10"/>
  <c r="D224" i="10"/>
  <c r="C224" i="10"/>
  <c r="I234" i="1" l="1"/>
  <c r="V234" i="1" s="1"/>
  <c r="D24" i="10" l="1"/>
  <c r="E24" i="10"/>
  <c r="F24" i="10"/>
  <c r="G24" i="10"/>
  <c r="H24" i="10"/>
  <c r="I24" i="10"/>
  <c r="C24" i="10"/>
  <c r="D73" i="10" l="1"/>
  <c r="E73" i="10"/>
  <c r="F73" i="10"/>
  <c r="G73" i="10"/>
  <c r="H73" i="10"/>
  <c r="I73" i="10"/>
  <c r="C73" i="10"/>
  <c r="Q69" i="1"/>
  <c r="R69" i="1"/>
  <c r="S69" i="1"/>
  <c r="T69" i="1"/>
  <c r="U69" i="1"/>
  <c r="V69" i="1"/>
  <c r="Q70" i="1"/>
  <c r="R70" i="1"/>
  <c r="S70" i="1"/>
  <c r="T70" i="1"/>
  <c r="U70" i="1"/>
  <c r="V70" i="1"/>
  <c r="Q71" i="1"/>
  <c r="R71" i="1"/>
  <c r="S71" i="1"/>
  <c r="T71" i="1"/>
  <c r="U71" i="1"/>
  <c r="V71" i="1"/>
  <c r="P69" i="1"/>
  <c r="P70" i="1"/>
  <c r="P71" i="1"/>
  <c r="R66" i="1"/>
  <c r="S66" i="1"/>
  <c r="T66" i="1"/>
  <c r="U66" i="1"/>
  <c r="V66" i="1"/>
  <c r="R67" i="1"/>
  <c r="S67" i="1"/>
  <c r="T67" i="1"/>
  <c r="U67" i="1"/>
  <c r="V67" i="1"/>
  <c r="R68" i="1"/>
  <c r="S68" i="1"/>
  <c r="T68" i="1"/>
  <c r="U68" i="1"/>
  <c r="V68" i="1"/>
  <c r="Q66" i="1"/>
  <c r="Q67" i="1"/>
  <c r="Q68" i="1"/>
  <c r="P66" i="1"/>
  <c r="P67" i="1"/>
  <c r="P68" i="1"/>
  <c r="D205" i="10" l="1"/>
  <c r="E205" i="10"/>
  <c r="F205" i="10"/>
  <c r="G205" i="10"/>
  <c r="H205" i="10"/>
  <c r="I205" i="10"/>
  <c r="C205" i="10"/>
  <c r="D30" i="10" l="1"/>
  <c r="E30" i="10"/>
  <c r="F30" i="10"/>
  <c r="G30" i="10"/>
  <c r="H30" i="10"/>
  <c r="I30" i="10"/>
  <c r="C30" i="10"/>
  <c r="V29" i="1"/>
  <c r="U29" i="1"/>
  <c r="T29" i="1"/>
  <c r="S29" i="1"/>
  <c r="R29" i="1"/>
  <c r="Q29" i="1"/>
  <c r="P29" i="1"/>
  <c r="V28" i="1"/>
  <c r="U28" i="1"/>
  <c r="T28" i="1"/>
  <c r="S28" i="1"/>
  <c r="R28" i="1"/>
  <c r="Q28" i="1"/>
  <c r="P28" i="1"/>
  <c r="V27" i="1"/>
  <c r="U27" i="1"/>
  <c r="T27" i="1"/>
  <c r="S27" i="1"/>
  <c r="R27" i="1"/>
  <c r="Q27" i="1"/>
  <c r="P27" i="1"/>
  <c r="C30" i="1"/>
  <c r="D30" i="1"/>
  <c r="E30" i="1"/>
  <c r="F30" i="1"/>
  <c r="G30" i="1"/>
  <c r="H30" i="1"/>
  <c r="I30" i="1"/>
  <c r="D8" i="10" l="1"/>
  <c r="E8" i="10"/>
  <c r="F8" i="10"/>
  <c r="G8" i="10"/>
  <c r="H8" i="10"/>
  <c r="I8" i="10"/>
  <c r="C8" i="10"/>
  <c r="I3" i="7"/>
  <c r="I22" i="7" s="1"/>
  <c r="I3" i="2"/>
  <c r="H4" i="3" s="1"/>
  <c r="H9" i="3" s="1"/>
  <c r="V4" i="1"/>
  <c r="P23" i="1"/>
  <c r="H4" i="8" l="1"/>
  <c r="D92" i="2"/>
  <c r="E92" i="2"/>
  <c r="F92" i="2"/>
  <c r="G92" i="2"/>
  <c r="H92" i="2"/>
  <c r="I92" i="2"/>
  <c r="C92" i="2"/>
  <c r="H36" i="8" l="1"/>
  <c r="H20" i="8"/>
  <c r="H52" i="8" s="1"/>
  <c r="B21" i="8" l="1"/>
  <c r="E241" i="10"/>
  <c r="F241" i="10"/>
  <c r="G241" i="10"/>
  <c r="H241" i="10"/>
  <c r="I241" i="10"/>
  <c r="D17" i="10"/>
  <c r="D230" i="10" s="1"/>
  <c r="E17" i="10"/>
  <c r="E230" i="10" s="1"/>
  <c r="F17" i="10"/>
  <c r="F230" i="10" s="1"/>
  <c r="G17" i="10"/>
  <c r="G230" i="10" s="1"/>
  <c r="H17" i="10"/>
  <c r="H230" i="10" s="1"/>
  <c r="I17" i="10"/>
  <c r="I230" i="10" s="1"/>
  <c r="C17" i="10"/>
  <c r="C230" i="10" s="1"/>
  <c r="D241" i="10"/>
  <c r="D237" i="10"/>
  <c r="E237" i="10"/>
  <c r="F237" i="10"/>
  <c r="G237" i="10"/>
  <c r="H237" i="10"/>
  <c r="I237" i="10"/>
  <c r="D240" i="10"/>
  <c r="E240" i="10"/>
  <c r="F240" i="10"/>
  <c r="G240" i="10"/>
  <c r="H240" i="10"/>
  <c r="I240" i="10"/>
  <c r="D242" i="10"/>
  <c r="E242" i="10"/>
  <c r="F242" i="10"/>
  <c r="G242" i="10"/>
  <c r="H242" i="10"/>
  <c r="I242" i="10"/>
  <c r="D245" i="10"/>
  <c r="E245" i="10"/>
  <c r="F245" i="10"/>
  <c r="G245" i="10"/>
  <c r="H245" i="10"/>
  <c r="I245" i="10"/>
  <c r="D246" i="10"/>
  <c r="E246" i="10"/>
  <c r="F246" i="10"/>
  <c r="G246" i="10"/>
  <c r="H246" i="10"/>
  <c r="I246" i="10"/>
  <c r="C245" i="10"/>
  <c r="C242" i="10"/>
  <c r="C240" i="10"/>
  <c r="C237" i="10"/>
  <c r="H249" i="10" l="1"/>
  <c r="G249" i="10"/>
  <c r="F249" i="10"/>
  <c r="D249" i="10"/>
  <c r="C241" i="10"/>
  <c r="C249" i="10" s="1"/>
  <c r="I249" i="10"/>
  <c r="E249" i="10"/>
  <c r="I18" i="7"/>
  <c r="H18" i="7"/>
  <c r="C18" i="7"/>
  <c r="D18" i="7"/>
  <c r="E18" i="7"/>
  <c r="F18" i="7"/>
  <c r="G18" i="7"/>
  <c r="J33" i="1" l="1"/>
  <c r="E1" i="12" l="1"/>
  <c r="P154" i="1" l="1"/>
  <c r="Q154" i="1"/>
  <c r="R154" i="1"/>
  <c r="S154" i="1"/>
  <c r="T154" i="1"/>
  <c r="U154" i="1"/>
  <c r="V154" i="1"/>
  <c r="Q130" i="1" l="1"/>
  <c r="R130" i="1"/>
  <c r="S130" i="1"/>
  <c r="T130" i="1"/>
  <c r="U130" i="1"/>
  <c r="V130" i="1"/>
  <c r="P118" i="1"/>
  <c r="Q118" i="1"/>
  <c r="R118" i="1"/>
  <c r="S118" i="1"/>
  <c r="T118" i="1"/>
  <c r="P119" i="1"/>
  <c r="Q119" i="1"/>
  <c r="R119" i="1"/>
  <c r="S119" i="1"/>
  <c r="T119" i="1"/>
  <c r="D63" i="2" l="1"/>
  <c r="E63" i="2"/>
  <c r="F63" i="2"/>
  <c r="G63" i="2"/>
  <c r="H63" i="2"/>
  <c r="I63" i="2"/>
  <c r="C63" i="2"/>
  <c r="P179" i="1" l="1"/>
  <c r="P178" i="1"/>
  <c r="D30" i="7" l="1"/>
  <c r="D23" i="7" l="1"/>
  <c r="D28" i="7"/>
  <c r="D26" i="7"/>
  <c r="D24" i="7"/>
  <c r="D35" i="7"/>
  <c r="D31" i="7"/>
  <c r="D29" i="7"/>
  <c r="D33" i="7"/>
  <c r="D27" i="7"/>
  <c r="D25" i="7"/>
  <c r="D36" i="7"/>
  <c r="D34" i="7"/>
  <c r="D32" i="7"/>
  <c r="I30" i="7" l="1"/>
  <c r="I34" i="7"/>
  <c r="I25" i="7"/>
  <c r="I29" i="7"/>
  <c r="I31" i="7"/>
  <c r="I35" i="7"/>
  <c r="I26" i="7"/>
  <c r="I32" i="7"/>
  <c r="I36" i="7"/>
  <c r="I27" i="7"/>
  <c r="I33" i="7"/>
  <c r="I24" i="7"/>
  <c r="I28" i="7"/>
  <c r="I23" i="7"/>
  <c r="H30" i="7"/>
  <c r="H32" i="7"/>
  <c r="H34" i="7"/>
  <c r="H36" i="7"/>
  <c r="H25" i="7"/>
  <c r="H27" i="7"/>
  <c r="H29" i="7"/>
  <c r="H31" i="7"/>
  <c r="H33" i="7"/>
  <c r="H35" i="7"/>
  <c r="H24" i="7"/>
  <c r="H26" i="7"/>
  <c r="H23" i="7"/>
  <c r="H28" i="7"/>
  <c r="G30" i="7"/>
  <c r="G34" i="7"/>
  <c r="G25" i="7"/>
  <c r="G29" i="7"/>
  <c r="G33" i="7"/>
  <c r="G28" i="7"/>
  <c r="G32" i="7"/>
  <c r="G36" i="7"/>
  <c r="G27" i="7"/>
  <c r="G31" i="7"/>
  <c r="G35" i="7"/>
  <c r="G26" i="7"/>
  <c r="G23" i="7"/>
  <c r="G24" i="7"/>
  <c r="F30" i="7"/>
  <c r="F31" i="7"/>
  <c r="F32" i="7"/>
  <c r="F33" i="7"/>
  <c r="F34" i="7"/>
  <c r="F35" i="7"/>
  <c r="F36" i="7"/>
  <c r="F24" i="7"/>
  <c r="F25" i="7"/>
  <c r="F26" i="7"/>
  <c r="F27" i="7"/>
  <c r="F28" i="7"/>
  <c r="F29" i="7"/>
  <c r="F23" i="7"/>
  <c r="E30" i="7"/>
  <c r="E34" i="7"/>
  <c r="E25" i="7"/>
  <c r="E29" i="7"/>
  <c r="E31" i="7"/>
  <c r="E35" i="7"/>
  <c r="E26" i="7"/>
  <c r="E23" i="7"/>
  <c r="E32" i="7"/>
  <c r="E36" i="7"/>
  <c r="E33" i="7"/>
  <c r="E24" i="7"/>
  <c r="E28" i="7"/>
  <c r="E27" i="7"/>
  <c r="C24" i="7"/>
  <c r="C28" i="7"/>
  <c r="C32" i="7"/>
  <c r="C36" i="7"/>
  <c r="C29" i="7"/>
  <c r="C31" i="7"/>
  <c r="C35" i="7"/>
  <c r="C30" i="7"/>
  <c r="C34" i="7"/>
  <c r="C33" i="7"/>
  <c r="C25" i="7"/>
  <c r="C26" i="7"/>
  <c r="C27" i="7"/>
  <c r="E63" i="1" l="1"/>
  <c r="D195" i="1" l="1"/>
  <c r="D243" i="1" s="1"/>
  <c r="D279" i="10" s="1"/>
  <c r="E195" i="1"/>
  <c r="E243" i="1" s="1"/>
  <c r="E279" i="10" s="1"/>
  <c r="F195" i="1"/>
  <c r="F243" i="1" s="1"/>
  <c r="F279" i="10" s="1"/>
  <c r="G195" i="1"/>
  <c r="G243" i="1" s="1"/>
  <c r="G279" i="10" s="1"/>
  <c r="H195" i="1"/>
  <c r="H243" i="1" s="1"/>
  <c r="H279" i="10" s="1"/>
  <c r="I195" i="1"/>
  <c r="I243" i="1" s="1"/>
  <c r="I279" i="10" s="1"/>
  <c r="C195" i="1"/>
  <c r="C243" i="1" s="1"/>
  <c r="C279" i="10" s="1"/>
  <c r="D170" i="1"/>
  <c r="E170" i="1"/>
  <c r="F170" i="1"/>
  <c r="G170" i="1"/>
  <c r="H170" i="1"/>
  <c r="I170" i="1"/>
  <c r="C170" i="1"/>
  <c r="H12" i="8" l="1"/>
  <c r="C12" i="8"/>
  <c r="G12" i="8"/>
  <c r="F12" i="8"/>
  <c r="D12" i="8"/>
  <c r="G262" i="10"/>
  <c r="G313" i="10" s="1"/>
  <c r="G296" i="10"/>
  <c r="C296" i="10"/>
  <c r="C262" i="10"/>
  <c r="C313" i="10" s="1"/>
  <c r="F262" i="10"/>
  <c r="F313" i="10" s="1"/>
  <c r="F296" i="10"/>
  <c r="I262" i="10"/>
  <c r="I313" i="10" s="1"/>
  <c r="I296" i="10"/>
  <c r="E262" i="10"/>
  <c r="E313" i="10" s="1"/>
  <c r="E296" i="10"/>
  <c r="H262" i="10"/>
  <c r="H313" i="10" s="1"/>
  <c r="H296" i="10"/>
  <c r="D262" i="10"/>
  <c r="D313" i="10" s="1"/>
  <c r="D296" i="10"/>
  <c r="G242" i="1"/>
  <c r="G278" i="10" s="1"/>
  <c r="C242" i="1"/>
  <c r="C278" i="10" s="1"/>
  <c r="C261" i="10" s="1"/>
  <c r="B12" i="8"/>
  <c r="F242" i="1"/>
  <c r="F278" i="10" s="1"/>
  <c r="E12" i="8"/>
  <c r="E242" i="1"/>
  <c r="E278" i="10" s="1"/>
  <c r="I242" i="1"/>
  <c r="I278" i="10" s="1"/>
  <c r="D242" i="1"/>
  <c r="D278" i="10" s="1"/>
  <c r="H242" i="1"/>
  <c r="H278" i="10" s="1"/>
  <c r="L243" i="1"/>
  <c r="K243" i="1"/>
  <c r="C295" i="10" l="1"/>
  <c r="C312" i="10"/>
  <c r="G261" i="10"/>
  <c r="G312" i="10" s="1"/>
  <c r="G295" i="10"/>
  <c r="D261" i="10"/>
  <c r="D312" i="10" s="1"/>
  <c r="D295" i="10"/>
  <c r="F261" i="10"/>
  <c r="F312" i="10" s="1"/>
  <c r="F295" i="10"/>
  <c r="E261" i="10"/>
  <c r="E312" i="10" s="1"/>
  <c r="E295" i="10"/>
  <c r="H261" i="10"/>
  <c r="H312" i="10" s="1"/>
  <c r="H295" i="10"/>
  <c r="I261" i="10"/>
  <c r="I312" i="10" s="1"/>
  <c r="I295" i="10"/>
  <c r="H12" i="3"/>
  <c r="G12" i="3"/>
  <c r="F12" i="3"/>
  <c r="E12" i="3"/>
  <c r="H8" i="4" l="1"/>
  <c r="G14" i="3"/>
  <c r="I8" i="4"/>
  <c r="H14" i="3"/>
  <c r="F8" i="4"/>
  <c r="E14" i="3"/>
  <c r="G8" i="4"/>
  <c r="F14" i="3"/>
  <c r="C12" i="3"/>
  <c r="D12" i="3"/>
  <c r="B12" i="3"/>
  <c r="C8" i="4" l="1"/>
  <c r="B14" i="3"/>
  <c r="E8" i="4"/>
  <c r="D14" i="3"/>
  <c r="D8" i="4"/>
  <c r="C14" i="3"/>
  <c r="B45" i="8"/>
  <c r="B61" i="8" s="1"/>
  <c r="P187" i="1" l="1"/>
  <c r="Q187" i="1"/>
  <c r="R187" i="1"/>
  <c r="S187" i="1"/>
  <c r="T187" i="1"/>
  <c r="U187" i="1"/>
  <c r="V187" i="1"/>
  <c r="P136" i="1" l="1"/>
  <c r="Q136" i="1"/>
  <c r="R136" i="1"/>
  <c r="S136" i="1"/>
  <c r="T136" i="1"/>
  <c r="U136" i="1"/>
  <c r="V136" i="1"/>
  <c r="V213" i="1" l="1"/>
  <c r="D39" i="2" l="1"/>
  <c r="C42" i="8" s="1"/>
  <c r="E39" i="2"/>
  <c r="D42" i="8" s="1"/>
  <c r="F39" i="2"/>
  <c r="E42" i="8" s="1"/>
  <c r="G39" i="2"/>
  <c r="F42" i="8" s="1"/>
  <c r="H39" i="2"/>
  <c r="G42" i="8" s="1"/>
  <c r="I39" i="2"/>
  <c r="H42" i="8" s="1"/>
  <c r="C39" i="2"/>
  <c r="B42" i="8" s="1"/>
  <c r="A22" i="8" l="1"/>
  <c r="A38" i="8" s="1"/>
  <c r="A54" i="8" s="1"/>
  <c r="A23" i="8"/>
  <c r="A39" i="8" s="1"/>
  <c r="A55" i="8" s="1"/>
  <c r="A24" i="8"/>
  <c r="A40" i="8" s="1"/>
  <c r="A56" i="8" s="1"/>
  <c r="A25" i="8"/>
  <c r="A41" i="8" s="1"/>
  <c r="A57" i="8" s="1"/>
  <c r="A26" i="8"/>
  <c r="A42" i="8" s="1"/>
  <c r="A58" i="8" s="1"/>
  <c r="A27" i="8"/>
  <c r="A43" i="8" s="1"/>
  <c r="A59" i="8" s="1"/>
  <c r="A28" i="8"/>
  <c r="A45" i="8" s="1"/>
  <c r="A61" i="8" s="1"/>
  <c r="A30" i="8"/>
  <c r="A46" i="8" s="1"/>
  <c r="A62" i="8" s="1"/>
  <c r="A31" i="8"/>
  <c r="A47" i="8" s="1"/>
  <c r="A63" i="8" s="1"/>
  <c r="A21" i="8"/>
  <c r="A37" i="8" s="1"/>
  <c r="A53" i="8" s="1"/>
  <c r="D3" i="7" l="1"/>
  <c r="H3" i="7"/>
  <c r="E3" i="7"/>
  <c r="F3" i="7"/>
  <c r="C3" i="7"/>
  <c r="G3" i="7"/>
  <c r="O40" i="1"/>
  <c r="O39" i="1"/>
  <c r="V150" i="1" l="1"/>
  <c r="U150" i="1"/>
  <c r="T150" i="1"/>
  <c r="S150" i="1"/>
  <c r="R150" i="1"/>
  <c r="Q150" i="1"/>
  <c r="P150" i="1"/>
  <c r="V194" i="1" l="1"/>
  <c r="U194" i="1"/>
  <c r="T194" i="1"/>
  <c r="S194" i="1"/>
  <c r="R194" i="1"/>
  <c r="Q194" i="1"/>
  <c r="V193" i="1"/>
  <c r="U193" i="1"/>
  <c r="T193" i="1"/>
  <c r="S193" i="1"/>
  <c r="R193" i="1"/>
  <c r="Q193" i="1"/>
  <c r="V192" i="1"/>
  <c r="U192" i="1"/>
  <c r="T192" i="1"/>
  <c r="S192" i="1"/>
  <c r="R192" i="1"/>
  <c r="Q192" i="1"/>
  <c r="V191" i="1"/>
  <c r="U191" i="1"/>
  <c r="T191" i="1"/>
  <c r="S191" i="1"/>
  <c r="R191" i="1"/>
  <c r="Q191" i="1"/>
  <c r="V190" i="1"/>
  <c r="U190" i="1"/>
  <c r="T190" i="1"/>
  <c r="S190" i="1"/>
  <c r="R190" i="1"/>
  <c r="Q190" i="1"/>
  <c r="V189" i="1"/>
  <c r="U189" i="1"/>
  <c r="T189" i="1"/>
  <c r="S189" i="1"/>
  <c r="R189" i="1"/>
  <c r="Q189" i="1"/>
  <c r="V188" i="1"/>
  <c r="U188" i="1"/>
  <c r="T188" i="1"/>
  <c r="S188" i="1"/>
  <c r="R188" i="1"/>
  <c r="Q188" i="1"/>
  <c r="V186" i="1"/>
  <c r="U186" i="1"/>
  <c r="T186" i="1"/>
  <c r="S186" i="1"/>
  <c r="R186" i="1"/>
  <c r="Q186" i="1"/>
  <c r="V185" i="1"/>
  <c r="U185" i="1"/>
  <c r="T185" i="1"/>
  <c r="S185" i="1"/>
  <c r="R185" i="1"/>
  <c r="Q185" i="1"/>
  <c r="P194" i="1"/>
  <c r="P193" i="1"/>
  <c r="P192" i="1"/>
  <c r="P191" i="1"/>
  <c r="P190" i="1"/>
  <c r="P189" i="1"/>
  <c r="P188" i="1"/>
  <c r="P186" i="1"/>
  <c r="P185" i="1"/>
  <c r="V181" i="1"/>
  <c r="T181" i="1"/>
  <c r="R181" i="1"/>
  <c r="P181" i="1"/>
  <c r="U181" i="1"/>
  <c r="S181" i="1"/>
  <c r="Q181" i="1"/>
  <c r="P177" i="1"/>
  <c r="U175" i="1"/>
  <c r="T175" i="1"/>
  <c r="S175" i="1"/>
  <c r="R175" i="1"/>
  <c r="Q175" i="1"/>
  <c r="P175" i="1"/>
  <c r="I103" i="2"/>
  <c r="H103" i="2"/>
  <c r="G103" i="2"/>
  <c r="F103" i="2"/>
  <c r="E103" i="2"/>
  <c r="D103" i="2"/>
  <c r="C103" i="2"/>
  <c r="V166" i="1"/>
  <c r="U166" i="1"/>
  <c r="T166" i="1"/>
  <c r="S166" i="1"/>
  <c r="R166" i="1"/>
  <c r="Q166" i="1"/>
  <c r="P166" i="1"/>
  <c r="V152" i="1"/>
  <c r="U152" i="1"/>
  <c r="T152" i="1"/>
  <c r="S152" i="1"/>
  <c r="R152" i="1"/>
  <c r="Q152" i="1"/>
  <c r="P152" i="1"/>
  <c r="H44" i="8" l="1"/>
  <c r="C44" i="8"/>
  <c r="D44" i="8"/>
  <c r="B44" i="8"/>
  <c r="E44" i="8"/>
  <c r="F44" i="8"/>
  <c r="G44" i="8"/>
  <c r="V148" i="1"/>
  <c r="U148" i="1"/>
  <c r="T148" i="1"/>
  <c r="R148" i="1"/>
  <c r="P148" i="1"/>
  <c r="S148" i="1"/>
  <c r="Q148" i="1"/>
  <c r="V147" i="1"/>
  <c r="U147" i="1"/>
  <c r="R147" i="1"/>
  <c r="P147" i="1"/>
  <c r="T147" i="1"/>
  <c r="S147" i="1"/>
  <c r="Q147" i="1"/>
  <c r="D63" i="1" l="1"/>
  <c r="F63" i="1"/>
  <c r="G63" i="1"/>
  <c r="H63" i="1"/>
  <c r="I63" i="1"/>
  <c r="C63" i="1"/>
  <c r="D223" i="1" l="1"/>
  <c r="E223" i="1"/>
  <c r="F223" i="1"/>
  <c r="G223" i="1"/>
  <c r="H223" i="1"/>
  <c r="I223" i="1"/>
  <c r="C223" i="1"/>
  <c r="D35" i="2" l="1"/>
  <c r="E35" i="2"/>
  <c r="F35" i="2"/>
  <c r="G35" i="2"/>
  <c r="H35" i="2"/>
  <c r="I35" i="2"/>
  <c r="C35" i="2"/>
  <c r="C41" i="8" l="1"/>
  <c r="D41" i="8"/>
  <c r="E41" i="8"/>
  <c r="F41" i="8"/>
  <c r="G41" i="8"/>
  <c r="H41" i="8"/>
  <c r="B41" i="8"/>
  <c r="C30" i="8"/>
  <c r="D30" i="8"/>
  <c r="E30" i="8"/>
  <c r="F30" i="8"/>
  <c r="G30" i="8"/>
  <c r="H30" i="8"/>
  <c r="B30" i="8"/>
  <c r="C22" i="8"/>
  <c r="D22" i="8"/>
  <c r="E22" i="8"/>
  <c r="F22" i="8"/>
  <c r="G22" i="8"/>
  <c r="H22" i="8"/>
  <c r="B22" i="8"/>
  <c r="C21" i="8"/>
  <c r="D21" i="8"/>
  <c r="E21" i="8"/>
  <c r="F21" i="8"/>
  <c r="G21" i="8"/>
  <c r="H21" i="8"/>
  <c r="D110" i="1" l="1"/>
  <c r="E110" i="1"/>
  <c r="F110" i="1"/>
  <c r="G110" i="1"/>
  <c r="H110" i="1"/>
  <c r="I110" i="1"/>
  <c r="C110" i="1"/>
  <c r="F11" i="8" l="1"/>
  <c r="H11" i="8"/>
  <c r="E11" i="8"/>
  <c r="D11" i="8"/>
  <c r="B11" i="8"/>
  <c r="G11" i="8"/>
  <c r="C11" i="8"/>
  <c r="E45" i="8"/>
  <c r="E61" i="8" s="1"/>
  <c r="D2" i="2"/>
  <c r="E2" i="2"/>
  <c r="F2" i="2"/>
  <c r="C2" i="2"/>
  <c r="P176" i="1"/>
  <c r="U174" i="1"/>
  <c r="T174" i="1"/>
  <c r="S174" i="1"/>
  <c r="R174" i="1"/>
  <c r="Q174" i="1"/>
  <c r="P174" i="1"/>
  <c r="F45" i="8" l="1"/>
  <c r="F61" i="8" s="1"/>
  <c r="H45" i="8"/>
  <c r="H61" i="8" s="1"/>
  <c r="C45" i="8"/>
  <c r="C61" i="8" s="1"/>
  <c r="D45" i="8"/>
  <c r="D61" i="8" s="1"/>
  <c r="G45" i="8"/>
  <c r="G61" i="8" s="1"/>
  <c r="V169" i="1"/>
  <c r="U169" i="1"/>
  <c r="T169" i="1"/>
  <c r="S169" i="1"/>
  <c r="R169" i="1"/>
  <c r="Q169" i="1"/>
  <c r="P169" i="1"/>
  <c r="P159" i="1"/>
  <c r="Q159" i="1"/>
  <c r="R159" i="1"/>
  <c r="S159" i="1"/>
  <c r="T159" i="1"/>
  <c r="U159" i="1"/>
  <c r="V159" i="1"/>
  <c r="T146" i="1"/>
  <c r="S146" i="1"/>
  <c r="Q146" i="1"/>
  <c r="V146" i="1"/>
  <c r="U146" i="1"/>
  <c r="R146" i="1"/>
  <c r="P146" i="1"/>
  <c r="V145" i="1"/>
  <c r="U145" i="1"/>
  <c r="T145" i="1"/>
  <c r="S145" i="1"/>
  <c r="R145" i="1"/>
  <c r="Q145" i="1"/>
  <c r="P145" i="1"/>
  <c r="V144" i="1"/>
  <c r="U144" i="1"/>
  <c r="T144" i="1"/>
  <c r="S144" i="1"/>
  <c r="R144" i="1"/>
  <c r="Q144" i="1"/>
  <c r="P144" i="1"/>
  <c r="V138" i="1"/>
  <c r="U138" i="1"/>
  <c r="T138" i="1"/>
  <c r="S138" i="1"/>
  <c r="R138" i="1"/>
  <c r="Q138" i="1"/>
  <c r="P138" i="1"/>
  <c r="V137" i="1"/>
  <c r="U137" i="1"/>
  <c r="T137" i="1"/>
  <c r="S137" i="1"/>
  <c r="R137" i="1"/>
  <c r="Q137" i="1"/>
  <c r="P137" i="1"/>
  <c r="V134" i="1"/>
  <c r="U134" i="1"/>
  <c r="T134" i="1"/>
  <c r="S134" i="1"/>
  <c r="R134" i="1"/>
  <c r="Q134" i="1"/>
  <c r="P134" i="1"/>
  <c r="S142" i="1" l="1"/>
  <c r="U142" i="1"/>
  <c r="V142" i="1"/>
  <c r="T142" i="1"/>
  <c r="P142" i="1"/>
  <c r="Q142" i="1"/>
  <c r="R142" i="1"/>
  <c r="F13" i="8" l="1"/>
  <c r="F60" i="8" s="1"/>
  <c r="B13" i="8"/>
  <c r="B60" i="8" s="1"/>
  <c r="E13" i="8"/>
  <c r="E60" i="8" s="1"/>
  <c r="C13" i="8"/>
  <c r="C60" i="8" s="1"/>
  <c r="H13" i="8"/>
  <c r="H60" i="8" s="1"/>
  <c r="D13" i="8" l="1"/>
  <c r="D60" i="8" s="1"/>
  <c r="G13" i="8"/>
  <c r="G60" i="8" s="1"/>
  <c r="D109" i="2"/>
  <c r="E109" i="2"/>
  <c r="F109" i="2"/>
  <c r="G109" i="2"/>
  <c r="H109" i="2"/>
  <c r="I109" i="2"/>
  <c r="C109" i="2"/>
  <c r="D204" i="1"/>
  <c r="C14" i="8" s="1"/>
  <c r="E204" i="1"/>
  <c r="D14" i="8" s="1"/>
  <c r="F204" i="1"/>
  <c r="E14" i="8" s="1"/>
  <c r="G204" i="1"/>
  <c r="F14" i="8" s="1"/>
  <c r="H204" i="1"/>
  <c r="G14" i="8" s="1"/>
  <c r="I204" i="1"/>
  <c r="H14" i="8" s="1"/>
  <c r="C204" i="1"/>
  <c r="B14" i="8" s="1"/>
  <c r="C4" i="1"/>
  <c r="P4" i="1" s="1"/>
  <c r="D4" i="1"/>
  <c r="Q4" i="1" s="1"/>
  <c r="E4" i="1"/>
  <c r="R4" i="1" s="1"/>
  <c r="F4" i="1"/>
  <c r="S4" i="1" s="1"/>
  <c r="G4" i="1"/>
  <c r="T4" i="1" s="1"/>
  <c r="H4" i="1"/>
  <c r="U4" i="1" s="1"/>
  <c r="C13" i="4"/>
  <c r="D13" i="4"/>
  <c r="E13" i="4"/>
  <c r="F13" i="4"/>
  <c r="G13" i="4"/>
  <c r="H13" i="4"/>
  <c r="H46" i="8" l="1"/>
  <c r="H62" i="8" s="1"/>
  <c r="F46" i="8"/>
  <c r="F62" i="8" s="1"/>
  <c r="D46" i="8"/>
  <c r="D62" i="8" s="1"/>
  <c r="G46" i="8"/>
  <c r="G62" i="8" s="1"/>
  <c r="E46" i="8"/>
  <c r="E62" i="8" s="1"/>
  <c r="C46" i="8"/>
  <c r="C62" i="8" s="1"/>
  <c r="B46" i="8"/>
  <c r="B62" i="8" s="1"/>
  <c r="G3" i="2"/>
  <c r="F4" i="3" s="1"/>
  <c r="F9" i="3" s="1"/>
  <c r="C3" i="2"/>
  <c r="F3" i="2"/>
  <c r="E234" i="1"/>
  <c r="R234" i="1" s="1"/>
  <c r="E3" i="2"/>
  <c r="D4" i="3" s="1"/>
  <c r="D9" i="3" s="1"/>
  <c r="D3" i="2"/>
  <c r="C4" i="3" s="1"/>
  <c r="C9" i="3" s="1"/>
  <c r="H3" i="2"/>
  <c r="H234" i="1"/>
  <c r="U234" i="1" s="1"/>
  <c r="F234" i="1"/>
  <c r="S234" i="1" s="1"/>
  <c r="D234" i="1"/>
  <c r="Q234" i="1" s="1"/>
  <c r="G234" i="1"/>
  <c r="T234" i="1" s="1"/>
  <c r="C234" i="1"/>
  <c r="P234" i="1" s="1"/>
  <c r="E4" i="8" l="1"/>
  <c r="E20" i="8" s="1"/>
  <c r="E52" i="8" s="1"/>
  <c r="E4" i="3"/>
  <c r="E9" i="3" s="1"/>
  <c r="B4" i="8"/>
  <c r="B20" i="8" s="1"/>
  <c r="B52" i="8" s="1"/>
  <c r="B4" i="3"/>
  <c r="B9" i="3" s="1"/>
  <c r="F4" i="8"/>
  <c r="F20" i="8" s="1"/>
  <c r="F52" i="8" s="1"/>
  <c r="C4" i="8"/>
  <c r="C20" i="8" s="1"/>
  <c r="C52" i="8" s="1"/>
  <c r="G4" i="3"/>
  <c r="G9" i="3" s="1"/>
  <c r="G4" i="8"/>
  <c r="G20" i="8" s="1"/>
  <c r="G52" i="8" s="1"/>
  <c r="D4" i="8"/>
  <c r="D20" i="8" s="1"/>
  <c r="D52" i="8" s="1"/>
  <c r="G22" i="7"/>
  <c r="C22" i="7" l="1"/>
  <c r="F22" i="7"/>
  <c r="E22" i="7"/>
  <c r="H22" i="7"/>
  <c r="D22" i="7"/>
  <c r="C23" i="7"/>
  <c r="E9" i="8" l="1"/>
  <c r="E57" i="8" s="1"/>
  <c r="F9" i="8"/>
  <c r="F57" i="8" s="1"/>
  <c r="G9" i="8"/>
  <c r="G57" i="8" s="1"/>
  <c r="I241" i="1"/>
  <c r="I277" i="10" s="1"/>
  <c r="H241" i="1"/>
  <c r="H277" i="10" s="1"/>
  <c r="G241" i="1"/>
  <c r="G277" i="10" s="1"/>
  <c r="D241" i="1"/>
  <c r="D277" i="10" s="1"/>
  <c r="C241" i="1"/>
  <c r="C277" i="10" s="1"/>
  <c r="B36" i="8"/>
  <c r="C36" i="8"/>
  <c r="D36" i="8"/>
  <c r="E36" i="8"/>
  <c r="F36" i="8"/>
  <c r="G36" i="8"/>
  <c r="F239" i="1"/>
  <c r="D244" i="1"/>
  <c r="D280" i="10" s="1"/>
  <c r="E244" i="1"/>
  <c r="E280" i="10" s="1"/>
  <c r="F244" i="1"/>
  <c r="F280" i="10" s="1"/>
  <c r="G244" i="1"/>
  <c r="G280" i="10" s="1"/>
  <c r="H244" i="1"/>
  <c r="H280" i="10" s="1"/>
  <c r="I244" i="1"/>
  <c r="I280" i="10" s="1"/>
  <c r="C244" i="1"/>
  <c r="C280" i="10" s="1"/>
  <c r="E241" i="1"/>
  <c r="E277" i="10" s="1"/>
  <c r="F241" i="1"/>
  <c r="F277" i="10" s="1"/>
  <c r="D72" i="1"/>
  <c r="E72" i="1"/>
  <c r="F72" i="1"/>
  <c r="G72" i="1"/>
  <c r="H72" i="1"/>
  <c r="I72" i="1"/>
  <c r="C72" i="1"/>
  <c r="D24" i="1"/>
  <c r="E24" i="1"/>
  <c r="D7" i="8" s="1"/>
  <c r="D55" i="8" s="1"/>
  <c r="F24" i="1"/>
  <c r="G24" i="1"/>
  <c r="H24" i="1"/>
  <c r="I24" i="1"/>
  <c r="C24" i="1"/>
  <c r="D8" i="1"/>
  <c r="E8" i="1"/>
  <c r="F8" i="1"/>
  <c r="G8" i="1"/>
  <c r="H8" i="1"/>
  <c r="I8" i="1"/>
  <c r="C8" i="1"/>
  <c r="D17" i="1"/>
  <c r="C6" i="8" s="1"/>
  <c r="C54" i="8" s="1"/>
  <c r="E17" i="1"/>
  <c r="D6" i="8" s="1"/>
  <c r="D54" i="8" s="1"/>
  <c r="F17" i="1"/>
  <c r="E6" i="8" s="1"/>
  <c r="E54" i="8" s="1"/>
  <c r="G17" i="1"/>
  <c r="F6" i="8" s="1"/>
  <c r="F54" i="8" s="1"/>
  <c r="H17" i="1"/>
  <c r="G6" i="8" s="1"/>
  <c r="G54" i="8" s="1"/>
  <c r="I17" i="1"/>
  <c r="H6" i="8" s="1"/>
  <c r="H54" i="8" s="1"/>
  <c r="C17" i="1"/>
  <c r="B6" i="8" s="1"/>
  <c r="B54" i="8" s="1"/>
  <c r="B43" i="8"/>
  <c r="P180" i="1"/>
  <c r="Q180" i="1"/>
  <c r="R180" i="1"/>
  <c r="S180" i="1"/>
  <c r="T180" i="1"/>
  <c r="U180" i="1"/>
  <c r="V180" i="1"/>
  <c r="P182" i="1"/>
  <c r="Q182" i="1"/>
  <c r="R182" i="1"/>
  <c r="S182" i="1"/>
  <c r="T182" i="1"/>
  <c r="U182" i="1"/>
  <c r="V182" i="1"/>
  <c r="P183" i="1"/>
  <c r="Q183" i="1"/>
  <c r="R183" i="1"/>
  <c r="S183" i="1"/>
  <c r="T183" i="1"/>
  <c r="U183" i="1"/>
  <c r="V183" i="1"/>
  <c r="P184" i="1"/>
  <c r="Q184" i="1"/>
  <c r="R184" i="1"/>
  <c r="S184" i="1"/>
  <c r="T184" i="1"/>
  <c r="U184" i="1"/>
  <c r="V184" i="1"/>
  <c r="V163" i="1"/>
  <c r="U163" i="1"/>
  <c r="T163" i="1"/>
  <c r="S163" i="1"/>
  <c r="R163" i="1"/>
  <c r="Q163" i="1"/>
  <c r="P163" i="1"/>
  <c r="V161" i="1"/>
  <c r="U161" i="1"/>
  <c r="T161" i="1"/>
  <c r="S161" i="1"/>
  <c r="R161" i="1"/>
  <c r="Q161" i="1"/>
  <c r="P161" i="1"/>
  <c r="V127" i="1"/>
  <c r="U127" i="1"/>
  <c r="T127" i="1"/>
  <c r="S127" i="1"/>
  <c r="R127" i="1"/>
  <c r="Q127" i="1"/>
  <c r="P127" i="1"/>
  <c r="V126" i="1"/>
  <c r="U126" i="1"/>
  <c r="T126" i="1"/>
  <c r="S126" i="1"/>
  <c r="R126" i="1"/>
  <c r="Q126" i="1"/>
  <c r="P126" i="1"/>
  <c r="V123" i="1"/>
  <c r="U123" i="1"/>
  <c r="T123" i="1"/>
  <c r="S123" i="1"/>
  <c r="R123" i="1"/>
  <c r="Q123" i="1"/>
  <c r="P123" i="1"/>
  <c r="V122" i="1"/>
  <c r="U122" i="1"/>
  <c r="T122" i="1"/>
  <c r="S122" i="1"/>
  <c r="R122" i="1"/>
  <c r="Q122" i="1"/>
  <c r="P122" i="1"/>
  <c r="P117" i="1"/>
  <c r="P113" i="1" s="1"/>
  <c r="Q117" i="1"/>
  <c r="Q113" i="1" s="1"/>
  <c r="R117" i="1"/>
  <c r="R113" i="1" s="1"/>
  <c r="S117" i="1"/>
  <c r="S113" i="1" s="1"/>
  <c r="T117" i="1"/>
  <c r="T113" i="1" s="1"/>
  <c r="U117" i="1"/>
  <c r="U113" i="1" s="1"/>
  <c r="V117" i="1"/>
  <c r="V113" i="1" s="1"/>
  <c r="Q207" i="1"/>
  <c r="R207" i="1"/>
  <c r="S207" i="1"/>
  <c r="T207" i="1"/>
  <c r="U207" i="1"/>
  <c r="V207" i="1"/>
  <c r="Q209" i="1"/>
  <c r="R209" i="1"/>
  <c r="S209" i="1"/>
  <c r="T209" i="1"/>
  <c r="U209" i="1"/>
  <c r="V209" i="1"/>
  <c r="Q212" i="1"/>
  <c r="R212" i="1"/>
  <c r="S212" i="1"/>
  <c r="T212" i="1"/>
  <c r="U212" i="1"/>
  <c r="V212" i="1"/>
  <c r="Q213" i="1"/>
  <c r="R213" i="1"/>
  <c r="S213" i="1"/>
  <c r="T213" i="1"/>
  <c r="U213" i="1"/>
  <c r="Q216" i="1"/>
  <c r="R216" i="1"/>
  <c r="S216" i="1"/>
  <c r="T216" i="1"/>
  <c r="U216" i="1"/>
  <c r="V216" i="1"/>
  <c r="P216" i="1"/>
  <c r="P213" i="1"/>
  <c r="P212" i="1"/>
  <c r="P209" i="1"/>
  <c r="P207" i="1"/>
  <c r="T63" i="1"/>
  <c r="F25" i="8" s="1"/>
  <c r="V63" i="1"/>
  <c r="H25" i="8" s="1"/>
  <c r="U63" i="1"/>
  <c r="G25" i="8" s="1"/>
  <c r="S63" i="1"/>
  <c r="E25" i="8" s="1"/>
  <c r="R63" i="1"/>
  <c r="D25" i="8" s="1"/>
  <c r="Q63" i="1"/>
  <c r="C25" i="8" s="1"/>
  <c r="P63" i="1"/>
  <c r="B25" i="8" s="1"/>
  <c r="D114" i="2"/>
  <c r="D121" i="2" s="1"/>
  <c r="D7" i="4"/>
  <c r="E114" i="2"/>
  <c r="E121" i="2" s="1"/>
  <c r="F114" i="2"/>
  <c r="F121" i="2" s="1"/>
  <c r="F7" i="4"/>
  <c r="F16" i="4" s="1"/>
  <c r="G114" i="2"/>
  <c r="G121" i="2" s="1"/>
  <c r="G7" i="4"/>
  <c r="G16" i="4" s="1"/>
  <c r="H114" i="2"/>
  <c r="H121" i="2" s="1"/>
  <c r="H7" i="4"/>
  <c r="H16" i="4" s="1"/>
  <c r="I114" i="2"/>
  <c r="I121" i="2" s="1"/>
  <c r="I7" i="4"/>
  <c r="I16" i="4" s="1"/>
  <c r="C114" i="2"/>
  <c r="C121" i="2" s="1"/>
  <c r="C7" i="4"/>
  <c r="C16" i="4" s="1"/>
  <c r="Q235" i="1"/>
  <c r="R235" i="1"/>
  <c r="S235" i="1"/>
  <c r="T235" i="1"/>
  <c r="U235" i="1"/>
  <c r="V235" i="1"/>
  <c r="Q236" i="1"/>
  <c r="R236" i="1"/>
  <c r="S236" i="1"/>
  <c r="T236" i="1"/>
  <c r="U236" i="1"/>
  <c r="V236" i="1"/>
  <c r="Q244" i="1"/>
  <c r="R244" i="1"/>
  <c r="S244" i="1"/>
  <c r="T244" i="1"/>
  <c r="U244" i="1"/>
  <c r="V244" i="1"/>
  <c r="P244" i="1"/>
  <c r="P236" i="1"/>
  <c r="P235" i="1"/>
  <c r="Q23" i="1"/>
  <c r="R23" i="1"/>
  <c r="S23" i="1"/>
  <c r="T23" i="1"/>
  <c r="U23" i="1"/>
  <c r="V23" i="1"/>
  <c r="V24" i="1" s="1"/>
  <c r="D231" i="1" l="1"/>
  <c r="D4" i="4" s="1"/>
  <c r="V120" i="1"/>
  <c r="P120" i="1"/>
  <c r="Q120" i="1"/>
  <c r="S120" i="1"/>
  <c r="R120" i="1"/>
  <c r="T120" i="1"/>
  <c r="U120" i="1"/>
  <c r="F275" i="10"/>
  <c r="F292" i="10" s="1"/>
  <c r="B59" i="8"/>
  <c r="E231" i="1"/>
  <c r="C231" i="1"/>
  <c r="I231" i="1"/>
  <c r="H231" i="1"/>
  <c r="G231" i="1"/>
  <c r="F231" i="1"/>
  <c r="F260" i="10"/>
  <c r="F311" i="10" s="1"/>
  <c r="F294" i="10"/>
  <c r="H263" i="10"/>
  <c r="H314" i="10" s="1"/>
  <c r="H297" i="10"/>
  <c r="D297" i="10"/>
  <c r="D263" i="10"/>
  <c r="D314" i="10" s="1"/>
  <c r="C260" i="10"/>
  <c r="C311" i="10" s="1"/>
  <c r="C294" i="10"/>
  <c r="I260" i="10"/>
  <c r="I311" i="10" s="1"/>
  <c r="I294" i="10"/>
  <c r="E260" i="10"/>
  <c r="E311" i="10" s="1"/>
  <c r="E294" i="10"/>
  <c r="G263" i="10"/>
  <c r="G314" i="10" s="1"/>
  <c r="G297" i="10"/>
  <c r="D260" i="10"/>
  <c r="D311" i="10" s="1"/>
  <c r="D294" i="10"/>
  <c r="C263" i="10"/>
  <c r="C314" i="10" s="1"/>
  <c r="C297" i="10"/>
  <c r="F263" i="10"/>
  <c r="F314" i="10" s="1"/>
  <c r="F297" i="10"/>
  <c r="G260" i="10"/>
  <c r="G311" i="10" s="1"/>
  <c r="G294" i="10"/>
  <c r="I263" i="10"/>
  <c r="I314" i="10" s="1"/>
  <c r="I297" i="10"/>
  <c r="E297" i="10"/>
  <c r="E263" i="10"/>
  <c r="E314" i="10" s="1"/>
  <c r="H260" i="10"/>
  <c r="H311" i="10" s="1"/>
  <c r="H294" i="10"/>
  <c r="R155" i="1"/>
  <c r="U155" i="1"/>
  <c r="V155" i="1"/>
  <c r="S155" i="1"/>
  <c r="P155" i="1"/>
  <c r="T155" i="1"/>
  <c r="Q155" i="1"/>
  <c r="S195" i="1"/>
  <c r="E29" i="8" s="1"/>
  <c r="R195" i="1"/>
  <c r="U195" i="1"/>
  <c r="Q195" i="1"/>
  <c r="V195" i="1"/>
  <c r="T195" i="1"/>
  <c r="P195" i="1"/>
  <c r="C47" i="8"/>
  <c r="E47" i="8"/>
  <c r="D47" i="8"/>
  <c r="G47" i="8"/>
  <c r="F47" i="8"/>
  <c r="B47" i="8"/>
  <c r="B49" i="8" s="1"/>
  <c r="C6" i="4"/>
  <c r="H47" i="8"/>
  <c r="H5" i="8"/>
  <c r="P110" i="1"/>
  <c r="B27" i="8" s="1"/>
  <c r="F43" i="8"/>
  <c r="E43" i="8"/>
  <c r="C43" i="8"/>
  <c r="G43" i="8"/>
  <c r="H43" i="8"/>
  <c r="T110" i="1"/>
  <c r="F27" i="8" s="1"/>
  <c r="D43" i="8"/>
  <c r="E7" i="4"/>
  <c r="D37" i="7"/>
  <c r="E37" i="7"/>
  <c r="C37" i="7"/>
  <c r="G37" i="7"/>
  <c r="H37" i="7"/>
  <c r="I37" i="7"/>
  <c r="S110" i="1"/>
  <c r="E27" i="8" s="1"/>
  <c r="R110" i="1"/>
  <c r="D27" i="8" s="1"/>
  <c r="V110" i="1"/>
  <c r="H27" i="8" s="1"/>
  <c r="C235" i="1"/>
  <c r="C271" i="10" s="1"/>
  <c r="B5" i="8"/>
  <c r="F235" i="1"/>
  <c r="F271" i="10" s="1"/>
  <c r="E5" i="8"/>
  <c r="I237" i="1"/>
  <c r="I273" i="10" s="1"/>
  <c r="H7" i="8"/>
  <c r="H55" i="8" s="1"/>
  <c r="H238" i="1"/>
  <c r="H274" i="10" s="1"/>
  <c r="G8" i="8"/>
  <c r="G56" i="8" s="1"/>
  <c r="D238" i="1"/>
  <c r="D274" i="10" s="1"/>
  <c r="C8" i="8"/>
  <c r="C56" i="8" s="1"/>
  <c r="G240" i="1"/>
  <c r="G276" i="10" s="1"/>
  <c r="F10" i="8"/>
  <c r="F58" i="8" s="1"/>
  <c r="C245" i="1"/>
  <c r="C281" i="10" s="1"/>
  <c r="B15" i="8"/>
  <c r="F245" i="1"/>
  <c r="F281" i="10" s="1"/>
  <c r="E15" i="8"/>
  <c r="H237" i="1"/>
  <c r="H273" i="10" s="1"/>
  <c r="G7" i="8"/>
  <c r="G55" i="8" s="1"/>
  <c r="G238" i="1"/>
  <c r="G274" i="10" s="1"/>
  <c r="F8" i="8"/>
  <c r="F56" i="8" s="1"/>
  <c r="C240" i="1"/>
  <c r="C276" i="10" s="1"/>
  <c r="B10" i="8"/>
  <c r="B58" i="8" s="1"/>
  <c r="E245" i="1"/>
  <c r="E281" i="10" s="1"/>
  <c r="D15" i="8"/>
  <c r="H235" i="1"/>
  <c r="H271" i="10" s="1"/>
  <c r="G5" i="8"/>
  <c r="D235" i="1"/>
  <c r="D271" i="10" s="1"/>
  <c r="C5" i="8"/>
  <c r="G237" i="1"/>
  <c r="G273" i="10" s="1"/>
  <c r="F7" i="8"/>
  <c r="F55" i="8" s="1"/>
  <c r="C238" i="1"/>
  <c r="C274" i="10" s="1"/>
  <c r="B8" i="8"/>
  <c r="B56" i="8" s="1"/>
  <c r="F238" i="1"/>
  <c r="F274" i="10" s="1"/>
  <c r="E8" i="8"/>
  <c r="E56" i="8" s="1"/>
  <c r="I240" i="1"/>
  <c r="I276" i="10" s="1"/>
  <c r="H10" i="8"/>
  <c r="H58" i="8" s="1"/>
  <c r="E240" i="1"/>
  <c r="E276" i="10" s="1"/>
  <c r="D10" i="8"/>
  <c r="D58" i="8" s="1"/>
  <c r="H245" i="1"/>
  <c r="H281" i="10" s="1"/>
  <c r="G15" i="8"/>
  <c r="D245" i="1"/>
  <c r="D281" i="10" s="1"/>
  <c r="C15" i="8"/>
  <c r="E235" i="1"/>
  <c r="E271" i="10" s="1"/>
  <c r="D5" i="8"/>
  <c r="D237" i="1"/>
  <c r="D273" i="10" s="1"/>
  <c r="C7" i="8"/>
  <c r="C55" i="8" s="1"/>
  <c r="F240" i="1"/>
  <c r="F276" i="10" s="1"/>
  <c r="E10" i="8"/>
  <c r="E58" i="8" s="1"/>
  <c r="I245" i="1"/>
  <c r="I281" i="10" s="1"/>
  <c r="H15" i="8"/>
  <c r="V237" i="1"/>
  <c r="H23" i="8"/>
  <c r="Q110" i="1"/>
  <c r="C27" i="8" s="1"/>
  <c r="U110" i="1"/>
  <c r="G27" i="8" s="1"/>
  <c r="G235" i="1"/>
  <c r="G271" i="10" s="1"/>
  <c r="F5" i="8"/>
  <c r="C237" i="1"/>
  <c r="C273" i="10" s="1"/>
  <c r="B7" i="8"/>
  <c r="B55" i="8" s="1"/>
  <c r="F237" i="1"/>
  <c r="F273" i="10" s="1"/>
  <c r="E7" i="8"/>
  <c r="E55" i="8" s="1"/>
  <c r="I238" i="1"/>
  <c r="I274" i="10" s="1"/>
  <c r="H8" i="8"/>
  <c r="H56" i="8" s="1"/>
  <c r="E238" i="1"/>
  <c r="E274" i="10" s="1"/>
  <c r="D8" i="8"/>
  <c r="D56" i="8" s="1"/>
  <c r="H240" i="1"/>
  <c r="H276" i="10" s="1"/>
  <c r="G10" i="8"/>
  <c r="G58" i="8" s="1"/>
  <c r="D240" i="1"/>
  <c r="D276" i="10" s="1"/>
  <c r="C10" i="8"/>
  <c r="C58" i="8" s="1"/>
  <c r="G245" i="1"/>
  <c r="G281" i="10" s="1"/>
  <c r="F15" i="8"/>
  <c r="I239" i="1"/>
  <c r="H9" i="8"/>
  <c r="H57" i="8" s="1"/>
  <c r="E239" i="1"/>
  <c r="D9" i="8"/>
  <c r="D57" i="8" s="1"/>
  <c r="D239" i="1"/>
  <c r="C9" i="8"/>
  <c r="C57" i="8" s="1"/>
  <c r="C239" i="1"/>
  <c r="B9" i="8"/>
  <c r="B57" i="8" s="1"/>
  <c r="G236" i="1"/>
  <c r="G272" i="10" s="1"/>
  <c r="C236" i="1"/>
  <c r="C272" i="10" s="1"/>
  <c r="F236" i="1"/>
  <c r="F272" i="10" s="1"/>
  <c r="I236" i="1"/>
  <c r="I272" i="10" s="1"/>
  <c r="E236" i="1"/>
  <c r="E272" i="10" s="1"/>
  <c r="H236" i="1"/>
  <c r="H272" i="10" s="1"/>
  <c r="D236" i="1"/>
  <c r="D272" i="10" s="1"/>
  <c r="D255" i="10" s="1"/>
  <c r="V239" i="1"/>
  <c r="U239" i="1"/>
  <c r="T239" i="1"/>
  <c r="S239" i="1"/>
  <c r="R239" i="1"/>
  <c r="Q239" i="1"/>
  <c r="P239" i="1"/>
  <c r="K241" i="1"/>
  <c r="T223" i="1"/>
  <c r="S223" i="1"/>
  <c r="R24" i="1"/>
  <c r="U24" i="1"/>
  <c r="Q24" i="1"/>
  <c r="Q223" i="1"/>
  <c r="P24" i="1"/>
  <c r="L242" i="1"/>
  <c r="E237" i="1"/>
  <c r="E273" i="10" s="1"/>
  <c r="P223" i="1"/>
  <c r="V223" i="1"/>
  <c r="R223" i="1"/>
  <c r="S24" i="1"/>
  <c r="U223" i="1"/>
  <c r="V30" i="1"/>
  <c r="R30" i="1"/>
  <c r="T24" i="1"/>
  <c r="K242" i="1"/>
  <c r="P72" i="1"/>
  <c r="I235" i="1"/>
  <c r="I271" i="10" s="1"/>
  <c r="L244" i="1"/>
  <c r="Q72" i="1"/>
  <c r="L241" i="1"/>
  <c r="K244" i="1"/>
  <c r="Q30" i="1"/>
  <c r="U72" i="1"/>
  <c r="S72" i="1"/>
  <c r="V72" i="1"/>
  <c r="T72" i="1"/>
  <c r="R72" i="1"/>
  <c r="D26" i="8" s="1"/>
  <c r="U30" i="1"/>
  <c r="T30" i="1"/>
  <c r="P30" i="1"/>
  <c r="S30" i="1"/>
  <c r="F37" i="7"/>
  <c r="D16" i="4"/>
  <c r="H239" i="1"/>
  <c r="G239" i="1"/>
  <c r="E4" i="4" l="1"/>
  <c r="E14" i="4" s="1"/>
  <c r="F258" i="10"/>
  <c r="F309" i="10" s="1"/>
  <c r="H4" i="4"/>
  <c r="H14" i="4" s="1"/>
  <c r="G4" i="4"/>
  <c r="G14" i="4" s="1"/>
  <c r="F247" i="1"/>
  <c r="F4" i="4"/>
  <c r="F14" i="4" s="1"/>
  <c r="C4" i="4"/>
  <c r="G275" i="10"/>
  <c r="G283" i="10" s="1"/>
  <c r="G300" i="10" s="1"/>
  <c r="G247" i="1"/>
  <c r="C275" i="10"/>
  <c r="C292" i="10" s="1"/>
  <c r="C247" i="1"/>
  <c r="H275" i="10"/>
  <c r="H283" i="10" s="1"/>
  <c r="H300" i="10" s="1"/>
  <c r="H247" i="1"/>
  <c r="E275" i="10"/>
  <c r="E283" i="10" s="1"/>
  <c r="E300" i="10" s="1"/>
  <c r="E247" i="1"/>
  <c r="M246" i="1" s="1"/>
  <c r="D275" i="10"/>
  <c r="D283" i="10" s="1"/>
  <c r="D300" i="10" s="1"/>
  <c r="D247" i="1"/>
  <c r="I275" i="10"/>
  <c r="I258" i="10" s="1"/>
  <c r="I309" i="10" s="1"/>
  <c r="I247" i="1"/>
  <c r="F283" i="10"/>
  <c r="F300" i="10" s="1"/>
  <c r="G59" i="8"/>
  <c r="G49" i="8"/>
  <c r="H59" i="8"/>
  <c r="H49" i="8"/>
  <c r="C59" i="8"/>
  <c r="C49" i="8"/>
  <c r="E59" i="8"/>
  <c r="E49" i="8"/>
  <c r="D59" i="8"/>
  <c r="D49" i="8"/>
  <c r="F59" i="8"/>
  <c r="F49" i="8"/>
  <c r="H53" i="8"/>
  <c r="H17" i="8"/>
  <c r="D53" i="8"/>
  <c r="D17" i="8"/>
  <c r="E53" i="8"/>
  <c r="E17" i="8"/>
  <c r="F53" i="8"/>
  <c r="F17" i="8"/>
  <c r="C53" i="8"/>
  <c r="C17" i="8"/>
  <c r="G53" i="8"/>
  <c r="G17" i="8"/>
  <c r="B53" i="8"/>
  <c r="B17" i="8"/>
  <c r="D306" i="10"/>
  <c r="D289" i="10"/>
  <c r="G264" i="10"/>
  <c r="G315" i="10" s="1"/>
  <c r="G298" i="10"/>
  <c r="I291" i="10"/>
  <c r="I257" i="10"/>
  <c r="I308" i="10" s="1"/>
  <c r="D256" i="10"/>
  <c r="D307" i="10" s="1"/>
  <c r="D290" i="10"/>
  <c r="E259" i="10"/>
  <c r="E310" i="10" s="1"/>
  <c r="E293" i="10"/>
  <c r="G290" i="10"/>
  <c r="G256" i="10"/>
  <c r="G307" i="10" s="1"/>
  <c r="H254" i="10"/>
  <c r="H288" i="10"/>
  <c r="H290" i="10"/>
  <c r="H256" i="10"/>
  <c r="H307" i="10" s="1"/>
  <c r="D257" i="10"/>
  <c r="D308" i="10" s="1"/>
  <c r="D291" i="10"/>
  <c r="C288" i="10"/>
  <c r="C254" i="10"/>
  <c r="C255" i="10"/>
  <c r="C306" i="10" s="1"/>
  <c r="C289" i="10"/>
  <c r="E256" i="10"/>
  <c r="E307" i="10" s="1"/>
  <c r="E290" i="10"/>
  <c r="E289" i="10"/>
  <c r="E255" i="10"/>
  <c r="E306" i="10" s="1"/>
  <c r="G255" i="10"/>
  <c r="G306" i="10" s="1"/>
  <c r="G289" i="10"/>
  <c r="D259" i="10"/>
  <c r="D310" i="10" s="1"/>
  <c r="D293" i="10"/>
  <c r="E257" i="10"/>
  <c r="E308" i="10" s="1"/>
  <c r="E291" i="10"/>
  <c r="F290" i="10"/>
  <c r="F256" i="10"/>
  <c r="F307" i="10" s="1"/>
  <c r="G254" i="10"/>
  <c r="G288" i="10"/>
  <c r="F259" i="10"/>
  <c r="F310" i="10" s="1"/>
  <c r="F293" i="10"/>
  <c r="E288" i="10"/>
  <c r="E254" i="10"/>
  <c r="H264" i="10"/>
  <c r="H315" i="10" s="1"/>
  <c r="H298" i="10"/>
  <c r="I293" i="10"/>
  <c r="I259" i="10"/>
  <c r="I310" i="10" s="1"/>
  <c r="C291" i="10"/>
  <c r="C257" i="10"/>
  <c r="C308" i="10" s="1"/>
  <c r="D254" i="10"/>
  <c r="D288" i="10"/>
  <c r="E298" i="10"/>
  <c r="E264" i="10"/>
  <c r="E315" i="10" s="1"/>
  <c r="G291" i="10"/>
  <c r="G257" i="10"/>
  <c r="G308" i="10" s="1"/>
  <c r="F298" i="10"/>
  <c r="F264" i="10"/>
  <c r="F315" i="10" s="1"/>
  <c r="G259" i="10"/>
  <c r="G310" i="10" s="1"/>
  <c r="G293" i="10"/>
  <c r="H257" i="10"/>
  <c r="H308" i="10" s="1"/>
  <c r="H291" i="10"/>
  <c r="F254" i="10"/>
  <c r="F288" i="10"/>
  <c r="F255" i="10"/>
  <c r="F306" i="10" s="1"/>
  <c r="F289" i="10"/>
  <c r="H293" i="10"/>
  <c r="H259" i="10"/>
  <c r="H310" i="10" s="1"/>
  <c r="C290" i="10"/>
  <c r="C256" i="10"/>
  <c r="C307" i="10" s="1"/>
  <c r="I264" i="10"/>
  <c r="I315" i="10" s="1"/>
  <c r="I298" i="10"/>
  <c r="D264" i="10"/>
  <c r="D315" i="10" s="1"/>
  <c r="D298" i="10"/>
  <c r="F257" i="10"/>
  <c r="F308" i="10" s="1"/>
  <c r="F291" i="10"/>
  <c r="C259" i="10"/>
  <c r="C310" i="10" s="1"/>
  <c r="C293" i="10"/>
  <c r="C264" i="10"/>
  <c r="C315" i="10" s="1"/>
  <c r="C298" i="10"/>
  <c r="I256" i="10"/>
  <c r="I307" i="10" s="1"/>
  <c r="I290" i="10"/>
  <c r="I288" i="10"/>
  <c r="I254" i="10"/>
  <c r="H255" i="10"/>
  <c r="H306" i="10" s="1"/>
  <c r="H289" i="10"/>
  <c r="I289" i="10"/>
  <c r="I255" i="10"/>
  <c r="I306" i="10" s="1"/>
  <c r="B63" i="8"/>
  <c r="S243" i="1"/>
  <c r="P170" i="1"/>
  <c r="G63" i="8"/>
  <c r="E63" i="8"/>
  <c r="D63" i="8"/>
  <c r="R170" i="1"/>
  <c r="F63" i="8"/>
  <c r="H63" i="8"/>
  <c r="C63" i="8"/>
  <c r="B29" i="8"/>
  <c r="P243" i="1"/>
  <c r="U243" i="1"/>
  <c r="G29" i="8"/>
  <c r="F29" i="8"/>
  <c r="T243" i="1"/>
  <c r="D29" i="8"/>
  <c r="R243" i="1"/>
  <c r="V243" i="1"/>
  <c r="H29" i="8"/>
  <c r="C29" i="8"/>
  <c r="Q243" i="1"/>
  <c r="V170" i="1"/>
  <c r="Q170" i="1"/>
  <c r="S170" i="1"/>
  <c r="U170" i="1"/>
  <c r="T170" i="1"/>
  <c r="P238" i="1"/>
  <c r="B24" i="8" s="1"/>
  <c r="Q238" i="1"/>
  <c r="C24" i="8" s="1"/>
  <c r="V238" i="1"/>
  <c r="H24" i="8" s="1"/>
  <c r="S238" i="1"/>
  <c r="E24" i="8" s="1"/>
  <c r="T238" i="1"/>
  <c r="F24" i="8" s="1"/>
  <c r="R238" i="1"/>
  <c r="D24" i="8" s="1"/>
  <c r="D14" i="4"/>
  <c r="V241" i="1"/>
  <c r="I4" i="4"/>
  <c r="I14" i="4" s="1"/>
  <c r="U241" i="1"/>
  <c r="P241" i="1"/>
  <c r="K245" i="1"/>
  <c r="T241" i="1"/>
  <c r="S241" i="1"/>
  <c r="K236" i="1"/>
  <c r="R241" i="1"/>
  <c r="K238" i="1"/>
  <c r="K240" i="1"/>
  <c r="L239" i="1"/>
  <c r="E16" i="4"/>
  <c r="F6" i="4"/>
  <c r="F15" i="4" s="1"/>
  <c r="I6" i="4"/>
  <c r="I15" i="4" s="1"/>
  <c r="L236" i="1"/>
  <c r="U240" i="1"/>
  <c r="G26" i="8"/>
  <c r="P240" i="1"/>
  <c r="B26" i="8"/>
  <c r="S237" i="1"/>
  <c r="E23" i="8"/>
  <c r="R237" i="1"/>
  <c r="D23" i="8"/>
  <c r="L240" i="1"/>
  <c r="K237" i="1"/>
  <c r="T237" i="1"/>
  <c r="F23" i="8"/>
  <c r="U245" i="1"/>
  <c r="G31" i="8"/>
  <c r="L237" i="1"/>
  <c r="S240" i="1"/>
  <c r="E26" i="8"/>
  <c r="Q240" i="1"/>
  <c r="C26" i="8"/>
  <c r="Q241" i="1"/>
  <c r="V245" i="1"/>
  <c r="H31" i="8"/>
  <c r="P237" i="1"/>
  <c r="B23" i="8"/>
  <c r="U237" i="1"/>
  <c r="G23" i="8"/>
  <c r="S245" i="1"/>
  <c r="E31" i="8"/>
  <c r="L238" i="1"/>
  <c r="T240" i="1"/>
  <c r="F26" i="8"/>
  <c r="L245" i="1"/>
  <c r="T245" i="1"/>
  <c r="F31" i="8"/>
  <c r="P245" i="1"/>
  <c r="B31" i="8"/>
  <c r="Q245" i="1"/>
  <c r="C31" i="8"/>
  <c r="V240" i="1"/>
  <c r="H26" i="8"/>
  <c r="R245" i="1"/>
  <c r="D31" i="8"/>
  <c r="Q237" i="1"/>
  <c r="C23" i="8"/>
  <c r="K239" i="1"/>
  <c r="H6" i="4"/>
  <c r="D6" i="4"/>
  <c r="D9" i="4" s="1"/>
  <c r="G6" i="4"/>
  <c r="G15" i="4" s="1"/>
  <c r="E6" i="4"/>
  <c r="K235" i="1"/>
  <c r="L235" i="1"/>
  <c r="U238" i="1"/>
  <c r="G24" i="8" s="1"/>
  <c r="R240" i="1"/>
  <c r="T231" i="1" l="1"/>
  <c r="G5" i="4" s="1"/>
  <c r="B28" i="8"/>
  <c r="B33" i="8" s="1"/>
  <c r="U231" i="1"/>
  <c r="H5" i="4" s="1"/>
  <c r="S231" i="1"/>
  <c r="F5" i="4" s="1"/>
  <c r="Q231" i="1"/>
  <c r="D5" i="4" s="1"/>
  <c r="V231" i="1"/>
  <c r="I5" i="4" s="1"/>
  <c r="R231" i="1"/>
  <c r="E5" i="4" s="1"/>
  <c r="E9" i="4"/>
  <c r="E17" i="4" s="1"/>
  <c r="G258" i="10"/>
  <c r="G309" i="10" s="1"/>
  <c r="D292" i="10"/>
  <c r="D258" i="10"/>
  <c r="D309" i="10" s="1"/>
  <c r="C65" i="8"/>
  <c r="G292" i="10"/>
  <c r="H9" i="4"/>
  <c r="H17" i="4" s="1"/>
  <c r="H15" i="4"/>
  <c r="H65" i="8"/>
  <c r="D65" i="8"/>
  <c r="B65" i="8"/>
  <c r="C14" i="4"/>
  <c r="F65" i="8"/>
  <c r="E65" i="8"/>
  <c r="I292" i="10"/>
  <c r="G65" i="8"/>
  <c r="I283" i="10"/>
  <c r="I300" i="10" s="1"/>
  <c r="C258" i="10"/>
  <c r="C309" i="10" s="1"/>
  <c r="H292" i="10"/>
  <c r="H258" i="10"/>
  <c r="H309" i="10" s="1"/>
  <c r="C283" i="10"/>
  <c r="C300" i="10" s="1"/>
  <c r="E292" i="10"/>
  <c r="E258" i="10"/>
  <c r="E309" i="10" s="1"/>
  <c r="F266" i="10"/>
  <c r="F317" i="10" s="1"/>
  <c r="I266" i="10"/>
  <c r="P231" i="1"/>
  <c r="C5" i="4" s="1"/>
  <c r="F305" i="10"/>
  <c r="G305" i="10"/>
  <c r="I305" i="10"/>
  <c r="C305" i="10"/>
  <c r="H305" i="10"/>
  <c r="D305" i="10"/>
  <c r="E305" i="10"/>
  <c r="M235" i="1"/>
  <c r="M240" i="1"/>
  <c r="M244" i="1"/>
  <c r="M242" i="1"/>
  <c r="M247" i="1"/>
  <c r="M243" i="1"/>
  <c r="M239" i="1"/>
  <c r="M241" i="1"/>
  <c r="M245" i="1"/>
  <c r="M237" i="1"/>
  <c r="M238" i="1"/>
  <c r="M236" i="1"/>
  <c r="P242" i="1"/>
  <c r="P247" i="1" s="1"/>
  <c r="D28" i="8"/>
  <c r="D33" i="8" s="1"/>
  <c r="R242" i="1"/>
  <c r="R247" i="1" s="1"/>
  <c r="S242" i="1"/>
  <c r="S247" i="1" s="1"/>
  <c r="E28" i="8"/>
  <c r="E33" i="8" s="1"/>
  <c r="V242" i="1"/>
  <c r="V247" i="1" s="1"/>
  <c r="H28" i="8"/>
  <c r="H33" i="8" s="1"/>
  <c r="U242" i="1"/>
  <c r="U247" i="1" s="1"/>
  <c r="G28" i="8"/>
  <c r="G33" i="8" s="1"/>
  <c r="Q242" i="1"/>
  <c r="Q247" i="1" s="1"/>
  <c r="C28" i="8"/>
  <c r="C33" i="8" s="1"/>
  <c r="T242" i="1"/>
  <c r="T247" i="1" s="1"/>
  <c r="F28" i="8"/>
  <c r="F33" i="8" s="1"/>
  <c r="D17" i="4"/>
  <c r="I9" i="4"/>
  <c r="I17" i="4" s="1"/>
  <c r="F9" i="4"/>
  <c r="F17" i="4" s="1"/>
  <c r="C9" i="4"/>
  <c r="C15" i="4"/>
  <c r="L247" i="1"/>
  <c r="G9" i="4"/>
  <c r="G17" i="4" s="1"/>
  <c r="D15" i="4"/>
  <c r="E15" i="4"/>
  <c r="K247" i="1"/>
  <c r="D266" i="10" l="1"/>
  <c r="D317" i="10" s="1"/>
  <c r="G266" i="10"/>
  <c r="G317" i="10" s="1"/>
  <c r="E266" i="10"/>
  <c r="E317" i="10" s="1"/>
  <c r="I317" i="10"/>
  <c r="C266" i="10"/>
  <c r="C317" i="10" s="1"/>
  <c r="H266" i="10"/>
  <c r="H317" i="10" s="1"/>
  <c r="F10" i="4"/>
  <c r="F18" i="4" s="1"/>
  <c r="I10" i="4"/>
  <c r="D10" i="4"/>
  <c r="D18" i="4" s="1"/>
  <c r="C10" i="4"/>
  <c r="C18" i="4" s="1"/>
  <c r="C17" i="4"/>
  <c r="G10" i="4"/>
  <c r="G18" i="4" s="1"/>
  <c r="E10" i="4"/>
  <c r="E18" i="4" s="1"/>
  <c r="H10" i="4"/>
  <c r="H18" i="4" s="1"/>
  <c r="I11" i="4" l="1"/>
  <c r="I18" i="4"/>
  <c r="F11" i="4"/>
  <c r="E11" i="4"/>
  <c r="C11" i="4"/>
  <c r="H11" i="4"/>
  <c r="D11" i="4"/>
  <c r="G11" i="4"/>
</calcChain>
</file>

<file path=xl/comments1.xml><?xml version="1.0" encoding="utf-8"?>
<comments xmlns="http://schemas.openxmlformats.org/spreadsheetml/2006/main">
  <authors>
    <author>Lionne Koens</author>
    <author>Alexandra Vennekens</author>
    <author>Nelleke van den Broek-Honingh</author>
  </authors>
  <commentList>
    <comment ref="O3" authorId="0" shapeId="0">
      <text>
        <r>
          <rPr>
            <b/>
            <sz val="9"/>
            <color indexed="81"/>
            <rFont val="Tahoma"/>
            <family val="2"/>
          </rPr>
          <t>Lionne Koens:</t>
        </r>
        <r>
          <rPr>
            <sz val="9"/>
            <color indexed="81"/>
            <rFont val="Tahoma"/>
            <family val="2"/>
          </rPr>
          <t xml:space="preserve">
Dit percentage wordt voor VWS niet gegeven.</t>
        </r>
      </text>
    </comment>
    <comment ref="P39" authorId="1" shapeId="0">
      <text>
        <r>
          <rPr>
            <b/>
            <sz val="9"/>
            <color indexed="81"/>
            <rFont val="Tahoma"/>
            <family val="2"/>
          </rPr>
          <t>Alexandra Vennekens:</t>
        </r>
        <r>
          <rPr>
            <sz val="9"/>
            <color indexed="81"/>
            <rFont val="Tahoma"/>
            <family val="2"/>
          </rPr>
          <t xml:space="preserve">
Topsectoren. Kennis en innovatiecontract 2018/2019. Appendix 1</t>
        </r>
      </text>
    </comment>
    <comment ref="P40" authorId="1" shapeId="0">
      <text>
        <r>
          <rPr>
            <b/>
            <sz val="9"/>
            <color indexed="81"/>
            <rFont val="Tahoma"/>
            <family val="2"/>
          </rPr>
          <t>Alexandra Vennekens:</t>
        </r>
        <r>
          <rPr>
            <sz val="9"/>
            <color indexed="81"/>
            <rFont val="Tahoma"/>
            <family val="2"/>
          </rPr>
          <t xml:space="preserve">
Topsectoren, zie voor 2017 JV &amp; website NWO Topsectoren / Kennis en innovatiecontract 2018/2019</t>
        </r>
      </text>
    </comment>
    <comment ref="B140" authorId="2" shapeId="0">
      <text>
        <r>
          <rPr>
            <b/>
            <sz val="9"/>
            <color indexed="81"/>
            <rFont val="Tahoma"/>
            <family val="2"/>
          </rPr>
          <t>Nelleke van den Broek-Honingh:</t>
        </r>
        <r>
          <rPr>
            <sz val="9"/>
            <color indexed="81"/>
            <rFont val="Tahoma"/>
            <family val="2"/>
          </rPr>
          <t xml:space="preserve">
Nieuw</t>
        </r>
      </text>
    </comment>
    <comment ref="B141" authorId="2" shapeId="0">
      <text>
        <r>
          <rPr>
            <b/>
            <sz val="9"/>
            <color indexed="81"/>
            <rFont val="Tahoma"/>
            <family val="2"/>
          </rPr>
          <t>Nelleke van den Broek-Honingh:</t>
        </r>
        <r>
          <rPr>
            <sz val="9"/>
            <color indexed="81"/>
            <rFont val="Tahoma"/>
            <family val="2"/>
          </rPr>
          <t xml:space="preserve">
Nieuw</t>
        </r>
      </text>
    </comment>
    <comment ref="B149" authorId="2" shapeId="0">
      <text>
        <r>
          <rPr>
            <b/>
            <sz val="9"/>
            <color indexed="81"/>
            <rFont val="Tahoma"/>
            <family val="2"/>
          </rPr>
          <t>Nelleke van den Broek-Honingh:</t>
        </r>
        <r>
          <rPr>
            <sz val="9"/>
            <color indexed="81"/>
            <rFont val="Tahoma"/>
            <family val="2"/>
          </rPr>
          <t xml:space="preserve">
Nieuw</t>
        </r>
      </text>
    </comment>
    <comment ref="B167" authorId="2" shapeId="0">
      <text>
        <r>
          <rPr>
            <b/>
            <sz val="9"/>
            <color indexed="81"/>
            <rFont val="Tahoma"/>
            <family val="2"/>
          </rPr>
          <t>Nelleke van den Broek-Honingh:</t>
        </r>
        <r>
          <rPr>
            <sz val="9"/>
            <color indexed="81"/>
            <rFont val="Tahoma"/>
            <family val="2"/>
          </rPr>
          <t xml:space="preserve">
Nieuw</t>
        </r>
      </text>
    </comment>
    <comment ref="B169" authorId="2" shapeId="0">
      <text>
        <r>
          <rPr>
            <b/>
            <sz val="9"/>
            <color indexed="81"/>
            <rFont val="Tahoma"/>
            <family val="2"/>
          </rPr>
          <t>Nelleke van den Broek-Honingh:</t>
        </r>
        <r>
          <rPr>
            <sz val="9"/>
            <color indexed="81"/>
            <rFont val="Tahoma"/>
            <family val="2"/>
          </rPr>
          <t xml:space="preserve">
Deze post is veel lager geworden</t>
        </r>
      </text>
    </comment>
    <comment ref="B212" authorId="2" shapeId="0">
      <text>
        <r>
          <rPr>
            <b/>
            <sz val="9"/>
            <color indexed="81"/>
            <rFont val="Tahoma"/>
            <family val="2"/>
          </rPr>
          <t>Nelleke van den Broek-Honingh:</t>
        </r>
        <r>
          <rPr>
            <sz val="9"/>
            <color indexed="81"/>
            <rFont val="Tahoma"/>
            <family val="2"/>
          </rPr>
          <t xml:space="preserve">
was FES Lifelines en FES LSH</t>
        </r>
      </text>
    </comment>
  </commentList>
</comments>
</file>

<file path=xl/comments2.xml><?xml version="1.0" encoding="utf-8"?>
<comments xmlns="http://schemas.openxmlformats.org/spreadsheetml/2006/main">
  <authors>
    <author>Nelleke van den Broek-Honingh</author>
    <author>Lionne Koens</author>
  </authors>
  <commentList>
    <comment ref="B67" authorId="0" shapeId="0">
      <text>
        <r>
          <rPr>
            <b/>
            <sz val="9"/>
            <color indexed="81"/>
            <rFont val="Tahoma"/>
            <family val="2"/>
          </rPr>
          <t>Nelleke van den Broek-Honingh:</t>
        </r>
        <r>
          <rPr>
            <sz val="9"/>
            <color indexed="81"/>
            <rFont val="Tahoma"/>
            <family val="2"/>
          </rPr>
          <t xml:space="preserve">
Nieuw</t>
        </r>
      </text>
    </comment>
    <comment ref="B77" authorId="0" shapeId="0">
      <text>
        <r>
          <rPr>
            <b/>
            <sz val="9"/>
            <color indexed="81"/>
            <rFont val="Tahoma"/>
            <family val="2"/>
          </rPr>
          <t>Nelleke van den Broek-Honingh:</t>
        </r>
        <r>
          <rPr>
            <sz val="9"/>
            <color indexed="81"/>
            <rFont val="Tahoma"/>
            <family val="2"/>
          </rPr>
          <t xml:space="preserve">
Nieuw</t>
        </r>
      </text>
    </comment>
    <comment ref="B82" authorId="0" shapeId="0">
      <text>
        <r>
          <rPr>
            <b/>
            <sz val="9"/>
            <color indexed="81"/>
            <rFont val="Tahoma"/>
            <family val="2"/>
          </rPr>
          <t>Nelleke van den Broek-Honingh:</t>
        </r>
        <r>
          <rPr>
            <sz val="9"/>
            <color indexed="81"/>
            <rFont val="Tahoma"/>
            <family val="2"/>
          </rPr>
          <t xml:space="preserve">
Nieuw</t>
        </r>
      </text>
    </comment>
    <comment ref="B86" authorId="0" shapeId="0">
      <text>
        <r>
          <rPr>
            <b/>
            <sz val="9"/>
            <color indexed="81"/>
            <rFont val="Tahoma"/>
            <family val="2"/>
          </rPr>
          <t>Nelleke van den Broek-Honingh:</t>
        </r>
        <r>
          <rPr>
            <sz val="9"/>
            <color indexed="81"/>
            <rFont val="Tahoma"/>
            <family val="2"/>
          </rPr>
          <t xml:space="preserve">
NIeuw</t>
        </r>
      </text>
    </comment>
    <comment ref="B113" authorId="1" shapeId="0">
      <text>
        <r>
          <rPr>
            <b/>
            <sz val="9"/>
            <color indexed="81"/>
            <rFont val="Tahoma"/>
            <family val="2"/>
          </rPr>
          <t>Lionne Koens:</t>
        </r>
        <r>
          <rPr>
            <sz val="9"/>
            <color indexed="81"/>
            <rFont val="Tahoma"/>
            <family val="2"/>
          </rPr>
          <t xml:space="preserve">
was: kwaliteit en veiligheid:...</t>
        </r>
      </text>
    </comment>
  </commentList>
</comments>
</file>

<file path=xl/comments3.xml><?xml version="1.0" encoding="utf-8"?>
<comments xmlns="http://schemas.openxmlformats.org/spreadsheetml/2006/main">
  <authors>
    <author>Lionne Koens</author>
    <author>Robine Hofman</author>
    <author>Nelleke van den Broek-Honingh</author>
  </authors>
  <commentList>
    <comment ref="B118" authorId="0" shapeId="0">
      <text>
        <r>
          <rPr>
            <b/>
            <sz val="9"/>
            <color indexed="81"/>
            <rFont val="Tahoma"/>
            <family val="2"/>
          </rPr>
          <t>Lionne Koens:</t>
        </r>
        <r>
          <rPr>
            <sz val="9"/>
            <color indexed="81"/>
            <rFont val="Tahoma"/>
            <family val="2"/>
          </rPr>
          <t xml:space="preserve">
Nieuw</t>
        </r>
      </text>
    </comment>
    <comment ref="B120" authorId="0" shapeId="0">
      <text>
        <r>
          <rPr>
            <b/>
            <sz val="9"/>
            <color indexed="81"/>
            <rFont val="Tahoma"/>
            <family val="2"/>
          </rPr>
          <t>Lionne Koens:</t>
        </r>
        <r>
          <rPr>
            <sz val="9"/>
            <color indexed="81"/>
            <rFont val="Tahoma"/>
            <family val="2"/>
          </rPr>
          <t xml:space="preserve">
overig was Eurostars</t>
        </r>
      </text>
    </comment>
    <comment ref="A129" authorId="0" shapeId="0">
      <text>
        <r>
          <rPr>
            <b/>
            <sz val="9"/>
            <color indexed="81"/>
            <rFont val="Tahoma"/>
            <family val="2"/>
          </rPr>
          <t>Lionne Koens:</t>
        </r>
        <r>
          <rPr>
            <sz val="9"/>
            <color indexed="81"/>
            <rFont val="Tahoma"/>
            <family val="2"/>
          </rPr>
          <t xml:space="preserve">
onduidelijk</t>
        </r>
      </text>
    </comment>
    <comment ref="K131" authorId="1" shapeId="0">
      <text>
        <r>
          <rPr>
            <b/>
            <sz val="9"/>
            <color indexed="81"/>
            <rFont val="Tahoma"/>
            <family val="2"/>
          </rPr>
          <t>Robine Hofman/Lionne Koens:</t>
        </r>
        <r>
          <rPr>
            <sz val="9"/>
            <color indexed="81"/>
            <rFont val="Tahoma"/>
            <family val="2"/>
          </rPr>
          <t xml:space="preserve">
was in 2015 nog 6</t>
        </r>
      </text>
    </comment>
    <comment ref="A134" authorId="0" shapeId="0">
      <text>
        <r>
          <rPr>
            <b/>
            <sz val="9"/>
            <color indexed="81"/>
            <rFont val="Tahoma"/>
            <family val="2"/>
          </rPr>
          <t>Lionne Koens:</t>
        </r>
        <r>
          <rPr>
            <sz val="9"/>
            <color indexed="81"/>
            <rFont val="Tahoma"/>
            <family val="2"/>
          </rPr>
          <t xml:space="preserve">
nieuw</t>
        </r>
      </text>
    </comment>
    <comment ref="B168" authorId="0" shapeId="0">
      <text>
        <r>
          <rPr>
            <b/>
            <sz val="9"/>
            <color indexed="81"/>
            <rFont val="Tahoma"/>
            <family val="2"/>
          </rPr>
          <t>Lionne Koens:</t>
        </r>
        <r>
          <rPr>
            <sz val="9"/>
            <color indexed="81"/>
            <rFont val="Tahoma"/>
            <family val="2"/>
          </rPr>
          <t xml:space="preserve">
Nieuw</t>
        </r>
      </text>
    </comment>
    <comment ref="B210" authorId="2" shapeId="0">
      <text>
        <r>
          <rPr>
            <b/>
            <sz val="9"/>
            <color indexed="81"/>
            <rFont val="Tahoma"/>
            <family val="2"/>
          </rPr>
          <t>Nelleke van den Broek-Honingh:</t>
        </r>
        <r>
          <rPr>
            <sz val="9"/>
            <color indexed="81"/>
            <rFont val="Tahoma"/>
            <family val="2"/>
          </rPr>
          <t xml:space="preserve">
was FES Lifelines en FES LSH</t>
        </r>
      </text>
    </comment>
  </commentList>
</comments>
</file>

<file path=xl/sharedStrings.xml><?xml version="1.0" encoding="utf-8"?>
<sst xmlns="http://schemas.openxmlformats.org/spreadsheetml/2006/main" count="2419" uniqueCount="714">
  <si>
    <t>Type</t>
  </si>
  <si>
    <t>Goed functionerende economie en markten</t>
  </si>
  <si>
    <t>R/O</t>
  </si>
  <si>
    <t>R/SO/O</t>
  </si>
  <si>
    <t>Bijdrage Metrologie (Nmi)</t>
  </si>
  <si>
    <t>SO</t>
  </si>
  <si>
    <t>Bijdrage aan het CBS</t>
  </si>
  <si>
    <t>R</t>
  </si>
  <si>
    <t>IO</t>
  </si>
  <si>
    <t>O</t>
  </si>
  <si>
    <t>12.01.04</t>
  </si>
  <si>
    <t>12.01.05</t>
  </si>
  <si>
    <t>U/TNO/DLO/SO/O</t>
  </si>
  <si>
    <t>12.01.06</t>
  </si>
  <si>
    <t>TNO</t>
  </si>
  <si>
    <t>12.10.01</t>
  </si>
  <si>
    <t>12.10.02</t>
  </si>
  <si>
    <t>12.10.03</t>
  </si>
  <si>
    <t>NWO</t>
  </si>
  <si>
    <t>O/U/TNO</t>
  </si>
  <si>
    <t>SO/O</t>
  </si>
  <si>
    <t>Een doelmatige en duurzame energievoorziening</t>
  </si>
  <si>
    <t>Carbon Capture and Storage</t>
  </si>
  <si>
    <t>HFR/NRG</t>
  </si>
  <si>
    <t>RIVM</t>
  </si>
  <si>
    <t>Bijdrage aan ECN</t>
  </si>
  <si>
    <t>ECN</t>
  </si>
  <si>
    <t>Concurrerende, duurzame, veilige agro-, visserij- en voedselketens</t>
  </si>
  <si>
    <t>DLO</t>
  </si>
  <si>
    <t>Topsectoren</t>
  </si>
  <si>
    <t>ZonMW</t>
  </si>
  <si>
    <t>Centraal Plan Bureau</t>
  </si>
  <si>
    <t>12.01.02</t>
  </si>
  <si>
    <t>12.01.03</t>
  </si>
  <si>
    <t>13.10.04</t>
  </si>
  <si>
    <t>Inst.</t>
  </si>
  <si>
    <t>Proj.</t>
  </si>
  <si>
    <t>X Defensie</t>
  </si>
  <si>
    <t>III Algemene Zaken</t>
  </si>
  <si>
    <t>V Buitenlandse Zaken</t>
  </si>
  <si>
    <t>VIII Onderwijs, Cultuur en Wetenschap</t>
  </si>
  <si>
    <t>Bijdrage aan TNO</t>
  </si>
  <si>
    <t>Internationaal Innoveren</t>
  </si>
  <si>
    <t>NABS</t>
  </si>
  <si>
    <t>Totaal generaal</t>
  </si>
  <si>
    <t>U0604</t>
  </si>
  <si>
    <t>Defensie</t>
  </si>
  <si>
    <t>TOTAAL DEFENSIE</t>
  </si>
  <si>
    <t>Politieke en soc. systemen, structuren/processen</t>
  </si>
  <si>
    <t>TOTAAL ALGEMENE ZAKEN</t>
  </si>
  <si>
    <t>TOTAAL BUITENLANDSE ZAKEN</t>
  </si>
  <si>
    <t>TOTAAL VEILIGHEID EN JUSTITIE</t>
  </si>
  <si>
    <t>TOTAAL ONDERWIJS, CULTUUR EN WETENSCHAP</t>
  </si>
  <si>
    <t>VII Binnenlandse Zaken en Koninkrijksrelaties</t>
  </si>
  <si>
    <t>TOTAAL BINNENLANDSE ZAKEN EN KONINKRIJKSRELATIES</t>
  </si>
  <si>
    <t>Cultuur, recreatie, religie en massamedia</t>
  </si>
  <si>
    <t>U</t>
  </si>
  <si>
    <t>13.3</t>
  </si>
  <si>
    <t>Artikelnr.</t>
  </si>
  <si>
    <t>Begrotingsartikel</t>
  </si>
  <si>
    <t xml:space="preserve">stand begr. </t>
  </si>
  <si>
    <t>ontwerp</t>
  </si>
  <si>
    <t>meerjarencijfers</t>
  </si>
  <si>
    <t>Nabscode</t>
  </si>
  <si>
    <t>XV Sociale Zaken en Werkgelegenheid</t>
  </si>
  <si>
    <t>XVI Volksgezondheid, Welzijn en Sport</t>
  </si>
  <si>
    <t>TOTAAL GENERAAL</t>
  </si>
  <si>
    <t>TOTAAL SOCIALE ZAKEN EN WERKGELEGENHEID</t>
  </si>
  <si>
    <t>TOTAAL VOLKSGEZONDHEID, WELZIJN EN SPORT</t>
  </si>
  <si>
    <t xml:space="preserve">Onderzoek UMC's </t>
  </si>
  <si>
    <t>NUFFIC</t>
  </si>
  <si>
    <t>UNU-MERIT</t>
  </si>
  <si>
    <t>13.5</t>
  </si>
  <si>
    <t>Sociale wetenschappen</t>
  </si>
  <si>
    <t>KNAW</t>
  </si>
  <si>
    <t>13.1</t>
  </si>
  <si>
    <t>Natuurwetenschappen</t>
  </si>
  <si>
    <t>Naturalis</t>
  </si>
  <si>
    <t>EMBC</t>
  </si>
  <si>
    <t>EMBL</t>
  </si>
  <si>
    <t>ESA</t>
  </si>
  <si>
    <t>Exploratie en exploitatie van de ruimte</t>
  </si>
  <si>
    <t>CERN</t>
  </si>
  <si>
    <t>ESO</t>
  </si>
  <si>
    <t>Primatencentrum (BPRC)</t>
  </si>
  <si>
    <t>Gezondheid</t>
  </si>
  <si>
    <t>STT</t>
  </si>
  <si>
    <t>13.2</t>
  </si>
  <si>
    <t>Technische wetenschappen</t>
  </si>
  <si>
    <t>Poolonderzoek</t>
  </si>
  <si>
    <t>Medische wetenschappen</t>
  </si>
  <si>
    <t>NIVEL</t>
  </si>
  <si>
    <t>Onderwijs</t>
  </si>
  <si>
    <t>STW</t>
  </si>
  <si>
    <t>Niet in te delen wetenschappen</t>
  </si>
  <si>
    <t>Exploratie en exploitatie van het aards milieu</t>
  </si>
  <si>
    <t>Nationale coördinatie</t>
  </si>
  <si>
    <t>Bilaterale samenwerking</t>
  </si>
  <si>
    <t>14.4</t>
  </si>
  <si>
    <t>Rijksbureau voor Kunsthistorisch onderzoek (RKD)</t>
  </si>
  <si>
    <t>Culturele zaken: onderzoek</t>
  </si>
  <si>
    <t>Subsidie Boekmanstichting</t>
  </si>
  <si>
    <t>Algemeen</t>
  </si>
  <si>
    <t>Centrum Ondergronds Bouwen</t>
  </si>
  <si>
    <t>COB</t>
  </si>
  <si>
    <t>PianOo</t>
  </si>
  <si>
    <t>Vern.Bouw</t>
  </si>
  <si>
    <t>Apparaat Planbureau Leefomgeving (PBL)</t>
  </si>
  <si>
    <t>Milieubeheer en milieuzorg</t>
  </si>
  <si>
    <t>PBL</t>
  </si>
  <si>
    <t>KNMI</t>
  </si>
  <si>
    <t>Mainports en logistiek (proj.)</t>
  </si>
  <si>
    <t>KDC</t>
  </si>
  <si>
    <t>CROW</t>
  </si>
  <si>
    <t>KiM</t>
  </si>
  <si>
    <t>InfraQuest</t>
  </si>
  <si>
    <t>TNO/TUD</t>
  </si>
  <si>
    <t>Veiligheid en mobiliteit (SWOV)</t>
  </si>
  <si>
    <t>SWOV</t>
  </si>
  <si>
    <t>NNI</t>
  </si>
  <si>
    <t>Beperken van verzuring en grootschalige luchtverontreiniging</t>
  </si>
  <si>
    <t>CUR</t>
  </si>
  <si>
    <t>IF 12.06.02</t>
  </si>
  <si>
    <t>Doorontwikkeling kennismanagement HWN</t>
  </si>
  <si>
    <t>Innovatie HWBP2</t>
  </si>
  <si>
    <t>HWBP 3: Overige programmakosten  (innovatie)</t>
  </si>
  <si>
    <t>6501U</t>
  </si>
  <si>
    <t>WBSO</t>
  </si>
  <si>
    <t>RDA</t>
  </si>
  <si>
    <t>Totaal</t>
  </si>
  <si>
    <t>Overige uitgaven voor innovatie, niet zijnde R&amp;D, in miljoenen euro</t>
  </si>
  <si>
    <t>Algemene Zaken</t>
  </si>
  <si>
    <t xml:space="preserve">Buitenlandse Zaken </t>
  </si>
  <si>
    <t>Binnenlandse Zaken en Koninkrijksrelaties</t>
  </si>
  <si>
    <t>Onderwijs, Cultuur en Wetenschap</t>
  </si>
  <si>
    <t>Sociale Zaken en Werkgelegenheid</t>
  </si>
  <si>
    <t>Volksgezondheid, Welzijn en Sport</t>
  </si>
  <si>
    <t>Fiscale instrumenten voor R&amp;D en innovatie</t>
  </si>
  <si>
    <t>Uitgaven voor R&amp;D</t>
  </si>
  <si>
    <t>Overzicht per departement</t>
  </si>
  <si>
    <t>- waarvan innovatierelevant</t>
  </si>
  <si>
    <t>Uitgaven voor innovatie, niet zijnde R&amp;D</t>
  </si>
  <si>
    <t>Stichting Instituut Clingendael</t>
  </si>
  <si>
    <t>Onderzoeksprogramma</t>
  </si>
  <si>
    <t xml:space="preserve"> </t>
  </si>
  <si>
    <t>AZ</t>
  </si>
  <si>
    <t>BuZa</t>
  </si>
  <si>
    <t>BZK</t>
  </si>
  <si>
    <t>OCW</t>
  </si>
  <si>
    <t>Def</t>
  </si>
  <si>
    <t>SZW</t>
  </si>
  <si>
    <t>VWS</t>
  </si>
  <si>
    <t>Wettelijke onderzoekstaken</t>
  </si>
  <si>
    <t xml:space="preserve">Landbouw </t>
  </si>
  <si>
    <t>Energie</t>
  </si>
  <si>
    <t>Industriële productie en technologie</t>
  </si>
  <si>
    <t>4.3</t>
  </si>
  <si>
    <t>ZonMw</t>
  </si>
  <si>
    <t>1.2</t>
  </si>
  <si>
    <t>SCP</t>
  </si>
  <si>
    <t>2.1</t>
  </si>
  <si>
    <t>Netwerkplatform innovatie overheid</t>
  </si>
  <si>
    <t>Contributie aan internationale organisaties</t>
  </si>
  <si>
    <t>BBP (miljarden euro)</t>
  </si>
  <si>
    <t>Projectfinanciering</t>
  </si>
  <si>
    <t>UMC</t>
  </si>
  <si>
    <t>Definitie van onderzoek en ontwikkelingswerk (R&amp;D)</t>
  </si>
  <si>
    <t>Kenmerkend voor R&amp;D is het element van oorspronkelijkheid of vernieuwing in het onderzoek.</t>
  </si>
  <si>
    <t>- routinematig verzamelen van gegevens of het routinematig verrichten van metingen;</t>
  </si>
  <si>
    <t>- documentatiewerkzaamheden en vertaalwerk, verspreiding van wetenschappelijke publicaties;</t>
  </si>
  <si>
    <t>A. Institutionele financiering: Vaste bijdragen aan instituten</t>
  </si>
  <si>
    <t xml:space="preserve">Uitgaven die samenhangen met min of meer vaste bijdragen aan onderzoeksinstituten. Het betreft de financiering van instellingen zonder dat er sprake is van een directe selectie van projecten of programma’s vanuit het departement en zonder directe inhoudelijke invulling vanuit de departementen. De uitgaven kunnen de vorm hebben van een basisfinanciering, gericht op de instandhouding van een basisvoorziening, en/of een vorm van doelfinanciering, waarbij de invulling plaatsvindt door het instituut. Dat sluit overigens niet uit dat wensen van het departement daarbij een rol kunnen spelen. </t>
  </si>
  <si>
    <t>B. Projectfinancering: Uitgaven voor onderzoek en ontwikkelingswerk in projecten en programma's</t>
  </si>
  <si>
    <t>%-R&amp;D</t>
  </si>
  <si>
    <t>Aandeel van de vermelde uitgaven voor onderzoek en ontwikkelingswerk in de totale uitgaven van het begrotingsartikel.</t>
  </si>
  <si>
    <t>Code NABS-categorie</t>
  </si>
  <si>
    <t xml:space="preserve">De NABS-classificatie is een indeling van het statistische bureau van de EU (EUROSTAT) met als doel de uitgaven voor R&amp;D te classificeren naar het doel dat het departement voor ogen heeft met de uitgaven. De classificatie kent twee niveaus. Deze twee niveaus gelden echter alleen voor twee categorieën (niet-toepassingsgericht onderzoek).
</t>
  </si>
  <si>
    <t>Bestemming</t>
  </si>
  <si>
    <t>ALGEMENE TOELICHTING</t>
  </si>
  <si>
    <r>
      <t>Niet</t>
    </r>
    <r>
      <rPr>
        <sz val="11"/>
        <rFont val="Calibri"/>
        <family val="2"/>
        <scheme val="minor"/>
      </rPr>
      <t xml:space="preserve"> als onderzoek aan te merken zijn activiteiten zoals: </t>
    </r>
  </si>
  <si>
    <t>SPECIFIEKE TOELICHTING</t>
  </si>
  <si>
    <t>Budgetten voor innovatie</t>
  </si>
  <si>
    <t>Overheidsbudgetten, die gericht zijn op het financieren van:</t>
  </si>
  <si>
    <t>- nieuwe of sterk verbeterde producten</t>
  </si>
  <si>
    <t>- nieuwe processen / methoden</t>
  </si>
  <si>
    <t>- nieuwe of sterk verbeterde diensten</t>
  </si>
  <si>
    <t>- administratieve, organisatorische of marketinginnovatie</t>
  </si>
  <si>
    <t>Geschat aandeel innovatie (%)</t>
  </si>
  <si>
    <t xml:space="preserve">Aandeel van de vermelde R&amp;D-uitgaven dat innovatierelevant is. </t>
  </si>
  <si>
    <t>Overige uitgaven voor innovatie, niet zijnde R&amp;D</t>
  </si>
  <si>
    <t>Het betreft departementale budgetten die geen R&amp;D component hebben, maar specifiek gericht zijn op de bevordering van innovatie.</t>
  </si>
  <si>
    <t>Landbouw</t>
  </si>
  <si>
    <t>Politieke en sociale systemen, structuren en processen</t>
  </si>
  <si>
    <t>Niet-toepassingsgericht onderzoek: Onderzoek gefinancierd uit algemene universitaire fondsen (1ste geldstroom)</t>
  </si>
  <si>
    <t>12.3</t>
  </si>
  <si>
    <t>Niet-toepassingsgericht onderzoek: Onderzoek gefinancierd uit andere bronnen dan hoofdstuk 12</t>
  </si>
  <si>
    <t>Omvang fiscale instrumenten voor R&amp;D en innovatie, in miljoenen euro</t>
  </si>
  <si>
    <t>MIA</t>
  </si>
  <si>
    <t>VAMIL</t>
  </si>
  <si>
    <t>Wet Bevordering Speur- en Ontwikkelingswerk</t>
  </si>
  <si>
    <t>Research &amp; Development Aftrek</t>
  </si>
  <si>
    <t>Regeling Willekeurige afschrijving milieu-investeringen</t>
  </si>
  <si>
    <t>Regeling Milieu Investeringsaftrek</t>
  </si>
  <si>
    <t>9.3</t>
  </si>
  <si>
    <t>Beschikbaarheidsbijdrage academische zorg</t>
  </si>
  <si>
    <t>- Toelichting</t>
  </si>
  <si>
    <t>INHOUD VAN HET DOCUMENT</t>
  </si>
  <si>
    <t>Strategisch onderzoek RIVM</t>
  </si>
  <si>
    <t>realisatie</t>
  </si>
  <si>
    <t>Pieken in de Delta</t>
  </si>
  <si>
    <t>- in procenten van het totaal</t>
  </si>
  <si>
    <t xml:space="preserve">Totaal </t>
  </si>
  <si>
    <t>R&amp;D-uitgaven per departement, miljoenen euro</t>
  </si>
  <si>
    <t>Innovatie-uitgaven per departement, miljoenen euro</t>
  </si>
  <si>
    <t>Totale uitgaven voor R&amp;D en innovatie per departement, miljoenen euro</t>
  </si>
  <si>
    <t xml:space="preserve">Welke organisatie heeft het onderzoek verricht? </t>
  </si>
  <si>
    <t>% innovatie-</t>
  </si>
  <si>
    <t>relevant</t>
  </si>
  <si>
    <t>Inst+Proj.</t>
  </si>
  <si>
    <t>NWO STW</t>
  </si>
  <si>
    <t>NWO Grootschalige researchinfrastructuur</t>
  </si>
  <si>
    <t>NWO Regieorgaan onderwijsonderzoek</t>
  </si>
  <si>
    <t>Rijksdienst voor het Cultureel Erfgoed (RCE)</t>
  </si>
  <si>
    <t>BKZ</t>
  </si>
  <si>
    <t>Kwaliteit en Veiligheid / Instellingssubsidie Nictiz</t>
  </si>
  <si>
    <t>18.10</t>
  </si>
  <si>
    <t>Co-financiering EFRO en Interreg</t>
  </si>
  <si>
    <t>Innovatiefonds: risicokapitaal Seed</t>
  </si>
  <si>
    <t>MKB-Innovatiestimulering Topsectoren (MIT)</t>
  </si>
  <si>
    <t>Innovatiefonds: Fund to Fund</t>
  </si>
  <si>
    <t>Landenspecifieke sectorale samenwerking</t>
  </si>
  <si>
    <t>Thematische samenwerking</t>
  </si>
  <si>
    <t>Speciale activiteiten</t>
  </si>
  <si>
    <t>13.01.09</t>
  </si>
  <si>
    <t>Kamers van Koophandel / ondernemerspleinen</t>
  </si>
  <si>
    <t>Uitgaven voor R&amp;D en innovatie, per departement, in miljoenen euro</t>
  </si>
  <si>
    <t>A.</t>
  </si>
  <si>
    <t xml:space="preserve">B. </t>
  </si>
  <si>
    <t xml:space="preserve">C. </t>
  </si>
  <si>
    <t>Uitgaven voor R&amp;D, als % BBP</t>
  </si>
  <si>
    <t>Uitgaven voor innovatie, niet zijnde R&amp;D, als % BBP</t>
  </si>
  <si>
    <t>Totale uitgaven voor R&amp;D en innovatie, als % BBP</t>
  </si>
  <si>
    <t>Fiscale instrumenten voor R&amp;D en innovatie, als % BBP</t>
  </si>
  <si>
    <t>in procenten van het BBP</t>
  </si>
  <si>
    <t>in miljoenen euro</t>
  </si>
  <si>
    <t>Hoge Flux Reactor</t>
  </si>
  <si>
    <t>waarvan innovatierelevante R&amp;D-uitgaven, miljoenen euro</t>
  </si>
  <si>
    <t>Overzicht per departement van de R&amp;D-uitgaven, die innovatierelevant zijn</t>
  </si>
  <si>
    <t>R&amp;D-uitgaven van de overheid naar doelstelling volgens de NABS-classificatie 2007, in miljoenen euro's</t>
  </si>
  <si>
    <t>TOELICHTING</t>
  </si>
  <si>
    <t>Afdrachten CROW</t>
  </si>
  <si>
    <t xml:space="preserve">NEN </t>
  </si>
  <si>
    <t>Kennisontwikkeling (allianties) universiteiten</t>
  </si>
  <si>
    <t>98.02.18</t>
  </si>
  <si>
    <t>Meteorologie, seismologie en Aardobservatie</t>
  </si>
  <si>
    <t>23.01</t>
  </si>
  <si>
    <t>Subsidies KIS</t>
  </si>
  <si>
    <t>1297U01020003</t>
  </si>
  <si>
    <t>Onderzoek / Kennis (KIS)</t>
  </si>
  <si>
    <t>1297U01010005</t>
  </si>
  <si>
    <t>1297U01010009</t>
  </si>
  <si>
    <t>1214U02020003</t>
  </si>
  <si>
    <t>1220u01070001</t>
  </si>
  <si>
    <t>Traffic Quest</t>
  </si>
  <si>
    <t>DF 5.01</t>
  </si>
  <si>
    <t>proj.</t>
  </si>
  <si>
    <t>Sectorplan mbo-hbo techniek</t>
  </si>
  <si>
    <t>Regionaal investeringsfonds (pps in het mbo)</t>
  </si>
  <si>
    <t xml:space="preserve">6501U </t>
  </si>
  <si>
    <t>1217U</t>
  </si>
  <si>
    <t>1218U</t>
  </si>
  <si>
    <t>via Connekt en (onderzoeks-)projecten</t>
  </si>
  <si>
    <t>via NWO en TKI</t>
  </si>
  <si>
    <t>via STICHTING PROJECTEN BINNENVAART</t>
  </si>
  <si>
    <t>Publiek/Privaat Projectfinanciering</t>
  </si>
  <si>
    <t>Topsectoren overig: TKI Click</t>
  </si>
  <si>
    <t>Uitfinanciering subsidies: Innovatieregeling Scheepsbouw</t>
  </si>
  <si>
    <t>19.15.05</t>
  </si>
  <si>
    <t>Innovatiefonds: ROM's</t>
  </si>
  <si>
    <t>TUD/TUE e.a.</t>
  </si>
  <si>
    <t>Per 2016 is de Research &amp; Development Aftrek (RDA) samengevoegd met de WBSO</t>
  </si>
  <si>
    <t>in procenten van het totaal</t>
  </si>
  <si>
    <t xml:space="preserve">Uitgaven van een departement voor het onderzoek dat het departement zelf verricht of laat doen door eigen onderzoeksdiensten dan wel uitbesteedt aan universiteiten, instituten of andere derden (private non profit of private partijen). Het gaat om geld dat wordt toegekend aan een groep of individu voor de uitvoering van een R&amp;D-activiteit, dat beperkt is in reikwijdte, budget en tijd, en meestal wordt uitgevoerd op basis van de indiening van een onderzoeksvoorstel dat de onderzoeksactiviteiten beschrijft. </t>
  </si>
  <si>
    <t>- haalbaarheidsonderzoeken, kwaliteitscontroles en vergelijkende onderzoeken;</t>
  </si>
  <si>
    <t>- marketing en implementatie van toepassingen.</t>
  </si>
  <si>
    <t>Transport, telecommunicatie en ov. infrastructuren</t>
  </si>
  <si>
    <t>Transport, telecommunicatie en overige infrastructuren</t>
  </si>
  <si>
    <t>Arbeidsmarkt</t>
  </si>
  <si>
    <t>Integratie en Maatschappelijke samenhang</t>
  </si>
  <si>
    <t>Bijstand, Participatiewet en Toeslagenwet</t>
  </si>
  <si>
    <t>10.2</t>
  </si>
  <si>
    <t>Kwaliteit en veiligheid: Zorg voor innoveren</t>
  </si>
  <si>
    <t>U/R/SO/O</t>
  </si>
  <si>
    <t>12.10</t>
  </si>
  <si>
    <t>Small Business Innovation Research</t>
  </si>
  <si>
    <t>Art. 1</t>
  </si>
  <si>
    <t>Art. 2</t>
  </si>
  <si>
    <t>Art. 3</t>
  </si>
  <si>
    <t>Bedrijvenbeleid: innovatief en duurzaam ondernemen</t>
  </si>
  <si>
    <t>Toekomstfonds</t>
  </si>
  <si>
    <t>U/HBO/TNO/SO/O/GTI</t>
  </si>
  <si>
    <t>12.01.07</t>
  </si>
  <si>
    <t>Art.4</t>
  </si>
  <si>
    <t>14.01</t>
  </si>
  <si>
    <t>14.06</t>
  </si>
  <si>
    <t>14.10</t>
  </si>
  <si>
    <t>14.08</t>
  </si>
  <si>
    <t>Meerjarenprogramma Nationaal Coördinator Groningen</t>
  </si>
  <si>
    <t>Art. 5</t>
  </si>
  <si>
    <t>Onderzoek NCG</t>
  </si>
  <si>
    <t>15.06</t>
  </si>
  <si>
    <t>Div.</t>
  </si>
  <si>
    <t>Art. 6</t>
  </si>
  <si>
    <t>16.06</t>
  </si>
  <si>
    <t>13.4</t>
  </si>
  <si>
    <t>16.40</t>
  </si>
  <si>
    <t>Opdrachtverlening via RIVM</t>
  </si>
  <si>
    <t>11.06</t>
  </si>
  <si>
    <t>11.08</t>
  </si>
  <si>
    <t>%</t>
  </si>
  <si>
    <t>KIRE (CPB)</t>
  </si>
  <si>
    <t>Veiligheid en mobiliteit Universiteit Utrecht Rijvaardiheid cat III medicijnen</t>
  </si>
  <si>
    <t>1214U02010001</t>
  </si>
  <si>
    <t>1219U02010001</t>
  </si>
  <si>
    <t>Aandeel Kennisvragen in opdracht - RIVM</t>
  </si>
  <si>
    <t>Onderzoek / Kennis (KiM)</t>
  </si>
  <si>
    <t>KIS</t>
  </si>
  <si>
    <t>pm</t>
  </si>
  <si>
    <t>DF 07</t>
  </si>
  <si>
    <t>Bron: TWIN-database Rathenau Instituut</t>
  </si>
  <si>
    <t>VO: CITO (digitale examens)</t>
  </si>
  <si>
    <t>VO: CvTE (digitale examens)</t>
  </si>
  <si>
    <t>VO: CITO/CvTE (rekentoets)</t>
  </si>
  <si>
    <t>VO: DUO (FACET)</t>
  </si>
  <si>
    <t>PO: Doorbraak ICT: PO-Raad</t>
  </si>
  <si>
    <t>PO: Doorbraak ICT-Kennisnet</t>
  </si>
  <si>
    <t>PO: Onderwijs 2032</t>
  </si>
  <si>
    <t>PO: Lerarenontwikkelfonds (LOF)-DUSi</t>
  </si>
  <si>
    <t>PO: Academische werkplaatsen - NRO</t>
  </si>
  <si>
    <t>PO: Innovatiecentra VVE</t>
  </si>
  <si>
    <t>PO: Evaluatie tweetalig PO - ITS</t>
  </si>
  <si>
    <t>HBO: Comeniusbeurs</t>
  </si>
  <si>
    <t>WO: Comeniusbeurs</t>
  </si>
  <si>
    <t xml:space="preserve">HO: Subsidieregeling open en online onderwijs </t>
  </si>
  <si>
    <t>incl. uitvoeringskosten SURF</t>
  </si>
  <si>
    <t>NWO: Praktijkgericht onderzoek hbo</t>
  </si>
  <si>
    <t>Nationaal Archief tbv Archief Innovatie</t>
  </si>
  <si>
    <t>Stimuleringsfonds voor de Journalistiek</t>
  </si>
  <si>
    <t>Naturalis - Biodiversity center</t>
  </si>
  <si>
    <t>TNO/GTI/DGI</t>
  </si>
  <si>
    <t xml:space="preserve">Caribisch Nederland </t>
  </si>
  <si>
    <t>12 div.</t>
  </si>
  <si>
    <t>NWO Talentenontwikkeling (o.a. VI)</t>
  </si>
  <si>
    <t>- waarvan (relevante) uitgaven voor innovatie</t>
  </si>
  <si>
    <t>- (relevante) uitgaven voor innovatie</t>
  </si>
  <si>
    <t>Emancipatie</t>
  </si>
  <si>
    <t>6/7</t>
  </si>
  <si>
    <t>Fiscale instrumenten voor R&amp;D</t>
  </si>
  <si>
    <t>% R&amp;D van (sub)-artikel</t>
  </si>
  <si>
    <t>Aandeel innovatie in % van (sub-)artikel</t>
  </si>
  <si>
    <t>% R&amp;D van (sub-)artikel</t>
  </si>
  <si>
    <t>33.3</t>
  </si>
  <si>
    <t>Ziektepreventie (vaccinonderzoek RIVM en InTraVacc)</t>
  </si>
  <si>
    <t>XI Infrastructuur en Waterstaat</t>
  </si>
  <si>
    <t>TOTAAL INFRASTRUCTUUR EN WATERSTAAT</t>
  </si>
  <si>
    <t>1214u</t>
  </si>
  <si>
    <t>Talking Traffic</t>
  </si>
  <si>
    <t>ITS uitgaven Beter Benutten</t>
  </si>
  <si>
    <t>ontwikkeling software</t>
  </si>
  <si>
    <t>publiek projectfinanciering</t>
  </si>
  <si>
    <t>TNO/RIVM</t>
  </si>
  <si>
    <t>Netspar</t>
  </si>
  <si>
    <t>Bouwagenda</t>
  </si>
  <si>
    <t>Bouwcampus</t>
  </si>
  <si>
    <t>DF 65.05.01</t>
  </si>
  <si>
    <t>Kennisontwikkeling (allianties) universiteiten (HWS)</t>
  </si>
  <si>
    <t>Eurostars: Eurostars</t>
  </si>
  <si>
    <t>Overig: innovatie prestatie contracten</t>
  </si>
  <si>
    <t>12.10.05</t>
  </si>
  <si>
    <t>Uitfinanciering subsidies: ICT-beleid (flankerend beleid en adm. Lasten</t>
  </si>
  <si>
    <t>U/HBO/TNO/SO/O</t>
  </si>
  <si>
    <t>Co-investment venture capital instrument/EIF</t>
  </si>
  <si>
    <t>12.01.08</t>
  </si>
  <si>
    <t>Innovatiefonds: vroege fase / informal investors: haalbaarheidsstudies STW</t>
  </si>
  <si>
    <t>Overige subsidies: transitiemanagement</t>
  </si>
  <si>
    <t>15.08</t>
  </si>
  <si>
    <t>16.01</t>
  </si>
  <si>
    <t>Duurzame veehouderij: projecten intensieve veehouderij (UDV)</t>
  </si>
  <si>
    <t>Plantaardige productie: Energie efficientie en hernieuwbare energie glastuinbouw (EHG)</t>
  </si>
  <si>
    <t>Plantaardige productie: MEI</t>
  </si>
  <si>
    <t>Plantaardige productie: project energietransitie</t>
  </si>
  <si>
    <t>Plantaardige productie: FES innovatieprogramma energie</t>
  </si>
  <si>
    <t>Dierenwelzijn: project dierenwelzijn landbouwhuisd.</t>
  </si>
  <si>
    <t>Kennisbasis: kennisbasis</t>
  </si>
  <si>
    <t>Kennisbasis: autonome bijdragen</t>
  </si>
  <si>
    <t>Onderzoeksprogrammering</t>
  </si>
  <si>
    <t>Bijdrage aan ZonMw voor dierproeven</t>
  </si>
  <si>
    <t>Agrokennis: onderzoeksprojecten</t>
  </si>
  <si>
    <t>Agrokennis: innovatieprojecten</t>
  </si>
  <si>
    <t>Agrokennis: basisfinanciering overige kennisinstellingen</t>
  </si>
  <si>
    <t>Agrokennis: vernieuwen onderzoeksinfrastructuur</t>
  </si>
  <si>
    <t>Agrokennis: RVO vernieuwen onderzoeksinfrastructuur</t>
  </si>
  <si>
    <t>Agrokennis: ontwikkelen kennisbeleid</t>
  </si>
  <si>
    <t>Agrokennis: innovatienetwerk kpl. 290100</t>
  </si>
  <si>
    <t>Koninklijke Bibliotheek (hoofdbekostiging, zie ook art. 14)</t>
  </si>
  <si>
    <t>VO: LOF</t>
  </si>
  <si>
    <t>VO: Kennisrotonde</t>
  </si>
  <si>
    <t>Creatieve industrie</t>
  </si>
  <si>
    <t>Stimuleringsfonds creatieve industrie</t>
  </si>
  <si>
    <t>4,5,6,7,8,10</t>
  </si>
  <si>
    <t>4,5,6,7</t>
  </si>
  <si>
    <t>1,2,4-10</t>
  </si>
  <si>
    <t>Afdrachtsvermindering speur- en ontwikkelingswerk WBSO (incl. RDA)</t>
  </si>
  <si>
    <t>De innovatiebox wordt niet meegenomen in de TWIN-tabellen, voornamelijk omdat het een ander type regeling is dan bijvoorbeeld de WBSO.</t>
  </si>
  <si>
    <t>Waar het bij de WBSO gaat om belastingvoordelen over uitgaven aan R&amp;D en innovatie, gaat het bij de innovatiebox om een lager belastingtarief</t>
  </si>
  <si>
    <t>Justitie en Veiligheid</t>
  </si>
  <si>
    <t>Infrastructuur en Waterstaat</t>
  </si>
  <si>
    <t>Economische Zaken en Klimaat</t>
  </si>
  <si>
    <t>JenV</t>
  </si>
  <si>
    <t>I&amp;W</t>
  </si>
  <si>
    <t>EZK</t>
  </si>
  <si>
    <t>VI Justitie en Veiligheid</t>
  </si>
  <si>
    <t>XIII Economische Zaken en Klimaat</t>
  </si>
  <si>
    <t>TOTAAL ECONOMISCHE ZAKEN EN KLIMAAT</t>
  </si>
  <si>
    <t xml:space="preserve">Justitie en Veiligheid </t>
  </si>
  <si>
    <t>Ministerie van Economische Zaken en Klimaat</t>
  </si>
  <si>
    <t xml:space="preserve">- De cijfers van EZK zijn vanaf 2011 inclusief de bijdragen van de ministeries van OCW, I&amp;M, SZW en VWS voor de vraagfinanciering TNO. </t>
  </si>
  <si>
    <t xml:space="preserve">activiteiten (technologisch, organisatorisch, commercieel) die primair gericht zijn op en de intentie hebben om vernieuwing </t>
  </si>
  <si>
    <t>in zowel de private als de publieke sector tot stand te brengen, leidend tot:</t>
  </si>
  <si>
    <t>Het gaat om afgebakende overheidsinitiatieven of -interventies waar uit het doel duidelijk blijkt dat ze innovatie of</t>
  </si>
  <si>
    <t>innovatiegerelateerde activiteiten bevorderen in de betreffende sector.</t>
  </si>
  <si>
    <t xml:space="preserve">Onderzoek (en ontwikkeling) omvat systematisch verrichte, creatieve activiteiten, gebaseerd op wetenschappelijke methoden en </t>
  </si>
  <si>
    <t>gericht op het vergroten van wetenschappelijke kennis en op het ontwikkelen van toepassingen van die kennis.</t>
  </si>
  <si>
    <t>Absolute bedragen innovatierelevant</t>
  </si>
  <si>
    <t>Onderzoek uit algemene universitaire fondsen</t>
  </si>
  <si>
    <t>Eventuele toelichting</t>
  </si>
  <si>
    <t>Totaal fiscale instrumenten</t>
  </si>
  <si>
    <r>
      <t xml:space="preserve">Naast de fiscale R&amp;D en innovatieregelingen WBSO en de RDA is er de </t>
    </r>
    <r>
      <rPr>
        <u/>
        <sz val="11"/>
        <color theme="1"/>
        <rFont val="Calibri"/>
        <family val="2"/>
        <scheme val="minor"/>
      </rPr>
      <t>Innovatiebox</t>
    </r>
    <r>
      <rPr>
        <sz val="11"/>
        <color theme="1"/>
        <rFont val="Calibri"/>
        <family val="2"/>
        <scheme val="minor"/>
      </rPr>
      <t xml:space="preserve">. </t>
    </r>
  </si>
  <si>
    <t>In de internationale statistieken worden de met de innovatiebox vergelijkbare "patent boxes" om die reden ook niet meegenomen bij de fiscale steun voor</t>
  </si>
  <si>
    <t>R&amp;D en innovatie (zie OECD Frascati Manual 2015, blz. 346). Het toekomstig budgettair belang en het daarmee samenhangende gebruik van de WBSO is niet</t>
  </si>
  <si>
    <t>beperkt tot een bepaald budget, zodat het kan meelopen met economische ontwikkelingen. Bij de introductie van de innovatiebox werd de jaarlijkse derving</t>
  </si>
  <si>
    <t>voor de structurele situatie geraamd op €625 miljoen. Tussen 2013 en 2014 liep het bedrag verder op van €883 mln. naar €1.081 mln. Voor 2016 is het budgettair</t>
  </si>
  <si>
    <r>
      <t xml:space="preserve">over </t>
    </r>
    <r>
      <rPr>
        <u/>
        <sz val="11"/>
        <color theme="1"/>
        <rFont val="Calibri"/>
        <family val="2"/>
        <scheme val="minor"/>
      </rPr>
      <t>winst</t>
    </r>
    <r>
      <rPr>
        <sz val="11"/>
        <color theme="1"/>
        <rFont val="Calibri"/>
        <family val="2"/>
        <scheme val="minor"/>
      </rPr>
      <t xml:space="preserve"> die voortkomt uit R&amp;D- of innovatieactiviteiten die bedrijven in het verleden hebben ondernomen.</t>
    </r>
  </si>
  <si>
    <t>Contractonderzoek en kennistoepassing</t>
  </si>
  <si>
    <t>Technologie en kennistoepassing</t>
  </si>
  <si>
    <t>UO604</t>
  </si>
  <si>
    <t>Overig wetenschappelijk</t>
  </si>
  <si>
    <t>R/SO</t>
  </si>
  <si>
    <t>Diversen</t>
  </si>
  <si>
    <t>Vernieuwing bouw (exclusief bouwcampus)</t>
  </si>
  <si>
    <t>1297U0101</t>
  </si>
  <si>
    <t>1217U01020004</t>
  </si>
  <si>
    <t xml:space="preserve">KiM </t>
  </si>
  <si>
    <t>RWS Corporate innovatie (HWN, HWVN)</t>
  </si>
  <si>
    <t>RWS Corporate innovatie (HWS waterinnovatie)</t>
  </si>
  <si>
    <t>HWS - Waterkwaliteit (studiekosten &amp; overleg aanleg projecten</t>
  </si>
  <si>
    <t>1219u</t>
  </si>
  <si>
    <t>1.4.1</t>
  </si>
  <si>
    <t>Ethiek</t>
  </si>
  <si>
    <t>6.4</t>
  </si>
  <si>
    <t>Sport verenigt Nederland</t>
  </si>
  <si>
    <t>Personele en materiële uitgaven SCP en raden (was: SCP (eigen onderzoek))</t>
  </si>
  <si>
    <t>Personele en materiële uitgaven SCP en raden (was:SCP (uitbesteding))</t>
  </si>
  <si>
    <t>1.1</t>
  </si>
  <si>
    <t>Nationaal programma preventie</t>
  </si>
  <si>
    <t>9.1</t>
  </si>
  <si>
    <t>Internationale samenwerking: IHTSDO (SNOMED CT)</t>
  </si>
  <si>
    <t>U/NWO/TNO/So/O</t>
  </si>
  <si>
    <t>U12,10 (was: 12.01.01)</t>
  </si>
  <si>
    <t>U02</t>
  </si>
  <si>
    <t>Cyber KI</t>
  </si>
  <si>
    <t>4,5,6,7,8,14</t>
  </si>
  <si>
    <t xml:space="preserve">U/NWO/TNO/SO/O </t>
  </si>
  <si>
    <t>6,7,5,8,</t>
  </si>
  <si>
    <t>Innovatiefonds: Investeringen in fundamenteel en toegepast onderzoek (met vermogensbehoud)</t>
  </si>
  <si>
    <t>Innovatiefonds: Investeringen in fundamenteel en toegepast onderzoek (met vermogensbehoud) R</t>
  </si>
  <si>
    <t>landbouw</t>
  </si>
  <si>
    <t>Agrokennis: Onderzoeksprojecten RVO</t>
  </si>
  <si>
    <t>Onderzoekscomponent hogescholen (HBO Bekostiging Deel ontwerp en ontwikkeling)(incl. groen)</t>
  </si>
  <si>
    <t>13.20</t>
  </si>
  <si>
    <t xml:space="preserve"> belang van de Innovatiebox uitgekomen op €1.368 miljoen, hoger dan in 2015 (€1.264)  wegens een grondslagstijging dankzij de economische groei. </t>
  </si>
  <si>
    <t xml:space="preserve">Sub-totaal Groen beleggen / MIA / VAMIL </t>
  </si>
  <si>
    <t>Groen beleggen Mia/Vamil (uitvoering)</t>
  </si>
  <si>
    <t>4-8,14</t>
  </si>
  <si>
    <t>- De cijfers van OCW zijn wat betreft het onderzoeksgedeelte van de eerste geldstroom van de universiteiten inclusief de bijdrage</t>
  </si>
  <si>
    <t>aan het onderzoeksgedeelte van de Wageningen Universiteit.</t>
  </si>
  <si>
    <t>Universiteiten (incl. WUR)</t>
  </si>
  <si>
    <t>Cijfers WBSO en RDA gebaseerd op:</t>
  </si>
  <si>
    <t>Bronnen:</t>
  </si>
  <si>
    <t>Notities:</t>
  </si>
  <si>
    <t>Afkortingen:</t>
  </si>
  <si>
    <t>% innovatie van (sub)-artikel</t>
  </si>
  <si>
    <t>XIV Landbouw, Natuur en Voedselkwaliteit</t>
  </si>
  <si>
    <t>TOTAAL LANDBOUW, NATUUR en VOEDSELKWALITEIT</t>
  </si>
  <si>
    <t>Landbouw, Natuur en Voedselkwaliteit</t>
  </si>
  <si>
    <t>TOTAAL LANDBOUW, NATUUR EN VOEDSELKWALITEIT</t>
  </si>
  <si>
    <t>NWO NWA</t>
  </si>
  <si>
    <t>Landbouw, natuur en voedselkwaliteit</t>
  </si>
  <si>
    <t>landbouw, natuur en voedselkwaliteit</t>
  </si>
  <si>
    <t>LNV</t>
  </si>
  <si>
    <t>- waarvan alleen voor innovatie: MIA/VAMIL/Groen beleggen</t>
  </si>
  <si>
    <t>Uitgevoerd door eigen diensten/kenniscentra (WODC)</t>
  </si>
  <si>
    <t>uitgevoerd door universiteiten</t>
  </si>
  <si>
    <t>uitgevoerd door onderzoeksinstituten</t>
  </si>
  <si>
    <t>GTI</t>
  </si>
  <si>
    <t>Programmafinanciering MARIN</t>
  </si>
  <si>
    <t>Dierenwelzijn: dierproeven (opdrachten)</t>
  </si>
  <si>
    <t>16.02</t>
  </si>
  <si>
    <t>Div. proj. duurz. Landbouw</t>
  </si>
  <si>
    <t>Innovatieprogramma visserij</t>
  </si>
  <si>
    <t>Europees fonds voor maritieme zaken en visserij</t>
  </si>
  <si>
    <t>Arbeidsongeschiktheid</t>
  </si>
  <si>
    <t>Kwaliteit, transparantie en kennisontwikkeling (ZonMw: programmering)</t>
  </si>
  <si>
    <t>Kwaliteit, transparantie en kennisontwikkeling (NIVEL)</t>
  </si>
  <si>
    <t>Basisfinanciering CUR</t>
  </si>
  <si>
    <t>Programma Planbureau Leefomgeving (PBL)</t>
  </si>
  <si>
    <t>Studiekosten zoetwatervoorziening</t>
  </si>
  <si>
    <t>Studiekosten waterveiligheid</t>
  </si>
  <si>
    <t>Ruimtegebruik bodem</t>
  </si>
  <si>
    <t>1211U0101</t>
  </si>
  <si>
    <t>1211U0103</t>
  </si>
  <si>
    <t>1211U0201</t>
  </si>
  <si>
    <t>1211U0301</t>
  </si>
  <si>
    <t>1211U0401</t>
  </si>
  <si>
    <t>1211U0402</t>
  </si>
  <si>
    <t>1211U0405</t>
  </si>
  <si>
    <t>Algemeen waterbeleid opdrachten</t>
  </si>
  <si>
    <t>Algemeen waterbeleid bijdrage KNMI</t>
  </si>
  <si>
    <t>Waterveiligheid opdrachten</t>
  </si>
  <si>
    <t>Waterkwaliteit opdrachten</t>
  </si>
  <si>
    <t>Waterkwaliteit subsidies</t>
  </si>
  <si>
    <t>Waterkwaliteit bijdrage int. organisaties</t>
  </si>
  <si>
    <t>Deltares/WUR/U</t>
  </si>
  <si>
    <t>Deltares/U</t>
  </si>
  <si>
    <t xml:space="preserve">Deltares/WUR </t>
  </si>
  <si>
    <t>Deltares/WUR</t>
  </si>
  <si>
    <t>1213U0401</t>
  </si>
  <si>
    <t>Deltares</t>
  </si>
  <si>
    <t>6501u0301</t>
  </si>
  <si>
    <t>6502u0301</t>
  </si>
  <si>
    <t xml:space="preserve">Deze en die hieronder zijn verplaatst naar innovatie. </t>
  </si>
  <si>
    <t>RWS Corporate innovatie (HWV, HWVN)</t>
  </si>
  <si>
    <t>RWS Corporate innovatie (HWS Waterinnovatie)</t>
  </si>
  <si>
    <t>1211U0102</t>
  </si>
  <si>
    <t>1211U0404</t>
  </si>
  <si>
    <t>Algemeen Waterbeleid opdrachten</t>
  </si>
  <si>
    <t>Algemeen Waterbeleid subsidies</t>
  </si>
  <si>
    <t>Grote Oppervlaktewateren opdrachten</t>
  </si>
  <si>
    <t>Waterkwaliteit  bijdrage medeoverheden</t>
  </si>
  <si>
    <t>6507U0301</t>
  </si>
  <si>
    <t>Studiekosten waterkwaliteit</t>
  </si>
  <si>
    <t>030070-U01</t>
  </si>
  <si>
    <t>Economische ontwikkeling en technologie</t>
  </si>
  <si>
    <t>UO2</t>
  </si>
  <si>
    <t xml:space="preserve">Verduurzaming industrie  </t>
  </si>
  <si>
    <t>2, 6</t>
  </si>
  <si>
    <t>Innovatiefonds: Investeringen in fundamenteel en toegepast onderzoek; Oncode</t>
  </si>
  <si>
    <t>U19.10</t>
  </si>
  <si>
    <t>Oncode</t>
  </si>
  <si>
    <t>Thematische technology transfer (subsidiedeel)</t>
  </si>
  <si>
    <t>2, 6, 7</t>
  </si>
  <si>
    <t>U/UMC/TNO</t>
  </si>
  <si>
    <t>SodM onderzoek TNO-AGE</t>
  </si>
  <si>
    <t>PO: DUO (FACET)</t>
  </si>
  <si>
    <t>VO: Onderwijs 2032 (curriculum</t>
  </si>
  <si>
    <t>VO: Kennisnet (Externe connectiviteit)</t>
  </si>
  <si>
    <t xml:space="preserve">Met de middelen voor het sectorplan mbo-techniek worden de centra voor innovatief vakmanschap in het mbo gefinancierd (eerste generatie). Deze centra, die met cofinanciering van bedrijven tot stand komen, zijn gericht op toponderwijs, toponderzoek en innovaties in het bedrijfsleven. Het Sectorplan mbo-hbo techniek is in 2016 afgelopen. </t>
  </si>
  <si>
    <t>Het Regionaal Investeringsfonds mbo, onderdeel van het Techniekpact, financiert projecten voor innovatieve samenwerking in het beroepsonderwijs en wil daarmee een betere aansluiting van het onderwijs op de praktijk bereiken. Meer dan 600 bedrijven, ruim 50 mbo-instellingen en regionale overheden investeren gezamenlijk in innovatief onderwijs.</t>
  </si>
  <si>
    <t>Adaptief onderhoud ad. 643k vanaf 2020 als PM opgenomen in de MA van DUO, derhalve niet meegenomen.</t>
  </si>
  <si>
    <t>incl. uitvoeringskosten NRO/netwerk KNAW</t>
  </si>
  <si>
    <t>Het niet-structurele Kennis&amp; Innovatie budget aan het NA wordt in 2020 geëvalueerd t.b.v. de vierjaren reeks vanaf 2021</t>
  </si>
  <si>
    <t>projecten, gefinancierd door OCW</t>
  </si>
  <si>
    <t>structurele subsidie en aanvullende projectsubsidies</t>
  </si>
  <si>
    <t>Koninklijke bibliotheek</t>
  </si>
  <si>
    <t>innovatie KB is opgenomen op overzicht onderzoeksuitgaven (maakt deel uit van structureel budget aan KB)</t>
  </si>
  <si>
    <t>% van totaal</t>
  </si>
  <si>
    <t>Ontwikkeling in %</t>
  </si>
  <si>
    <t>Buitenlandse Zaken</t>
  </si>
  <si>
    <t>Binnenlandse Zaken</t>
  </si>
  <si>
    <t>Row Labels</t>
  </si>
  <si>
    <t>Grand Total</t>
  </si>
  <si>
    <t>Column Labels</t>
  </si>
  <si>
    <t>Sum of 2024</t>
  </si>
  <si>
    <t>VAMIL daalt tussen 2017 en 2018  vanwege budget verlaging</t>
  </si>
  <si>
    <t xml:space="preserve">MIA stijgt tussen 2017 en 2018 vanwege budgetverhoging en in 2020 een eenmalige verhoging </t>
  </si>
  <si>
    <t>Alleen voor innovatie:</t>
  </si>
  <si>
    <t>Hier niet mee werken</t>
  </si>
  <si>
    <t>Overheidsuitgaven voor R&amp;D 2018-2024, op basis van begrotingscijfers 2020, per begrotingsartikel, per departement, naar type, in miljoenen euro</t>
  </si>
  <si>
    <t>Institutionele financiering per departement</t>
  </si>
  <si>
    <t>NWO projectfinanciering</t>
  </si>
  <si>
    <t>Projectfinanciering per departement</t>
  </si>
  <si>
    <t>Totaal per departement</t>
  </si>
  <si>
    <t>Percentage projectfinanciering per departement</t>
  </si>
  <si>
    <t>Percentage institutionele financiering per departement</t>
  </si>
  <si>
    <t>Dit omdat in de meerjarenraming nog niet alle loon- en prijsbijstellingen zijn opgenomen.</t>
  </si>
  <si>
    <t>Overheidsuitgaven voor R&amp;D 2019-2025, op basis van begrotingscijfers 2021, per begrotingsartikel, per departement, in miljoenen euro</t>
  </si>
  <si>
    <t>1-2</t>
  </si>
  <si>
    <t>Eenheid van het algemeen regeringsbeleid</t>
  </si>
  <si>
    <t>H7: artikel 3.1, 4.1 en 4.2</t>
  </si>
  <si>
    <t>Woningmarkt/Energietransitie en duurzaamheid/Bouwregelgeving en bouwkwaliteit</t>
  </si>
  <si>
    <t>1,3,5</t>
  </si>
  <si>
    <t>U0945</t>
  </si>
  <si>
    <t>Programmafinanciering TNO</t>
  </si>
  <si>
    <t>Programmafinanciering NLR</t>
  </si>
  <si>
    <t>Nederlands Forensisch Instituut (opsporing en vervolging)</t>
  </si>
  <si>
    <t>Kwaliteit, toegankelijkheid en betaalbaarheid van de zorg (NKI)</t>
  </si>
  <si>
    <t>Kwaliteit, toegankelijkheid en betaalbaarheid van de zorg (FES-programma's)</t>
  </si>
  <si>
    <t>ZonMW: (topsectoren)</t>
  </si>
  <si>
    <t>Grote oppervlaktewateren opdrachten</t>
  </si>
  <si>
    <t>Subsidies hybride vliegen en klimaatbeleid</t>
  </si>
  <si>
    <t>Cijfers MIA/VAMIL/Groen beleggen o.b.v Budgettair belang 2019-2021 in:</t>
  </si>
  <si>
    <t xml:space="preserve"> Bijlagen bij de Miljoenennota 2021</t>
  </si>
  <si>
    <t xml:space="preserve"> Begroting EZK 2021 (cijfers 2019-2025)</t>
  </si>
  <si>
    <t>In 2017 is het bedrag voor de Innovatiebox geraamd op €1.554 mln., in 2018 op €1.502 mln. en in 2019 op €1,344 mln en in 2020 €831.</t>
  </si>
  <si>
    <t>Door de economische gevolgen van de Corona-crisis nemen de winsten van bedrijven die de grondslag vormen voor de Innovatiebox sterk af.</t>
  </si>
  <si>
    <t xml:space="preserve">PO: Adaptieve eindtoets - CITO </t>
  </si>
  <si>
    <t>PO: Adaptieve eindtoets - CvE</t>
  </si>
  <si>
    <t>VO: Verschillende universiteiten</t>
  </si>
  <si>
    <t>Kennis en innovatie ICT</t>
  </si>
  <si>
    <t>Digital Europe</t>
  </si>
  <si>
    <t xml:space="preserve">O/U </t>
  </si>
  <si>
    <t>Just Transition Fund</t>
  </si>
  <si>
    <t xml:space="preserve">064060-U02 </t>
  </si>
  <si>
    <t>Regmed XB</t>
  </si>
  <si>
    <t>U 03 Regmed</t>
  </si>
  <si>
    <t>O, UMC</t>
  </si>
  <si>
    <t>Innovatiefonds: ROM's, Corona Overbruggingslening (COL)</t>
  </si>
  <si>
    <t>030070-U01 Kennis en innovatie ICT</t>
  </si>
  <si>
    <t>04 EU-cofinanciering Digital Europe</t>
  </si>
  <si>
    <t>Europees Defensie Fonds cofinanciering</t>
  </si>
  <si>
    <t>O, TNO, GTI</t>
  </si>
  <si>
    <t>1,2,3,4,5,6,7,8,9,10,12,13,14</t>
  </si>
  <si>
    <t>1,2,3,4,5,6,7,8,9,10,13,14</t>
  </si>
  <si>
    <t>7, 9, 12, 13</t>
  </si>
  <si>
    <t>U/UMC/NWO/KNAW/R/SO</t>
  </si>
  <si>
    <t>UMC/O</t>
  </si>
  <si>
    <t>Nationale cofinanciering EU Innovation Fund</t>
  </si>
  <si>
    <t>XVII Nationaal groeifonds</t>
  </si>
  <si>
    <t>Artikel 2 R&amp;D en innovatie</t>
  </si>
  <si>
    <t>Mogelijk alle</t>
  </si>
  <si>
    <t>Alle</t>
  </si>
  <si>
    <t xml:space="preserve">Proj. </t>
  </si>
  <si>
    <t>TOTAAL NATIONAAL GROEIFONDS</t>
  </si>
  <si>
    <t>Nationaal groeifonds</t>
  </si>
  <si>
    <t>2019-2025</t>
  </si>
  <si>
    <t>Groeifonds</t>
  </si>
  <si>
    <t>Nationaal Groeifonds</t>
  </si>
  <si>
    <t>Aftrek speur- en ontwikkelingswerk</t>
  </si>
  <si>
    <t>Overheidsuitgaven voor R&amp;D en innovatie, 2019-2025, in miljoenen euro en in procenten BBP</t>
  </si>
  <si>
    <t>NWO institutionele financiering</t>
  </si>
  <si>
    <t>- Totaaloverzicht: overheidsuitgaven voor R&amp;D en innovatie 2019-2025, in miljoenen euro en procenten van het BBP</t>
  </si>
  <si>
    <t>- Overheidsuitgaven voor R&amp;D en het aandeel innovatierelevante R&amp;D-uitgaven, per begrotingsartikel, 2019-2025, in miljoenen euro</t>
  </si>
  <si>
    <t>- Overheidsuitgaven voor innovatie per begrotingsartikel, 2019-2025, in miljoenen euro</t>
  </si>
  <si>
    <t>- Overzicht: overheidsuitgaven voor R&amp;D en innovatie, per departement, 2019-2025, in miljoenen euro</t>
  </si>
  <si>
    <t>- Fiscale instrumenten voor R&amp;D en innovatie, 2019-2025, in miljoenen euro</t>
  </si>
  <si>
    <t>- Overheidsuitgaven voor R&amp;D naar type uitgaven, 2019-2025</t>
  </si>
  <si>
    <t>- R&amp;D-uitgaven per NABS-categorie, 2019-2025 (Europese classificatie 2007)</t>
  </si>
  <si>
    <t xml:space="preserve">- De cijfers voor 2019 zijn de realisatiecijfers. De cijfers voor 2020 zijn de voorlopige realisatiecijfers 2020, stand begroting 2021. </t>
  </si>
  <si>
    <t xml:space="preserve">De tabel bevat voor 2021 de cijfers van de ontwerpbegroting. De cijfers voor de jaren 2022-2025 zijn de meerjarenramingen. </t>
  </si>
  <si>
    <t>Opdrachten KDC</t>
  </si>
  <si>
    <t>topsector logistiek - opdrachten</t>
  </si>
  <si>
    <t>topsector logistiek - subsidies</t>
  </si>
  <si>
    <t>subsidieregeling innovaties duurzame binnenvaart</t>
  </si>
  <si>
    <t>Alle muv 12</t>
  </si>
  <si>
    <t>COVID-aanvulling</t>
  </si>
  <si>
    <t>5 en 17</t>
  </si>
  <si>
    <t>11.55</t>
  </si>
  <si>
    <t>Klimaatvriendelijke veehouderij</t>
  </si>
  <si>
    <t>11.05</t>
  </si>
  <si>
    <t>Subsidieregeling brongerichte aanpak emissies (klimaat)</t>
  </si>
  <si>
    <t>Regeling brongerichte verduurz. Stallen varkenshouderij</t>
  </si>
  <si>
    <t>Regeling brongerichte verduurz. Stallen pluimveehouderij</t>
  </si>
  <si>
    <t>Regeling brongerichte verduurz. Stallen melkgeitenhouderij</t>
  </si>
  <si>
    <t>Onderuitputting in 2017 en 2018</t>
  </si>
  <si>
    <t>https://www.cpb.nl/centraal-economisch-plan-cep-2021</t>
  </si>
  <si>
    <t xml:space="preserve">BBP-cijfers voor 2019 tot en met 2021 betreffen de nominale cijfers van het CPB uit de Kerngegevenstabel CEP 2021 Maart 2021. </t>
  </si>
  <si>
    <t xml:space="preserve">Voor de bepaling van het BBP vanaf 2022 zijn de volumegroeipercentages gebruikt van CPB uit het CEP, maart 2021. Kerngegevenstabel MLT 2022-2025 (maart 2020). </t>
  </si>
  <si>
    <t>Bbp volumegroei % 2022-2025</t>
  </si>
  <si>
    <t>De percentages voor R&amp;D en innovatie zijn een grove inschatting. Het type projecten kan ook van jaar op jaar verschillen waardoor het op voorhand niet mogelijk is een goede inschatting te maken van het percentage R&amp;D en innovatie.</t>
  </si>
  <si>
    <t>Opmerkingen over Innovatiebox:</t>
  </si>
  <si>
    <t>Onderzoek &amp; opdrachten</t>
  </si>
  <si>
    <t>Beleidsvoorbereiding en evaluaties Veiligheid en Frequenties</t>
  </si>
  <si>
    <t>Cyber</t>
  </si>
  <si>
    <t>Lucht- en Ruimtevaart</t>
  </si>
  <si>
    <t>3, 6</t>
  </si>
  <si>
    <t>Exploratie en exploitatie van de ruimte en Industriële productie en technologie</t>
  </si>
  <si>
    <t>IO/O</t>
  </si>
  <si>
    <t>12 01 subs 06 Overig Inst.</t>
  </si>
  <si>
    <t>12 01 subs 06 Overig Proj.</t>
  </si>
  <si>
    <t>TKI toeslag</t>
  </si>
  <si>
    <t>Grote Technologische Instituten</t>
  </si>
  <si>
    <t>3, 4</t>
  </si>
  <si>
    <t>Topsectoren overig</t>
  </si>
  <si>
    <t>Verschilt per post</t>
  </si>
  <si>
    <t>4,6,8, 10, 13</t>
  </si>
  <si>
    <t>U/O/TNO/SO/O/I</t>
  </si>
  <si>
    <t>Ruimtevaart (ESA)</t>
  </si>
  <si>
    <t>Onderzoek</t>
  </si>
  <si>
    <t>ICT-beleid</t>
  </si>
  <si>
    <t>Innovatiefonds: Innovatiekrediet</t>
  </si>
  <si>
    <t xml:space="preserve"> Innovatefonds: vroege fase / informal investors</t>
  </si>
  <si>
    <t>Smart industry</t>
  </si>
  <si>
    <t>Topsectoren Energie</t>
  </si>
  <si>
    <t>Energieakkoord SER</t>
  </si>
  <si>
    <t>Energie-innovatie (IA)</t>
  </si>
  <si>
    <t>O&amp;O bodembeheer</t>
  </si>
  <si>
    <t>Onderzoek &amp; opdrachten: Onderzoeksprojecten</t>
  </si>
  <si>
    <t>Bijdrage TNO bodembeheer</t>
  </si>
  <si>
    <t>Verduurzaming industrie</t>
  </si>
  <si>
    <t>80/100</t>
  </si>
  <si>
    <t>Innovatiefonds: vroege fase / informal investors</t>
  </si>
  <si>
    <t>Thematische technology transfer regeling</t>
  </si>
  <si>
    <t>U/UMC/TNO/O</t>
  </si>
  <si>
    <t>Grote Technologische Instituten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</si>
</sst>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 #,##0;&quot;€&quot;\ \-#,##0"/>
    <numFmt numFmtId="41" formatCode="_ * #,##0_ ;_ * \-#,##0_ ;_ * &quot;-&quot;_ ;_ @_ "/>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0.000"/>
    <numFmt numFmtId="167" formatCode="#,##0.000"/>
    <numFmt numFmtId="168" formatCode="&quot;fl&quot;\ #,##0.00_-;&quot;fl&quot;\ #,##0.00\-"/>
    <numFmt numFmtId="169" formatCode="#,##0.0"/>
    <numFmt numFmtId="170" formatCode="d\ m\a\a\nd\ \J\J\J\J"/>
    <numFmt numFmtId="171" formatCode="0.0"/>
    <numFmt numFmtId="172" formatCode="_-&quot;€&quot;\ * #,##0.00_-;_-&quot;€&quot;\ * #,##0.00\-;_-&quot;€&quot;\ * &quot;-&quot;??_-;_-@_-"/>
    <numFmt numFmtId="173" formatCode="s\t\a\nd\a\a\rd"/>
    <numFmt numFmtId="174" formatCode="mm/dd"/>
    <numFmt numFmtId="175" formatCode="mmmm\ d\,\ yyyy"/>
    <numFmt numFmtId="176" formatCode="_-* #,##0.00_-;_-* #,##0.00\-;_-* &quot;-&quot;??_-;_-@_-"/>
    <numFmt numFmtId="177" formatCode="&quot;fl&quot;\ #,##0_-;&quot;fl&quot;\ #,##0\-"/>
    <numFmt numFmtId="178" formatCode="_ * #,##0.0_ ;_ * \-#,##0.0_ ;_ * &quot;-&quot;??_ ;_ @_ "/>
    <numFmt numFmtId="179" formatCode="_ * #,##0.000_ ;_ * \-#,##0.000_ ;_ * &quot;-&quot;???_ ;_ @_ "/>
    <numFmt numFmtId="181" formatCode="_ * #,##0.000_ ;_ * \-#,##0.000_ ;_ * &quot;-&quot;??_ ;_ @_ "/>
    <numFmt numFmtId="182" formatCode="0_)"/>
    <numFmt numFmtId="183" formatCode="&quot;€&quot;\ #,##0_-;&quot;€&quot;\ #,##0\-"/>
  </numFmts>
  <fonts count="13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2"/>
      <name val="Calibri"/>
      <family val="2"/>
      <scheme val="minor"/>
    </font>
    <font>
      <sz val="10"/>
      <name val="MS Sans Serif"/>
      <family val="2"/>
    </font>
    <font>
      <b/>
      <sz val="14"/>
      <name val="Calibri"/>
      <family val="2"/>
      <scheme val="minor"/>
    </font>
    <font>
      <sz val="12"/>
      <name val="Arial"/>
      <family val="2"/>
    </font>
    <font>
      <sz val="10"/>
      <name val="Arial"/>
      <family val="2"/>
    </font>
    <font>
      <b/>
      <sz val="18"/>
      <name val="Arial"/>
      <family val="2"/>
    </font>
    <font>
      <b/>
      <sz val="12"/>
      <name val="Arial"/>
      <family val="2"/>
    </font>
    <font>
      <sz val="10"/>
      <name val="Arial"/>
      <family val="2"/>
    </font>
    <font>
      <sz val="11"/>
      <color theme="1"/>
      <name val="Calibri"/>
      <family val="2"/>
      <scheme val="minor"/>
    </font>
    <font>
      <i/>
      <sz val="11"/>
      <color theme="1"/>
      <name val="Calibri"/>
      <family val="2"/>
      <scheme val="minor"/>
    </font>
    <font>
      <b/>
      <sz val="12"/>
      <color theme="1"/>
      <name val="Calibri"/>
      <family val="2"/>
      <scheme val="minor"/>
    </font>
    <font>
      <sz val="10"/>
      <name val="Calibri"/>
      <family val="2"/>
    </font>
    <font>
      <b/>
      <i/>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sz val="11"/>
      <color rgb="FFFF0000"/>
      <name val="Calibri"/>
      <family val="2"/>
      <scheme val="minor"/>
    </font>
    <font>
      <sz val="10"/>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10"/>
      <color rgb="FF3E3E3E"/>
      <name val="Verdana"/>
      <family val="2"/>
    </font>
    <font>
      <sz val="10"/>
      <color rgb="FF0000FF"/>
      <name val="Calibri"/>
      <family val="2"/>
      <scheme val="minor"/>
    </font>
    <font>
      <sz val="11"/>
      <color rgb="FF9C6500"/>
      <name val="Calibri"/>
      <family val="2"/>
      <scheme val="minor"/>
    </font>
    <font>
      <sz val="10"/>
      <color theme="1"/>
      <name val="Arial"/>
      <family val="2"/>
    </font>
    <font>
      <b/>
      <i/>
      <sz val="10"/>
      <name val="Calibri"/>
      <family val="2"/>
      <scheme val="minor"/>
    </font>
    <font>
      <sz val="8"/>
      <color theme="1"/>
      <name val="Verdana"/>
      <family val="2"/>
    </font>
    <font>
      <sz val="8.5"/>
      <color theme="1"/>
      <name val="Verdana"/>
      <family val="2"/>
    </font>
    <font>
      <b/>
      <sz val="10"/>
      <name val="Arial"/>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sz val="8.5"/>
      <color theme="0"/>
      <name val="Verdana"/>
      <family val="2"/>
    </font>
    <font>
      <sz val="11"/>
      <color theme="0"/>
      <name val="Calibri"/>
      <family val="2"/>
      <scheme val="minor"/>
    </font>
    <font>
      <sz val="11"/>
      <color indexed="20"/>
      <name val="Calibri"/>
      <family val="2"/>
    </font>
    <font>
      <b/>
      <sz val="11"/>
      <color rgb="FFFA7D00"/>
      <name val="Calibri"/>
      <family val="2"/>
      <scheme val="minor"/>
    </font>
    <font>
      <sz val="8"/>
      <name val="Arial"/>
      <family val="2"/>
    </font>
    <font>
      <b/>
      <sz val="8"/>
      <color indexed="8"/>
      <name val="MS Sans Serif"/>
      <family val="2"/>
    </font>
    <font>
      <sz val="11"/>
      <name val="µ¸¿ò"/>
      <charset val="129"/>
    </font>
    <font>
      <b/>
      <sz val="11"/>
      <color indexed="52"/>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1"/>
      <color theme="0"/>
      <name val="Calibri"/>
      <family val="2"/>
      <scheme val="minor"/>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8"/>
      <color indexed="8"/>
      <name val="Arial"/>
      <family val="2"/>
    </font>
    <font>
      <sz val="10"/>
      <color indexed="8"/>
      <name val="Arial"/>
      <family val="2"/>
      <charset val="238"/>
    </font>
    <font>
      <sz val="11"/>
      <color rgb="FFFA7D00"/>
      <name val="Calibri"/>
      <family val="2"/>
      <scheme val="minor"/>
    </font>
    <font>
      <sz val="11"/>
      <color rgb="FF006100"/>
      <name val="Calibri"/>
      <family val="2"/>
      <scheme val="minor"/>
    </font>
    <font>
      <sz val="11"/>
      <color indexed="17"/>
      <name val="Calibri"/>
      <family val="2"/>
    </font>
    <font>
      <b/>
      <sz val="10"/>
      <color indexed="8"/>
      <name val="MS Sans Serif"/>
      <family val="2"/>
    </font>
    <font>
      <b/>
      <sz val="8"/>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20"/>
      <name val="Arial"/>
      <family val="2"/>
    </font>
    <font>
      <sz val="11"/>
      <color indexed="62"/>
      <name val="Calibri"/>
      <family val="2"/>
    </font>
    <font>
      <sz val="11"/>
      <color rgb="FF3F3F76"/>
      <name val="Calibri"/>
      <family val="2"/>
      <scheme val="minor"/>
    </font>
    <font>
      <b/>
      <sz val="8.5"/>
      <color indexed="8"/>
      <name val="MS Sans Serif"/>
      <family val="2"/>
    </font>
    <font>
      <sz val="10"/>
      <name val="Helv"/>
    </font>
    <font>
      <b/>
      <sz val="15"/>
      <color theme="3"/>
      <name val="Calibri"/>
      <family val="2"/>
      <scheme val="minor"/>
    </font>
    <font>
      <b/>
      <sz val="13"/>
      <color theme="3"/>
      <name val="Calibri"/>
      <family val="2"/>
      <scheme val="minor"/>
    </font>
    <font>
      <b/>
      <sz val="11"/>
      <color theme="3"/>
      <name val="Calibri"/>
      <family val="2"/>
      <scheme val="minor"/>
    </font>
    <font>
      <sz val="8"/>
      <name val="Arial"/>
      <family val="2"/>
      <charset val="238"/>
    </font>
    <font>
      <sz val="11"/>
      <color indexed="52"/>
      <name val="Calibri"/>
      <family val="2"/>
    </font>
    <font>
      <sz val="11"/>
      <color indexed="60"/>
      <name val="Calibri"/>
      <family val="2"/>
    </font>
    <font>
      <sz val="10"/>
      <color indexed="8"/>
      <name val="Arial"/>
      <family val="2"/>
    </font>
    <font>
      <sz val="11"/>
      <color rgb="FF9C0006"/>
      <name val="Calibri"/>
      <family val="2"/>
      <scheme val="minor"/>
    </font>
    <font>
      <b/>
      <sz val="11"/>
      <color indexed="63"/>
      <name val="Calibri"/>
      <family val="2"/>
    </font>
    <font>
      <sz val="9"/>
      <color theme="1"/>
      <name val="Verdana"/>
      <family val="2"/>
    </font>
    <font>
      <b/>
      <u/>
      <sz val="10"/>
      <color indexed="8"/>
      <name val="MS Sans Serif"/>
      <family val="2"/>
    </font>
    <font>
      <sz val="7.5"/>
      <color indexed="8"/>
      <name val="MS Sans Serif"/>
      <family val="2"/>
    </font>
    <font>
      <b/>
      <sz val="12"/>
      <color indexed="8"/>
      <name val="Arial"/>
      <family val="2"/>
    </font>
    <font>
      <b/>
      <sz val="10"/>
      <color indexed="8"/>
      <name val="Arial"/>
      <family val="2"/>
    </font>
    <font>
      <b/>
      <i/>
      <sz val="12"/>
      <color indexed="8"/>
      <name val="Arial"/>
      <family val="2"/>
    </font>
    <font>
      <b/>
      <sz val="10"/>
      <color indexed="39"/>
      <name val="Arial"/>
      <family val="2"/>
    </font>
    <font>
      <sz val="12"/>
      <color indexed="8"/>
      <name val="Arial"/>
      <family val="2"/>
    </font>
    <font>
      <i/>
      <sz val="12"/>
      <color indexed="8"/>
      <name val="Arial"/>
      <family val="2"/>
    </font>
    <font>
      <sz val="10"/>
      <color indexed="39"/>
      <name val="Arial"/>
      <family val="2"/>
    </font>
    <font>
      <sz val="19"/>
      <color indexed="48"/>
      <name val="Arial"/>
      <family val="2"/>
    </font>
    <font>
      <sz val="12"/>
      <color indexed="14"/>
      <name val="Arial"/>
      <family val="2"/>
    </font>
    <font>
      <sz val="10"/>
      <color indexed="10"/>
      <name val="Arial"/>
      <family val="2"/>
    </font>
    <font>
      <sz val="11"/>
      <color indexed="8"/>
      <name val="Calibri"/>
      <family val="2"/>
    </font>
    <font>
      <b/>
      <sz val="14"/>
      <name val="Helv"/>
    </font>
    <font>
      <b/>
      <sz val="12"/>
      <name val="Helv"/>
    </font>
    <font>
      <b/>
      <sz val="18"/>
      <color indexed="56"/>
      <name val="Cambria"/>
      <family val="2"/>
    </font>
    <font>
      <b/>
      <sz val="11"/>
      <color rgb="FF3F3F3F"/>
      <name val="Calibri"/>
      <family val="2"/>
      <scheme val="minor"/>
    </font>
    <font>
      <i/>
      <sz val="11"/>
      <color rgb="FF7F7F7F"/>
      <name val="Calibri"/>
      <family val="2"/>
      <scheme val="minor"/>
    </font>
    <font>
      <sz val="11"/>
      <color indexed="10"/>
      <name val="Calibri"/>
      <family val="2"/>
    </font>
    <font>
      <u/>
      <sz val="11"/>
      <color theme="1"/>
      <name val="Calibri"/>
      <family val="2"/>
      <scheme val="minor"/>
    </font>
    <font>
      <sz val="11"/>
      <color rgb="FF0000FF"/>
      <name val="Calibri"/>
      <family val="2"/>
      <scheme val="minor"/>
    </font>
    <font>
      <sz val="11"/>
      <color indexed="8"/>
      <name val="Calibri"/>
      <family val="2"/>
      <scheme val="minor"/>
    </font>
    <font>
      <sz val="10"/>
      <name val="Courier"/>
      <family val="3"/>
    </font>
    <font>
      <sz val="6.5"/>
      <name val="Univers"/>
      <family val="2"/>
    </font>
    <font>
      <u/>
      <sz val="11"/>
      <color theme="10"/>
      <name val="Calibri"/>
      <family val="2"/>
      <scheme val="minor"/>
    </font>
    <font>
      <sz val="8"/>
      <name val="Verdana"/>
      <family val="2"/>
    </font>
    <font>
      <b/>
      <sz val="10"/>
      <color theme="1"/>
      <name val="Arial"/>
      <family val="2"/>
    </font>
    <font>
      <i/>
      <sz val="10"/>
      <name val="Calibri"/>
      <family val="2"/>
      <scheme val="minor"/>
    </font>
    <font>
      <b/>
      <i/>
      <sz val="11"/>
      <name val="Calibri"/>
      <family val="2"/>
      <scheme val="minor"/>
    </font>
    <font>
      <b/>
      <sz val="10"/>
      <color rgb="FF3E3E3E"/>
      <name val="Verdana"/>
      <family val="2"/>
    </font>
    <font>
      <sz val="10"/>
      <color rgb="FFFF0000"/>
      <name val="Arial"/>
      <family val="2"/>
    </font>
    <font>
      <b/>
      <sz val="10"/>
      <name val="Calibri"/>
      <family val="2"/>
    </font>
    <font>
      <i/>
      <sz val="11"/>
      <name val="Calibri"/>
      <family val="2"/>
      <scheme val="minor"/>
    </font>
    <font>
      <sz val="18"/>
      <color theme="3"/>
      <name val="Cambria"/>
      <family val="2"/>
      <scheme val="major"/>
    </font>
    <font>
      <b/>
      <sz val="18"/>
      <color theme="3"/>
      <name val="Cambria"/>
      <family val="2"/>
      <scheme val="major"/>
    </font>
    <font>
      <u/>
      <sz val="8"/>
      <color rgb="FF0000FF"/>
      <name val="Calibri"/>
      <family val="2"/>
      <scheme val="minor"/>
    </font>
    <font>
      <u/>
      <sz val="8"/>
      <color rgb="FF800080"/>
      <name val="Calibri"/>
      <family val="2"/>
      <scheme val="minor"/>
    </font>
    <font>
      <sz val="11"/>
      <color rgb="FF9C5700"/>
      <name val="Calibri"/>
      <family val="2"/>
      <scheme val="minor"/>
    </font>
  </fonts>
  <fills count="77">
    <fill>
      <patternFill patternType="none"/>
    </fill>
    <fill>
      <patternFill patternType="gray125"/>
    </fill>
    <fill>
      <patternFill patternType="solid">
        <fgColor theme="9" tint="0.59999389629810485"/>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8"/>
      </patternFill>
    </fill>
    <fill>
      <patternFill patternType="solid">
        <fgColor indexed="9"/>
        <bgColor indexed="64"/>
      </patternFill>
    </fill>
    <fill>
      <patternFill patternType="solid">
        <fgColor indexed="42"/>
      </patternFill>
    </fill>
    <fill>
      <patternFill patternType="solid">
        <fgColor indexed="10"/>
        <bgColor indexed="64"/>
      </patternFill>
    </fill>
    <fill>
      <patternFill patternType="solid">
        <fgColor indexed="22"/>
        <bgColor indexed="8"/>
      </patternFill>
    </fill>
    <fill>
      <patternFill patternType="solid">
        <fgColor indexed="47"/>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3"/>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4"/>
      </patternFill>
    </fill>
    <fill>
      <patternFill patternType="lightUp">
        <fgColor indexed="48"/>
        <bgColor indexed="41"/>
      </patternFill>
    </fill>
    <fill>
      <patternFill patternType="solid">
        <fgColor indexed="44"/>
        <bgColor indexed="64"/>
      </patternFill>
    </fill>
    <fill>
      <patternFill patternType="solid">
        <fgColor indexed="41"/>
      </patternFill>
    </fill>
    <fill>
      <patternFill patternType="solid">
        <fgColor indexed="41"/>
        <bgColor indexed="64"/>
      </patternFill>
    </fill>
    <fill>
      <patternFill patternType="solid">
        <fgColor indexed="26"/>
        <bgColor indexed="64"/>
      </patternFill>
    </fill>
    <fill>
      <patternFill patternType="solid">
        <fgColor indexed="15"/>
        <bgColor indexed="64"/>
      </patternFill>
    </fill>
    <fill>
      <patternFill patternType="solid">
        <fgColor indexed="44"/>
        <bgColor indexed="10"/>
      </patternFill>
    </fill>
  </fills>
  <borders count="37">
    <border>
      <left/>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ck">
        <color indexed="63"/>
      </top>
      <bottom/>
      <diagonal/>
    </border>
    <border>
      <left/>
      <right/>
      <top style="double">
        <color indexed="64"/>
      </top>
      <bottom/>
      <diagonal/>
    </border>
    <border>
      <left/>
      <right/>
      <top style="double">
        <color indexed="0"/>
      </top>
      <bottom/>
      <diagonal/>
    </border>
    <border>
      <left/>
      <right/>
      <top style="thin">
        <color indexed="0"/>
      </top>
      <bottom style="double">
        <color indexed="0"/>
      </bottom>
      <diagonal/>
    </border>
  </borders>
  <cellStyleXfs count="1315">
    <xf numFmtId="0" fontId="0" fillId="0" borderId="0"/>
    <xf numFmtId="0" fontId="11" fillId="0" borderId="0"/>
    <xf numFmtId="0" fontId="13" fillId="0" borderId="0" applyNumberFormat="0" applyFill="0" applyBorder="0" applyAlignment="0" applyProtection="0"/>
    <xf numFmtId="0" fontId="14" fillId="0" borderId="0"/>
    <xf numFmtId="2" fontId="13" fillId="0" borderId="0" applyFill="0" applyBorder="0" applyAlignment="0" applyProtection="0"/>
    <xf numFmtId="170" fontId="13"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8" fontId="13" fillId="0" borderId="0" applyFill="0" applyBorder="0" applyAlignment="0" applyProtection="0"/>
    <xf numFmtId="169" fontId="13" fillId="0" borderId="0" applyFill="0" applyBorder="0" applyAlignment="0" applyProtection="0"/>
    <xf numFmtId="169" fontId="13" fillId="0" borderId="0" applyFill="0" applyBorder="0" applyProtection="0">
      <alignment horizontal="right"/>
    </xf>
    <xf numFmtId="0" fontId="13" fillId="0" borderId="1" applyNumberFormat="0" applyFill="0" applyAlignment="0" applyProtection="0"/>
    <xf numFmtId="0" fontId="17" fillId="0" borderId="0"/>
    <xf numFmtId="172" fontId="14" fillId="0" borderId="0" applyFont="0" applyFill="0" applyBorder="0" applyAlignment="0" applyProtection="0"/>
    <xf numFmtId="9" fontId="14" fillId="0" borderId="0" applyFont="0" applyFill="0" applyBorder="0" applyAlignment="0" applyProtection="0"/>
    <xf numFmtId="0" fontId="14" fillId="0" borderId="0"/>
    <xf numFmtId="173" fontId="26" fillId="0" borderId="0" applyProtection="0"/>
    <xf numFmtId="173" fontId="13" fillId="0" borderId="0"/>
    <xf numFmtId="173" fontId="31" fillId="0" borderId="0" applyProtection="0"/>
    <xf numFmtId="173" fontId="29" fillId="0" borderId="0" applyProtection="0"/>
    <xf numFmtId="173" fontId="28" fillId="0" borderId="0" applyProtection="0"/>
    <xf numFmtId="173" fontId="27" fillId="0" borderId="0" applyProtection="0"/>
    <xf numFmtId="173" fontId="13" fillId="0" borderId="0" applyProtection="0"/>
    <xf numFmtId="173" fontId="30" fillId="0" borderId="0" applyProtection="0"/>
    <xf numFmtId="0" fontId="14" fillId="0" borderId="0"/>
    <xf numFmtId="0" fontId="3" fillId="0" borderId="0"/>
    <xf numFmtId="0" fontId="14" fillId="0" borderId="0"/>
    <xf numFmtId="0" fontId="32" fillId="0" borderId="0" applyNumberFormat="0" applyFill="0" applyBorder="0" applyAlignment="0" applyProtection="0"/>
    <xf numFmtId="0" fontId="3" fillId="0" borderId="0"/>
    <xf numFmtId="0" fontId="40" fillId="3" borderId="0" applyNumberFormat="0" applyBorder="0" applyAlignment="0" applyProtection="0"/>
    <xf numFmtId="9" fontId="3"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0" fontId="14" fillId="0" borderId="0"/>
    <xf numFmtId="0" fontId="3" fillId="0" borderId="0"/>
    <xf numFmtId="0" fontId="14" fillId="0" borderId="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57" fillId="13" borderId="0" applyNumberFormat="0" applyBorder="0" applyAlignment="0" applyProtection="0"/>
    <xf numFmtId="0" fontId="56" fillId="13" borderId="0" applyNumberFormat="0" applyBorder="0" applyAlignment="0" applyProtection="0"/>
    <xf numFmtId="0" fontId="57" fillId="17" borderId="0" applyNumberFormat="0" applyBorder="0" applyAlignment="0" applyProtection="0"/>
    <xf numFmtId="0" fontId="56" fillId="17" borderId="0" applyNumberFormat="0" applyBorder="0" applyAlignment="0" applyProtection="0"/>
    <xf numFmtId="0" fontId="57" fillId="21" borderId="0" applyNumberFormat="0" applyBorder="0" applyAlignment="0" applyProtection="0"/>
    <xf numFmtId="0" fontId="56" fillId="21" borderId="0" applyNumberFormat="0" applyBorder="0" applyAlignment="0" applyProtection="0"/>
    <xf numFmtId="0" fontId="57" fillId="25" borderId="0" applyNumberFormat="0" applyBorder="0" applyAlignment="0" applyProtection="0"/>
    <xf numFmtId="0" fontId="56" fillId="25" borderId="0" applyNumberFormat="0" applyBorder="0" applyAlignment="0" applyProtection="0"/>
    <xf numFmtId="0" fontId="57" fillId="29" borderId="0" applyNumberFormat="0" applyBorder="0" applyAlignment="0" applyProtection="0"/>
    <xf numFmtId="0" fontId="56" fillId="29" borderId="0" applyNumberFormat="0" applyBorder="0" applyAlignment="0" applyProtection="0"/>
    <xf numFmtId="0" fontId="57" fillId="33" borderId="0" applyNumberFormat="0" applyBorder="0" applyAlignment="0" applyProtection="0"/>
    <xf numFmtId="0" fontId="56" fillId="33" borderId="0" applyNumberFormat="0" applyBorder="0" applyAlignment="0" applyProtection="0"/>
    <xf numFmtId="0" fontId="57" fillId="10" borderId="0" applyNumberFormat="0" applyBorder="0" applyAlignment="0" applyProtection="0"/>
    <xf numFmtId="0" fontId="56" fillId="10" borderId="0" applyNumberFormat="0" applyBorder="0" applyAlignment="0" applyProtection="0"/>
    <xf numFmtId="0" fontId="57" fillId="14" borderId="0" applyNumberFormat="0" applyBorder="0" applyAlignment="0" applyProtection="0"/>
    <xf numFmtId="0" fontId="56" fillId="14" borderId="0" applyNumberFormat="0" applyBorder="0" applyAlignment="0" applyProtection="0"/>
    <xf numFmtId="0" fontId="57" fillId="18" borderId="0" applyNumberFormat="0" applyBorder="0" applyAlignment="0" applyProtection="0"/>
    <xf numFmtId="0" fontId="56" fillId="18" borderId="0" applyNumberFormat="0" applyBorder="0" applyAlignment="0" applyProtection="0"/>
    <xf numFmtId="0" fontId="57" fillId="22" borderId="0" applyNumberFormat="0" applyBorder="0" applyAlignment="0" applyProtection="0"/>
    <xf numFmtId="0" fontId="56" fillId="22" borderId="0" applyNumberFormat="0" applyBorder="0" applyAlignment="0" applyProtection="0"/>
    <xf numFmtId="0" fontId="57" fillId="26" borderId="0" applyNumberFormat="0" applyBorder="0" applyAlignment="0" applyProtection="0"/>
    <xf numFmtId="0" fontId="56" fillId="26" borderId="0" applyNumberFormat="0" applyBorder="0" applyAlignment="0" applyProtection="0"/>
    <xf numFmtId="0" fontId="57" fillId="30" borderId="0" applyNumberFormat="0" applyBorder="0" applyAlignment="0" applyProtection="0"/>
    <xf numFmtId="0" fontId="56" fillId="30" borderId="0" applyNumberFormat="0" applyBorder="0" applyAlignment="0" applyProtection="0"/>
    <xf numFmtId="0" fontId="58" fillId="34" borderId="0" applyNumberFormat="0" applyBorder="0" applyAlignment="0" applyProtection="0"/>
    <xf numFmtId="2" fontId="13" fillId="0" borderId="0" applyProtection="0"/>
    <xf numFmtId="0" fontId="59" fillId="7" borderId="5" applyNumberFormat="0" applyAlignment="0" applyProtection="0"/>
    <xf numFmtId="0" fontId="51" fillId="7" borderId="5" applyNumberFormat="0" applyAlignment="0" applyProtection="0"/>
    <xf numFmtId="0" fontId="60" fillId="35" borderId="17"/>
    <xf numFmtId="0" fontId="61" fillId="36" borderId="18">
      <alignment horizontal="right" vertical="top" wrapText="1"/>
    </xf>
    <xf numFmtId="0" fontId="62" fillId="0" borderId="0"/>
    <xf numFmtId="0" fontId="63" fillId="37" borderId="19" applyNumberFormat="0" applyAlignment="0" applyProtection="0"/>
    <xf numFmtId="0" fontId="60" fillId="0" borderId="20"/>
    <xf numFmtId="0" fontId="64" fillId="38" borderId="21" applyNumberFormat="0" applyAlignment="0" applyProtection="0"/>
    <xf numFmtId="0" fontId="65" fillId="39" borderId="22">
      <alignment horizontal="left" vertical="top" wrapText="1"/>
    </xf>
    <xf numFmtId="0" fontId="66" fillId="40" borderId="0">
      <alignment horizontal="center"/>
    </xf>
    <xf numFmtId="0" fontId="67" fillId="40" borderId="0">
      <alignment horizontal="center" vertical="center"/>
    </xf>
    <xf numFmtId="0" fontId="14" fillId="41" borderId="0">
      <alignment horizontal="center" wrapText="1"/>
    </xf>
    <xf numFmtId="0" fontId="68" fillId="40" borderId="0">
      <alignment horizontal="center"/>
    </xf>
    <xf numFmtId="4" fontId="14" fillId="42" borderId="0" applyFont="0" applyFill="0" applyBorder="0" applyAlignment="0" applyProtection="0"/>
    <xf numFmtId="0" fontId="69" fillId="8" borderId="8" applyNumberFormat="0" applyAlignment="0" applyProtection="0"/>
    <xf numFmtId="0" fontId="53" fillId="8" borderId="8" applyNumberFormat="0" applyAlignment="0" applyProtection="0"/>
    <xf numFmtId="0" fontId="70" fillId="43" borderId="17" applyBorder="0">
      <protection locked="0"/>
    </xf>
    <xf numFmtId="174" fontId="14" fillId="0" borderId="0" applyFill="0" applyBorder="0" applyAlignment="0" applyProtection="0"/>
    <xf numFmtId="175" fontId="14" fillId="0" borderId="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0" fontId="71" fillId="0" borderId="0">
      <alignment horizontal="centerContinuous"/>
    </xf>
    <xf numFmtId="0" fontId="71" fillId="0" borderId="0" applyAlignment="0">
      <alignment horizontal="centerContinuous"/>
    </xf>
    <xf numFmtId="0" fontId="72" fillId="0" borderId="0" applyAlignment="0">
      <alignment horizontal="centerContinuous"/>
    </xf>
    <xf numFmtId="0" fontId="73" fillId="43" borderId="17">
      <protection locked="0"/>
    </xf>
    <xf numFmtId="0" fontId="14" fillId="43" borderId="20"/>
    <xf numFmtId="0" fontId="14" fillId="40" borderId="0"/>
    <xf numFmtId="172" fontId="14" fillId="0" borderId="0" applyFont="0" applyFill="0" applyBorder="0" applyAlignment="0" applyProtection="0"/>
    <xf numFmtId="0" fontId="74" fillId="0" borderId="0" applyNumberFormat="0" applyFill="0" applyBorder="0" applyAlignment="0" applyProtection="0"/>
    <xf numFmtId="3" fontId="31" fillId="0" borderId="0" applyFill="0" applyBorder="0" applyAlignment="0" applyProtection="0"/>
    <xf numFmtId="3" fontId="30" fillId="0" borderId="0" applyFill="0" applyBorder="0" applyAlignment="0" applyProtection="0"/>
    <xf numFmtId="3" fontId="29" fillId="0" borderId="0" applyFill="0" applyBorder="0" applyAlignment="0" applyProtection="0"/>
    <xf numFmtId="3" fontId="28" fillId="0" borderId="0" applyFill="0" applyBorder="0" applyAlignment="0" applyProtection="0"/>
    <xf numFmtId="3" fontId="27" fillId="0" borderId="0" applyFill="0" applyBorder="0" applyAlignment="0" applyProtection="0"/>
    <xf numFmtId="3" fontId="26" fillId="0" borderId="0" applyFill="0" applyBorder="0" applyAlignment="0" applyProtection="0"/>
    <xf numFmtId="3" fontId="13" fillId="0" borderId="0" applyFill="0" applyBorder="0" applyAlignment="0" applyProtection="0"/>
    <xf numFmtId="0" fontId="75" fillId="40" borderId="20">
      <alignment horizontal="left"/>
    </xf>
    <xf numFmtId="0" fontId="76" fillId="40" borderId="0">
      <alignment horizontal="left"/>
    </xf>
    <xf numFmtId="0" fontId="77" fillId="0" borderId="7" applyNumberFormat="0" applyFill="0" applyAlignment="0" applyProtection="0"/>
    <xf numFmtId="0" fontId="52" fillId="0" borderId="7" applyNumberFormat="0" applyFill="0" applyAlignment="0" applyProtection="0"/>
    <xf numFmtId="0" fontId="78" fillId="4" borderId="0" applyNumberFormat="0" applyBorder="0" applyAlignment="0" applyProtection="0"/>
    <xf numFmtId="0" fontId="46" fillId="4" borderId="0" applyNumberFormat="0" applyBorder="0" applyAlignment="0" applyProtection="0"/>
    <xf numFmtId="0" fontId="79" fillId="44" borderId="0" applyNumberFormat="0" applyBorder="0" applyAlignment="0" applyProtection="0"/>
    <xf numFmtId="0" fontId="80" fillId="45" borderId="0">
      <alignment horizontal="left" vertical="top"/>
    </xf>
    <xf numFmtId="0" fontId="61" fillId="46" borderId="0">
      <alignment horizontal="right" vertical="top" textRotation="90" wrapText="1"/>
    </xf>
    <xf numFmtId="0" fontId="81" fillId="0" borderId="0"/>
    <xf numFmtId="0" fontId="82" fillId="0" borderId="23" applyNumberFormat="0" applyFill="0" applyAlignment="0" applyProtection="0"/>
    <xf numFmtId="0" fontId="83" fillId="0" borderId="24" applyNumberFormat="0" applyFill="0" applyAlignment="0" applyProtection="0"/>
    <xf numFmtId="0" fontId="84" fillId="0" borderId="25" applyNumberFormat="0" applyFill="0" applyAlignment="0" applyProtection="0"/>
    <xf numFmtId="0" fontId="84" fillId="0" borderId="0" applyNumberFormat="0" applyFill="0" applyBorder="0" applyAlignment="0" applyProtection="0"/>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47" borderId="19" applyNumberFormat="0" applyAlignment="0" applyProtection="0"/>
    <xf numFmtId="0" fontId="88" fillId="6" borderId="5" applyNumberFormat="0" applyAlignment="0" applyProtection="0"/>
    <xf numFmtId="0" fontId="49" fillId="6" borderId="5" applyNumberFormat="0" applyAlignment="0" applyProtection="0"/>
    <xf numFmtId="0" fontId="45" fillId="41" borderId="0">
      <alignment horizontal="center"/>
    </xf>
    <xf numFmtId="0" fontId="14" fillId="40" borderId="20">
      <alignment horizontal="centerContinuous" wrapText="1"/>
    </xf>
    <xf numFmtId="0" fontId="89" fillId="45" borderId="0">
      <alignment horizontal="center" wrapText="1"/>
    </xf>
    <xf numFmtId="0" fontId="14" fillId="40" borderId="20">
      <alignment horizontal="centerContinuous" wrapText="1"/>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4" fillId="0" borderId="0" applyFont="0" applyFill="0" applyBorder="0" applyAlignment="0" applyProtection="0"/>
    <xf numFmtId="43" fontId="4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43" fontId="44" fillId="0" borderId="0" applyFont="0" applyFill="0" applyBorder="0" applyAlignment="0" applyProtection="0"/>
    <xf numFmtId="176"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3" fontId="14" fillId="0" borderId="0" applyFill="0" applyBorder="0" applyAlignment="0" applyProtection="0"/>
    <xf numFmtId="0" fontId="90" fillId="0" borderId="0"/>
    <xf numFmtId="3" fontId="14" fillId="42" borderId="0" applyFont="0" applyFill="0" applyBorder="0" applyAlignment="0" applyProtection="0"/>
    <xf numFmtId="3" fontId="14" fillId="0" borderId="0" applyFill="0" applyBorder="0" applyAlignment="0" applyProtection="0"/>
    <xf numFmtId="169" fontId="14" fillId="0" borderId="0" applyFill="0" applyBorder="0" applyAlignment="0" applyProtection="0"/>
    <xf numFmtId="0" fontId="90" fillId="0" borderId="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15" fillId="0" borderId="0" applyProtection="0"/>
    <xf numFmtId="0" fontId="16" fillId="0" borderId="0" applyProtection="0"/>
    <xf numFmtId="0" fontId="15" fillId="0" borderId="0" applyNumberFormat="0" applyFill="0" applyBorder="0" applyAlignment="0" applyProtection="0"/>
    <xf numFmtId="0" fontId="16" fillId="0" borderId="0" applyNumberFormat="0" applyFill="0" applyBorder="0" applyAlignment="0" applyProtection="0"/>
    <xf numFmtId="0" fontId="94" fillId="40" borderId="13">
      <alignment wrapText="1"/>
    </xf>
    <xf numFmtId="0" fontId="94" fillId="40" borderId="15"/>
    <xf numFmtId="0" fontId="94" fillId="40" borderId="11"/>
    <xf numFmtId="0" fontId="60" fillId="40" borderId="16">
      <alignment horizontal="center" wrapText="1"/>
    </xf>
    <xf numFmtId="0" fontId="65" fillId="39" borderId="26">
      <alignment horizontal="left" vertical="top" wrapText="1"/>
    </xf>
    <xf numFmtId="0" fontId="95" fillId="0" borderId="27" applyNumberFormat="0" applyFill="0" applyAlignment="0" applyProtection="0"/>
    <xf numFmtId="0" fontId="14" fillId="0" borderId="0" applyFont="0" applyFill="0" applyBorder="0" applyAlignment="0" applyProtection="0"/>
    <xf numFmtId="168" fontId="13" fillId="0" borderId="0" applyProtection="0"/>
    <xf numFmtId="0" fontId="40" fillId="3" borderId="0" applyNumberFormat="0" applyBorder="0" applyAlignment="0" applyProtection="0"/>
    <xf numFmtId="0" fontId="48" fillId="3" borderId="0" applyNumberFormat="0" applyBorder="0" applyAlignment="0" applyProtection="0"/>
    <xf numFmtId="0" fontId="96" fillId="48" borderId="0" applyNumberFormat="0" applyBorder="0" applyAlignment="0" applyProtection="0"/>
    <xf numFmtId="0" fontId="13" fillId="0" borderId="0" applyNumberFormat="0" applyFont="0" applyFill="0" applyBorder="0" applyAlignment="0" applyProtection="0"/>
    <xf numFmtId="0" fontId="14" fillId="0" borderId="0" applyNumberFormat="0" applyFill="0" applyBorder="0" applyAlignment="0" applyProtection="0"/>
    <xf numFmtId="0" fontId="14" fillId="0" borderId="0">
      <alignment vertical="top"/>
    </xf>
    <xf numFmtId="0" fontId="14" fillId="0" borderId="0"/>
    <xf numFmtId="0" fontId="97" fillId="0" borderId="0"/>
    <xf numFmtId="0" fontId="14" fillId="0" borderId="0"/>
    <xf numFmtId="0" fontId="14" fillId="49" borderId="28"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44" fillId="9" borderId="9" applyNumberFormat="0" applyFont="0" applyAlignment="0" applyProtection="0"/>
    <xf numFmtId="0" fontId="98" fillId="5" borderId="0" applyNumberFormat="0" applyBorder="0" applyAlignment="0" applyProtection="0"/>
    <xf numFmtId="0" fontId="47" fillId="5" borderId="0" applyNumberFormat="0" applyBorder="0" applyAlignment="0" applyProtection="0"/>
    <xf numFmtId="0" fontId="99" fillId="37" borderId="29" applyNumberFormat="0" applyAlignment="0" applyProtection="0"/>
    <xf numFmtId="0" fontId="90" fillId="0" borderId="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4" fontId="13" fillId="0" borderId="0" applyProtection="0"/>
    <xf numFmtId="0" fontId="60" fillId="40" borderId="20"/>
    <xf numFmtId="0" fontId="67" fillId="40" borderId="0">
      <alignment horizontal="right"/>
    </xf>
    <xf numFmtId="0" fontId="101" fillId="45" borderId="0">
      <alignment horizontal="center"/>
    </xf>
    <xf numFmtId="0" fontId="65" fillId="46" borderId="20">
      <alignment horizontal="left" vertical="top" wrapText="1"/>
    </xf>
    <xf numFmtId="0" fontId="102" fillId="46" borderId="12">
      <alignment horizontal="left" vertical="top" wrapText="1"/>
    </xf>
    <xf numFmtId="0" fontId="65" fillId="46" borderId="14">
      <alignment horizontal="left" vertical="top" wrapText="1"/>
    </xf>
    <xf numFmtId="0" fontId="65" fillId="46" borderId="12">
      <alignment horizontal="left" vertical="top"/>
    </xf>
    <xf numFmtId="4" fontId="103" fillId="50" borderId="30" applyNumberFormat="0" applyProtection="0">
      <alignment vertical="center"/>
    </xf>
    <xf numFmtId="4" fontId="104" fillId="48" borderId="30" applyNumberFormat="0" applyProtection="0">
      <alignment vertical="center"/>
    </xf>
    <xf numFmtId="4" fontId="104" fillId="48" borderId="30" applyNumberFormat="0" applyProtection="0">
      <alignment vertical="center"/>
    </xf>
    <xf numFmtId="4" fontId="103" fillId="50" borderId="30" applyNumberFormat="0" applyProtection="0">
      <alignment vertical="center"/>
    </xf>
    <xf numFmtId="4" fontId="105" fillId="50" borderId="30" applyNumberFormat="0" applyProtection="0">
      <alignment vertical="center"/>
    </xf>
    <xf numFmtId="4" fontId="105" fillId="50" borderId="30" applyNumberFormat="0" applyProtection="0">
      <alignment vertical="center"/>
    </xf>
    <xf numFmtId="4" fontId="106" fillId="50" borderId="30" applyNumberFormat="0" applyProtection="0">
      <alignment vertical="center"/>
    </xf>
    <xf numFmtId="4" fontId="105" fillId="50" borderId="30" applyNumberFormat="0" applyProtection="0">
      <alignment vertical="center"/>
    </xf>
    <xf numFmtId="4" fontId="107" fillId="50" borderId="30" applyNumberFormat="0" applyProtection="0">
      <alignment horizontal="left" vertical="center" indent="1"/>
    </xf>
    <xf numFmtId="4" fontId="107" fillId="50" borderId="30" applyNumberFormat="0" applyProtection="0">
      <alignment horizontal="left" vertical="center" indent="1"/>
    </xf>
    <xf numFmtId="4" fontId="104" fillId="50" borderId="30" applyNumberFormat="0" applyProtection="0">
      <alignment horizontal="left" vertical="center" indent="1"/>
    </xf>
    <xf numFmtId="4" fontId="107" fillId="50" borderId="30" applyNumberFormat="0" applyProtection="0">
      <alignment horizontal="left" vertical="center" indent="1"/>
    </xf>
    <xf numFmtId="0" fontId="104" fillId="50" borderId="30" applyNumberFormat="0" applyProtection="0">
      <alignment horizontal="left" vertical="top" indent="1"/>
    </xf>
    <xf numFmtId="0" fontId="14" fillId="0" borderId="0"/>
    <xf numFmtId="0" fontId="14" fillId="0" borderId="0"/>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45" borderId="30" applyNumberFormat="0" applyProtection="0">
      <alignment horizontal="right" vertical="center"/>
    </xf>
    <xf numFmtId="4" fontId="107" fillId="45" borderId="30" applyNumberFormat="0" applyProtection="0">
      <alignment horizontal="right" vertical="center"/>
    </xf>
    <xf numFmtId="4" fontId="97" fillId="34" borderId="30" applyNumberFormat="0" applyProtection="0">
      <alignment horizontal="right" vertical="center"/>
    </xf>
    <xf numFmtId="4" fontId="107" fillId="45" borderId="30" applyNumberFormat="0" applyProtection="0">
      <alignment horizontal="right" vertical="center"/>
    </xf>
    <xf numFmtId="4" fontId="107" fillId="53" borderId="30" applyNumberFormat="0" applyProtection="0">
      <alignment horizontal="right" vertical="center"/>
    </xf>
    <xf numFmtId="4" fontId="107" fillId="53" borderId="30" applyNumberFormat="0" applyProtection="0">
      <alignment horizontal="right" vertical="center"/>
    </xf>
    <xf numFmtId="4" fontId="97" fillId="54" borderId="30" applyNumberFormat="0" applyProtection="0">
      <alignment horizontal="right" vertical="center"/>
    </xf>
    <xf numFmtId="4" fontId="107" fillId="53" borderId="30" applyNumberFormat="0" applyProtection="0">
      <alignment horizontal="right" vertical="center"/>
    </xf>
    <xf numFmtId="4" fontId="107" fillId="55" borderId="30" applyNumberFormat="0" applyProtection="0">
      <alignment horizontal="right" vertical="center"/>
    </xf>
    <xf numFmtId="4" fontId="107" fillId="55" borderId="30" applyNumberFormat="0" applyProtection="0">
      <alignment horizontal="right" vertical="center"/>
    </xf>
    <xf numFmtId="4" fontId="97" fillId="56" borderId="30" applyNumberFormat="0" applyProtection="0">
      <alignment horizontal="right" vertical="center"/>
    </xf>
    <xf numFmtId="4" fontId="107" fillId="55" borderId="30" applyNumberFormat="0" applyProtection="0">
      <alignment horizontal="right" vertical="center"/>
    </xf>
    <xf numFmtId="4" fontId="107" fillId="57" borderId="30" applyNumberFormat="0" applyProtection="0">
      <alignment horizontal="right" vertical="center"/>
    </xf>
    <xf numFmtId="4" fontId="107" fillId="57" borderId="30" applyNumberFormat="0" applyProtection="0">
      <alignment horizontal="right" vertical="center"/>
    </xf>
    <xf numFmtId="4" fontId="97" fillId="58" borderId="30" applyNumberFormat="0" applyProtection="0">
      <alignment horizontal="right" vertical="center"/>
    </xf>
    <xf numFmtId="4" fontId="107" fillId="57" borderId="30" applyNumberFormat="0" applyProtection="0">
      <alignment horizontal="right" vertical="center"/>
    </xf>
    <xf numFmtId="4" fontId="107" fillId="59" borderId="30" applyNumberFormat="0" applyProtection="0">
      <alignment horizontal="right" vertical="center"/>
    </xf>
    <xf numFmtId="4" fontId="107" fillId="59" borderId="30" applyNumberFormat="0" applyProtection="0">
      <alignment horizontal="right" vertical="center"/>
    </xf>
    <xf numFmtId="4" fontId="97" fillId="60" borderId="30" applyNumberFormat="0" applyProtection="0">
      <alignment horizontal="right" vertical="center"/>
    </xf>
    <xf numFmtId="4" fontId="107" fillId="59" borderId="30" applyNumberFormat="0" applyProtection="0">
      <alignment horizontal="right" vertical="center"/>
    </xf>
    <xf numFmtId="4" fontId="107" fillId="61" borderId="30" applyNumberFormat="0" applyProtection="0">
      <alignment horizontal="right" vertical="center"/>
    </xf>
    <xf numFmtId="4" fontId="107" fillId="61" borderId="30" applyNumberFormat="0" applyProtection="0">
      <alignment horizontal="right" vertical="center"/>
    </xf>
    <xf numFmtId="4" fontId="97" fillId="62" borderId="30" applyNumberFormat="0" applyProtection="0">
      <alignment horizontal="right" vertical="center"/>
    </xf>
    <xf numFmtId="4" fontId="107" fillId="61" borderId="30" applyNumberFormat="0" applyProtection="0">
      <alignment horizontal="right" vertical="center"/>
    </xf>
    <xf numFmtId="4" fontId="107" fillId="63" borderId="30" applyNumberFormat="0" applyProtection="0">
      <alignment horizontal="right" vertical="center"/>
    </xf>
    <xf numFmtId="4" fontId="107" fillId="63" borderId="30" applyNumberFormat="0" applyProtection="0">
      <alignment horizontal="right" vertical="center"/>
    </xf>
    <xf numFmtId="4" fontId="97" fillId="64" borderId="30" applyNumberFormat="0" applyProtection="0">
      <alignment horizontal="right" vertical="center"/>
    </xf>
    <xf numFmtId="4" fontId="107" fillId="63" borderId="30" applyNumberFormat="0" applyProtection="0">
      <alignment horizontal="right" vertical="center"/>
    </xf>
    <xf numFmtId="4" fontId="107" fillId="65" borderId="30" applyNumberFormat="0" applyProtection="0">
      <alignment horizontal="right" vertical="center"/>
    </xf>
    <xf numFmtId="4" fontId="107" fillId="65" borderId="30" applyNumberFormat="0" applyProtection="0">
      <alignment horizontal="right" vertical="center"/>
    </xf>
    <xf numFmtId="4" fontId="97" fillId="66" borderId="30" applyNumberFormat="0" applyProtection="0">
      <alignment horizontal="right" vertical="center"/>
    </xf>
    <xf numFmtId="4" fontId="107" fillId="65" borderId="30" applyNumberFormat="0" applyProtection="0">
      <alignment horizontal="right" vertical="center"/>
    </xf>
    <xf numFmtId="4" fontId="107" fillId="67" borderId="30" applyNumberFormat="0" applyProtection="0">
      <alignment horizontal="right" vertical="center"/>
    </xf>
    <xf numFmtId="4" fontId="107" fillId="67" borderId="30" applyNumberFormat="0" applyProtection="0">
      <alignment horizontal="right" vertical="center"/>
    </xf>
    <xf numFmtId="4" fontId="97" fillId="68" borderId="30" applyNumberFormat="0" applyProtection="0">
      <alignment horizontal="right" vertical="center"/>
    </xf>
    <xf numFmtId="4" fontId="107" fillId="67" borderId="30" applyNumberFormat="0" applyProtection="0">
      <alignment horizontal="right" vertical="center"/>
    </xf>
    <xf numFmtId="4" fontId="103" fillId="69" borderId="31" applyNumberFormat="0" applyProtection="0">
      <alignment horizontal="left" vertical="center" indent="1"/>
    </xf>
    <xf numFmtId="4" fontId="103" fillId="70" borderId="31" applyNumberFormat="0" applyProtection="0">
      <alignment horizontal="left" vertical="center" indent="1"/>
    </xf>
    <xf numFmtId="4" fontId="103" fillId="70" borderId="31" applyNumberFormat="0" applyProtection="0">
      <alignment horizontal="left" vertical="center" indent="1"/>
    </xf>
    <xf numFmtId="4" fontId="103" fillId="69" borderId="31" applyNumberFormat="0" applyProtection="0">
      <alignment horizontal="left" vertical="center" indent="1"/>
    </xf>
    <xf numFmtId="4" fontId="103" fillId="71" borderId="0" applyNumberFormat="0" applyProtection="0">
      <alignment horizontal="left" vertical="center" indent="1"/>
    </xf>
    <xf numFmtId="4" fontId="97" fillId="72" borderId="0" applyNumberFormat="0" applyProtection="0">
      <alignment horizontal="left" vertical="center" indent="1"/>
    </xf>
    <xf numFmtId="4" fontId="97" fillId="72" borderId="0" applyNumberFormat="0" applyProtection="0">
      <alignment horizontal="left" vertical="center" indent="1"/>
    </xf>
    <xf numFmtId="4" fontId="103" fillId="7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97" fillId="71" borderId="0" applyNumberFormat="0" applyProtection="0">
      <alignment horizontal="left" vertical="center" indent="1"/>
    </xf>
    <xf numFmtId="4" fontId="97" fillId="73" borderId="0" applyNumberFormat="0" applyProtection="0">
      <alignment horizontal="left" vertical="center" indent="1"/>
    </xf>
    <xf numFmtId="4" fontId="97" fillId="73" borderId="0" applyNumberFormat="0" applyProtection="0">
      <alignment horizontal="left" vertical="center" indent="1"/>
    </xf>
    <xf numFmtId="4" fontId="97" fillId="71" borderId="0" applyNumberFormat="0" applyProtection="0">
      <alignment horizontal="left" vertical="center" indent="1"/>
    </xf>
    <xf numFmtId="4" fontId="97" fillId="51" borderId="0" applyNumberFormat="0" applyProtection="0">
      <alignment horizontal="left" vertical="center" indent="1"/>
    </xf>
    <xf numFmtId="4" fontId="97" fillId="52" borderId="0" applyNumberFormat="0" applyProtection="0">
      <alignment horizontal="left" vertical="center" indent="1"/>
    </xf>
    <xf numFmtId="4" fontId="97" fillId="52" borderId="0" applyNumberFormat="0" applyProtection="0">
      <alignment horizontal="left" vertical="center" indent="1"/>
    </xf>
    <xf numFmtId="4" fontId="97" fillId="51" borderId="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0" borderId="0"/>
    <xf numFmtId="0" fontId="14" fillId="0" borderId="0"/>
    <xf numFmtId="4" fontId="107" fillId="73" borderId="30" applyNumberFormat="0" applyProtection="0">
      <alignment vertical="center"/>
    </xf>
    <xf numFmtId="4" fontId="107" fillId="73" borderId="30" applyNumberFormat="0" applyProtection="0">
      <alignment vertical="center"/>
    </xf>
    <xf numFmtId="4" fontId="97" fillId="74" borderId="30" applyNumberFormat="0" applyProtection="0">
      <alignment vertical="center"/>
    </xf>
    <xf numFmtId="4" fontId="107" fillId="73" borderId="30" applyNumberFormat="0" applyProtection="0">
      <alignment vertical="center"/>
    </xf>
    <xf numFmtId="4" fontId="108" fillId="73" borderId="30" applyNumberFormat="0" applyProtection="0">
      <alignment vertical="center"/>
    </xf>
    <xf numFmtId="4" fontId="108" fillId="73" borderId="30" applyNumberFormat="0" applyProtection="0">
      <alignment vertical="center"/>
    </xf>
    <xf numFmtId="4" fontId="109" fillId="74" borderId="30" applyNumberFormat="0" applyProtection="0">
      <alignment vertical="center"/>
    </xf>
    <xf numFmtId="4" fontId="108" fillId="73" borderId="30" applyNumberFormat="0" applyProtection="0">
      <alignment vertical="center"/>
    </xf>
    <xf numFmtId="4" fontId="103" fillId="71" borderId="32" applyNumberFormat="0" applyProtection="0">
      <alignment horizontal="left" vertical="center" indent="1"/>
    </xf>
    <xf numFmtId="4" fontId="103" fillId="71" borderId="32" applyNumberFormat="0" applyProtection="0">
      <alignment horizontal="left" vertical="center" indent="1"/>
    </xf>
    <xf numFmtId="4" fontId="97" fillId="74" borderId="30" applyNumberFormat="0" applyProtection="0">
      <alignment horizontal="left" vertical="center" indent="1"/>
    </xf>
    <xf numFmtId="4" fontId="103" fillId="71" borderId="32" applyNumberFormat="0" applyProtection="0">
      <alignment horizontal="left" vertical="center" indent="1"/>
    </xf>
    <xf numFmtId="0" fontId="97" fillId="74" borderId="30" applyNumberFormat="0" applyProtection="0">
      <alignment horizontal="left" vertical="top" indent="1"/>
    </xf>
    <xf numFmtId="0" fontId="14" fillId="0" borderId="0"/>
    <xf numFmtId="0" fontId="14" fillId="0" borderId="0"/>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8" fillId="44" borderId="30" applyNumberFormat="0" applyProtection="0">
      <alignment horizontal="right" vertical="center"/>
    </xf>
    <xf numFmtId="4" fontId="108" fillId="73" borderId="30" applyNumberFormat="0" applyProtection="0">
      <alignment horizontal="right" vertical="center"/>
    </xf>
    <xf numFmtId="4" fontId="109" fillId="72" borderId="30" applyNumberFormat="0" applyProtection="0">
      <alignment horizontal="right" vertical="center"/>
    </xf>
    <xf numFmtId="4" fontId="108" fillId="73" borderId="30" applyNumberFormat="0" applyProtection="0">
      <alignment horizontal="right" vertical="center"/>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52" borderId="30" applyNumberFormat="0" applyProtection="0">
      <alignment horizontal="left" vertical="center" indent="1"/>
    </xf>
    <xf numFmtId="4" fontId="103" fillId="52" borderId="30" applyNumberFormat="0" applyProtection="0">
      <alignment horizontal="left" vertical="center" indent="1"/>
    </xf>
    <xf numFmtId="4" fontId="103" fillId="71" borderId="30" applyNumberFormat="0" applyProtection="0">
      <alignment horizontal="left" vertical="center" indent="1"/>
    </xf>
    <xf numFmtId="0" fontId="97" fillId="52" borderId="30" applyNumberFormat="0" applyProtection="0">
      <alignment horizontal="left" vertical="top" indent="1"/>
    </xf>
    <xf numFmtId="0" fontId="97" fillId="52" borderId="30" applyNumberFormat="0" applyProtection="0">
      <alignment horizontal="left" vertical="top" indent="1"/>
    </xf>
    <xf numFmtId="0" fontId="14" fillId="0" borderId="0"/>
    <xf numFmtId="4" fontId="110" fillId="52" borderId="32" applyNumberFormat="0" applyProtection="0">
      <alignment horizontal="left" vertical="center" indent="1"/>
    </xf>
    <xf numFmtId="4" fontId="110" fillId="52" borderId="32" applyNumberFormat="0" applyProtection="0">
      <alignment horizontal="left" vertical="center" indent="1"/>
    </xf>
    <xf numFmtId="4" fontId="110" fillId="75" borderId="0" applyNumberFormat="0" applyProtection="0">
      <alignment horizontal="left" vertical="center" indent="1"/>
    </xf>
    <xf numFmtId="4" fontId="110" fillId="52" borderId="32" applyNumberFormat="0" applyProtection="0">
      <alignment horizontal="left" vertical="center" indent="1"/>
    </xf>
    <xf numFmtId="4" fontId="111" fillId="73" borderId="30" applyNumberFormat="0" applyProtection="0">
      <alignment horizontal="right" vertical="center"/>
    </xf>
    <xf numFmtId="4" fontId="111" fillId="73" borderId="30" applyNumberFormat="0" applyProtection="0">
      <alignment horizontal="right" vertical="center"/>
    </xf>
    <xf numFmtId="4" fontId="112" fillId="72" borderId="30" applyNumberFormat="0" applyProtection="0">
      <alignment horizontal="right" vertical="center"/>
    </xf>
    <xf numFmtId="4" fontId="111" fillId="73" borderId="30" applyNumberFormat="0" applyProtection="0">
      <alignment horizontal="right" vertical="center"/>
    </xf>
    <xf numFmtId="0" fontId="3" fillId="0" borderId="0"/>
    <xf numFmtId="0" fontId="113" fillId="0" borderId="0"/>
    <xf numFmtId="0" fontId="14" fillId="0" borderId="0"/>
    <xf numFmtId="0" fontId="44" fillId="0" borderId="0"/>
    <xf numFmtId="0" fontId="44" fillId="0" borderId="0"/>
    <xf numFmtId="0" fontId="44" fillId="0" borderId="0"/>
    <xf numFmtId="0" fontId="44" fillId="0" borderId="0"/>
    <xf numFmtId="0" fontId="43" fillId="0" borderId="0"/>
    <xf numFmtId="0" fontId="44" fillId="0" borderId="0"/>
    <xf numFmtId="0" fontId="44" fillId="0" borderId="0"/>
    <xf numFmtId="0" fontId="44" fillId="0" borderId="0"/>
    <xf numFmtId="0" fontId="44" fillId="0" borderId="0"/>
    <xf numFmtId="0" fontId="44" fillId="0" borderId="0"/>
    <xf numFmtId="0" fontId="3" fillId="0" borderId="0"/>
    <xf numFmtId="0" fontId="14" fillId="0" borderId="0"/>
    <xf numFmtId="0" fontId="14" fillId="0" borderId="0"/>
    <xf numFmtId="0" fontId="100" fillId="0" borderId="0"/>
    <xf numFmtId="0" fontId="44" fillId="0" borderId="0"/>
    <xf numFmtId="0" fontId="44" fillId="0" borderId="0"/>
    <xf numFmtId="0" fontId="44" fillId="0" borderId="0"/>
    <xf numFmtId="0" fontId="44" fillId="0" borderId="0"/>
    <xf numFmtId="0" fontId="14" fillId="0" borderId="0"/>
    <xf numFmtId="0" fontId="44" fillId="0" borderId="0"/>
    <xf numFmtId="0" fontId="44" fillId="0" borderId="0"/>
    <xf numFmtId="0" fontId="3" fillId="0" borderId="0"/>
    <xf numFmtId="0" fontId="14" fillId="0" borderId="0"/>
    <xf numFmtId="0" fontId="14" fillId="0" borderId="0"/>
    <xf numFmtId="0" fontId="14" fillId="0" borderId="0"/>
    <xf numFmtId="0" fontId="14" fillId="0" borderId="0"/>
    <xf numFmtId="0" fontId="14" fillId="0" borderId="0"/>
    <xf numFmtId="0" fontId="44" fillId="0" borderId="0"/>
    <xf numFmtId="0" fontId="3" fillId="0" borderId="0"/>
    <xf numFmtId="0" fontId="44" fillId="0" borderId="0"/>
    <xf numFmtId="0" fontId="3" fillId="0" borderId="0"/>
    <xf numFmtId="0" fontId="44" fillId="0" borderId="0"/>
    <xf numFmtId="0" fontId="44" fillId="0" borderId="0"/>
    <xf numFmtId="0" fontId="3" fillId="0" borderId="0"/>
    <xf numFmtId="0" fontId="3" fillId="0" borderId="0"/>
    <xf numFmtId="0" fontId="27" fillId="0" borderId="0"/>
    <xf numFmtId="0" fontId="80" fillId="76" borderId="0">
      <alignment horizontal="left"/>
    </xf>
    <xf numFmtId="0" fontId="89" fillId="76" borderId="0">
      <alignment horizontal="left" wrapText="1"/>
    </xf>
    <xf numFmtId="0" fontId="80" fillId="76" borderId="0">
      <alignment horizontal="left"/>
    </xf>
    <xf numFmtId="0" fontId="114" fillId="0" borderId="33"/>
    <xf numFmtId="0" fontId="115" fillId="0" borderId="0"/>
    <xf numFmtId="0" fontId="66" fillId="40" borderId="0">
      <alignment horizontal="center"/>
    </xf>
    <xf numFmtId="0" fontId="116" fillId="0" borderId="0" applyNumberFormat="0" applyFill="0" applyBorder="0" applyAlignment="0" applyProtection="0"/>
    <xf numFmtId="0" fontId="81" fillId="40" borderId="0"/>
    <xf numFmtId="0" fontId="80" fillId="76" borderId="0">
      <alignment horizontal="left"/>
    </xf>
    <xf numFmtId="0" fontId="14" fillId="0" borderId="1" applyNumberFormat="0" applyFill="0" applyAlignment="0" applyProtection="0"/>
    <xf numFmtId="0" fontId="9" fillId="0" borderId="10" applyNumberFormat="0" applyFill="0" applyAlignment="0" applyProtection="0"/>
    <xf numFmtId="0" fontId="14" fillId="0" borderId="34" applyNumberFormat="0" applyFill="0" applyAlignment="0" applyProtection="0"/>
    <xf numFmtId="0" fontId="14" fillId="0" borderId="1" applyNumberFormat="0" applyFill="0" applyAlignment="0" applyProtection="0"/>
    <xf numFmtId="41" fontId="27" fillId="0" borderId="0" applyFont="0" applyFill="0" applyBorder="0" applyAlignment="0" applyProtection="0"/>
    <xf numFmtId="43" fontId="27" fillId="0" borderId="0" applyFont="0" applyFill="0" applyBorder="0" applyAlignment="0" applyProtection="0"/>
    <xf numFmtId="0" fontId="117" fillId="7" borderId="6" applyNumberFormat="0" applyAlignment="0" applyProtection="0"/>
    <xf numFmtId="0" fontId="50" fillId="7" borderId="6" applyNumberFormat="0" applyAlignment="0" applyProtection="0"/>
    <xf numFmtId="164" fontId="27"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177" fontId="14" fillId="0" borderId="0" applyFill="0" applyBorder="0" applyAlignment="0" applyProtection="0"/>
    <xf numFmtId="2" fontId="14" fillId="0" borderId="0" applyFill="0" applyBorder="0" applyAlignment="0" applyProtection="0"/>
    <xf numFmtId="0" fontId="118" fillId="0" borderId="0" applyNumberFormat="0" applyFill="0" applyBorder="0" applyAlignment="0" applyProtection="0"/>
    <xf numFmtId="0" fontId="55" fillId="0" borderId="0" applyNumberFormat="0" applyFill="0" applyBorder="0" applyAlignment="0" applyProtection="0"/>
    <xf numFmtId="0" fontId="33" fillId="0" borderId="0" applyNumberFormat="0" applyFill="0" applyBorder="0" applyAlignment="0" applyProtection="0"/>
    <xf numFmtId="0" fontId="54" fillId="0" borderId="0" applyNumberForma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0" fontId="119" fillId="0" borderId="0" applyNumberFormat="0" applyFill="0" applyBorder="0" applyAlignment="0" applyProtection="0"/>
    <xf numFmtId="9" fontId="41" fillId="0" borderId="0" applyFont="0" applyFill="0" applyBorder="0" applyAlignment="0" applyProtection="0"/>
    <xf numFmtId="0" fontId="1" fillId="0" borderId="0"/>
    <xf numFmtId="0" fontId="122" fillId="0" borderId="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3" fillId="0" borderId="0" applyProtection="0"/>
    <xf numFmtId="0" fontId="13" fillId="0" borderId="0" applyProtection="0"/>
    <xf numFmtId="14" fontId="14" fillId="0" borderId="0" applyFont="0" applyFill="0" applyBorder="0" applyAlignment="0" applyProtection="0"/>
    <xf numFmtId="2" fontId="13" fillId="0" borderId="0" applyProtection="0"/>
    <xf numFmtId="2" fontId="13" fillId="0" borderId="0" applyProtection="0"/>
    <xf numFmtId="0" fontId="15" fillId="0" borderId="0" applyProtection="0"/>
    <xf numFmtId="0" fontId="16" fillId="0" borderId="0" applyProtection="0"/>
    <xf numFmtId="3" fontId="14" fillId="0" borderId="0" applyFont="0" applyFill="0" applyBorder="0" applyAlignment="0" applyProtection="0"/>
    <xf numFmtId="0" fontId="15" fillId="0" borderId="0" applyNumberFormat="0" applyFont="0" applyFill="0" applyAlignment="0" applyProtection="0"/>
    <xf numFmtId="0" fontId="16" fillId="0" borderId="0" applyNumberFormat="0" applyFont="0" applyFill="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22" fillId="0" borderId="0"/>
    <xf numFmtId="0" fontId="1" fillId="0" borderId="0"/>
    <xf numFmtId="0" fontId="14" fillId="0" borderId="0"/>
    <xf numFmtId="0" fontId="14" fillId="0" borderId="0"/>
    <xf numFmtId="0" fontId="1" fillId="0" borderId="0"/>
    <xf numFmtId="0" fontId="14" fillId="0" borderId="0"/>
    <xf numFmtId="0" fontId="1"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4" fillId="0" borderId="0"/>
    <xf numFmtId="0" fontId="13" fillId="0" borderId="0">
      <alignment vertical="top"/>
    </xf>
    <xf numFmtId="0" fontId="1" fillId="0" borderId="0"/>
    <xf numFmtId="0" fontId="14" fillId="0" borderId="0"/>
    <xf numFmtId="0" fontId="14" fillId="0" borderId="0"/>
    <xf numFmtId="0" fontId="1" fillId="0" borderId="0"/>
    <xf numFmtId="0" fontId="13" fillId="0" borderId="0">
      <alignment vertical="top"/>
    </xf>
    <xf numFmtId="0" fontId="1" fillId="0" borderId="0"/>
    <xf numFmtId="0" fontId="13" fillId="0" borderId="0">
      <alignment vertical="top"/>
    </xf>
    <xf numFmtId="0" fontId="1" fillId="0" borderId="0"/>
    <xf numFmtId="0" fontId="1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0" fontId="13" fillId="0" borderId="0" applyProtection="0"/>
    <xf numFmtId="10" fontId="13" fillId="0" borderId="0" applyProtection="0"/>
    <xf numFmtId="9" fontId="14" fillId="0" borderId="0" applyFont="0" applyFill="0" applyBorder="0" applyAlignment="0" applyProtection="0"/>
    <xf numFmtId="10" fontId="13" fillId="0" borderId="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23" fillId="0" borderId="0"/>
    <xf numFmtId="182" fontId="124" fillId="0" borderId="0"/>
    <xf numFmtId="0" fontId="14" fillId="0" borderId="35" applyNumberFormat="0" applyFont="0" applyBorder="0" applyAlignment="0" applyProtection="0"/>
    <xf numFmtId="0" fontId="13" fillId="0" borderId="36" applyProtection="0"/>
    <xf numFmtId="0" fontId="13" fillId="0" borderId="36" applyProtection="0"/>
    <xf numFmtId="0" fontId="13" fillId="0" borderId="36"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2" fontId="14" fillId="0" borderId="0" applyFont="0" applyFill="0" applyBorder="0" applyAlignment="0" applyProtection="0"/>
    <xf numFmtId="171" fontId="14" fillId="42" borderId="0"/>
    <xf numFmtId="171" fontId="14" fillId="42" borderId="0"/>
    <xf numFmtId="0" fontId="125" fillId="0" borderId="0" applyNumberFormat="0" applyFill="0" applyBorder="0" applyAlignment="0" applyProtection="0"/>
    <xf numFmtId="0" fontId="12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0" fontId="59" fillId="7" borderId="5" applyNumberFormat="0" applyAlignment="0" applyProtection="0"/>
    <xf numFmtId="0" fontId="69" fillId="8" borderId="8" applyNumberFormat="0" applyAlignment="0" applyProtection="0"/>
    <xf numFmtId="0" fontId="77" fillId="0" borderId="7" applyNumberFormat="0" applyFill="0" applyAlignment="0" applyProtection="0"/>
    <xf numFmtId="0" fontId="78" fillId="4" borderId="0" applyNumberFormat="0" applyBorder="0" applyAlignment="0" applyProtection="0"/>
    <xf numFmtId="0" fontId="88" fillId="6" borderId="5" applyNumberFormat="0" applyAlignment="0" applyProtection="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40" fillId="3" borderId="0" applyNumberFormat="0" applyBorder="0" applyAlignment="0" applyProtection="0"/>
    <xf numFmtId="0" fontId="122" fillId="0" borderId="0"/>
    <xf numFmtId="0" fontId="122" fillId="9" borderId="9" applyNumberFormat="0" applyFont="0" applyAlignment="0" applyProtection="0"/>
    <xf numFmtId="0" fontId="98" fillId="5" borderId="0" applyNumberFormat="0" applyBorder="0" applyAlignment="0" applyProtection="0"/>
    <xf numFmtId="0" fontId="134" fillId="0" borderId="0" applyNumberFormat="0" applyFill="0" applyBorder="0" applyAlignment="0" applyProtection="0"/>
    <xf numFmtId="0" fontId="9" fillId="0" borderId="10" applyNumberFormat="0" applyFill="0" applyAlignment="0" applyProtection="0"/>
    <xf numFmtId="0" fontId="117" fillId="7" borderId="6" applyNumberFormat="0" applyAlignment="0" applyProtection="0"/>
    <xf numFmtId="0" fontId="118" fillId="0" borderId="0" applyNumberFormat="0" applyFill="0" applyBorder="0" applyAlignment="0" applyProtection="0"/>
    <xf numFmtId="0" fontId="33" fillId="0" borderId="0" applyNumberFormat="0" applyFill="0" applyBorder="0" applyAlignment="0" applyProtection="0"/>
    <xf numFmtId="0" fontId="135" fillId="0" borderId="0" applyNumberFormat="0" applyFill="0" applyBorder="0" applyAlignment="0" applyProtection="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78" fillId="4" borderId="0" applyNumberFormat="0" applyBorder="0" applyAlignment="0" applyProtection="0"/>
    <xf numFmtId="0" fontId="98" fillId="5" borderId="0" applyNumberFormat="0" applyBorder="0" applyAlignment="0" applyProtection="0"/>
    <xf numFmtId="0" fontId="88" fillId="6" borderId="5" applyNumberFormat="0" applyAlignment="0" applyProtection="0"/>
    <xf numFmtId="0" fontId="117" fillId="7" borderId="6" applyNumberFormat="0" applyAlignment="0" applyProtection="0"/>
    <xf numFmtId="0" fontId="59" fillId="7" borderId="5" applyNumberFormat="0" applyAlignment="0" applyProtection="0"/>
    <xf numFmtId="0" fontId="77" fillId="0" borderId="7" applyNumberFormat="0" applyFill="0" applyAlignment="0" applyProtection="0"/>
    <xf numFmtId="0" fontId="69" fillId="8" borderId="8" applyNumberFormat="0" applyAlignment="0" applyProtection="0"/>
    <xf numFmtId="0" fontId="33" fillId="0" borderId="0" applyNumberFormat="0" applyFill="0" applyBorder="0" applyAlignment="0" applyProtection="0"/>
    <xf numFmtId="0" fontId="118" fillId="0" borderId="0" applyNumberFormat="0" applyFill="0" applyBorder="0" applyAlignment="0" applyProtection="0"/>
    <xf numFmtId="0" fontId="9" fillId="0" borderId="10" applyNumberFormat="0" applyFill="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41" fillId="0" borderId="0"/>
    <xf numFmtId="0" fontId="138" fillId="3" borderId="0" applyNumberFormat="0" applyBorder="0" applyAlignment="0" applyProtection="0"/>
    <xf numFmtId="0" fontId="14" fillId="0" borderId="0"/>
    <xf numFmtId="0" fontId="1" fillId="0" borderId="0"/>
    <xf numFmtId="0" fontId="1" fillId="0" borderId="0"/>
    <xf numFmtId="0" fontId="1" fillId="0" borderId="0"/>
    <xf numFmtId="0" fontId="1" fillId="0" borderId="0"/>
  </cellStyleXfs>
  <cellXfs count="310">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166" fontId="7" fillId="0" borderId="0" xfId="0" applyNumberFormat="1" applyFont="1"/>
    <xf numFmtId="166" fontId="6" fillId="0" borderId="0" xfId="0" applyNumberFormat="1" applyFont="1"/>
    <xf numFmtId="0" fontId="7" fillId="0" borderId="0" xfId="0" applyFont="1" applyFill="1"/>
    <xf numFmtId="0" fontId="7" fillId="0" borderId="0" xfId="0" applyFont="1" applyAlignment="1">
      <alignment horizontal="left"/>
    </xf>
    <xf numFmtId="0" fontId="7" fillId="0" borderId="0" xfId="0" applyFont="1" applyFill="1" applyBorder="1" applyAlignment="1"/>
    <xf numFmtId="0" fontId="7" fillId="0" borderId="0" xfId="0" applyFont="1" applyFill="1" applyBorder="1"/>
    <xf numFmtId="1" fontId="7" fillId="0" borderId="0" xfId="0" applyNumberFormat="1" applyFont="1" applyFill="1" applyBorder="1" applyAlignment="1">
      <alignment horizontal="right"/>
    </xf>
    <xf numFmtId="167" fontId="6" fillId="0" borderId="0" xfId="0" applyNumberFormat="1" applyFont="1"/>
    <xf numFmtId="0" fontId="7" fillId="0" borderId="0" xfId="0" applyFont="1" applyAlignment="1">
      <alignment horizontal="right"/>
    </xf>
    <xf numFmtId="0" fontId="4" fillId="2" borderId="0" xfId="0" applyFont="1" applyFill="1"/>
    <xf numFmtId="0" fontId="6" fillId="2" borderId="0" xfId="0" applyFont="1" applyFill="1"/>
    <xf numFmtId="0" fontId="5" fillId="2" borderId="0" xfId="0" applyFont="1" applyFill="1"/>
    <xf numFmtId="0" fontId="7" fillId="2" borderId="0" xfId="0" applyFont="1" applyFill="1"/>
    <xf numFmtId="0" fontId="8" fillId="0" borderId="0" xfId="0" applyFont="1"/>
    <xf numFmtId="166" fontId="6" fillId="0" borderId="0" xfId="0" applyNumberFormat="1" applyFont="1" applyFill="1" applyBorder="1"/>
    <xf numFmtId="0" fontId="10" fillId="0" borderId="0" xfId="0" applyFont="1"/>
    <xf numFmtId="0" fontId="4" fillId="0" borderId="0" xfId="0" applyFont="1" applyFill="1"/>
    <xf numFmtId="0" fontId="4" fillId="0" borderId="0" xfId="1" applyFont="1"/>
    <xf numFmtId="0" fontId="4" fillId="0" borderId="0" xfId="1" applyFont="1" applyAlignment="1">
      <alignment horizontal="right"/>
    </xf>
    <xf numFmtId="0" fontId="4" fillId="0" borderId="0" xfId="1" applyFont="1" applyAlignment="1">
      <alignment horizontal="left"/>
    </xf>
    <xf numFmtId="0" fontId="12" fillId="0" borderId="0" xfId="1" applyFont="1" applyAlignment="1">
      <alignment horizontal="left"/>
    </xf>
    <xf numFmtId="0" fontId="6" fillId="2" borderId="0" xfId="1" applyFont="1" applyFill="1"/>
    <xf numFmtId="166" fontId="6" fillId="2" borderId="0" xfId="1" applyNumberFormat="1" applyFont="1" applyFill="1"/>
    <xf numFmtId="0" fontId="6" fillId="2" borderId="0" xfId="1" applyFont="1" applyFill="1" applyAlignment="1">
      <alignment horizontal="right"/>
    </xf>
    <xf numFmtId="0" fontId="6" fillId="2" borderId="0" xfId="1" applyFont="1" applyFill="1" applyAlignment="1">
      <alignment horizontal="left"/>
    </xf>
    <xf numFmtId="0" fontId="5" fillId="2" borderId="0" xfId="1" applyFont="1" applyFill="1"/>
    <xf numFmtId="0" fontId="10" fillId="2" borderId="0" xfId="1" applyFont="1" applyFill="1" applyAlignment="1">
      <alignment horizontal="left"/>
    </xf>
    <xf numFmtId="0" fontId="10" fillId="2" borderId="0" xfId="1" applyFont="1" applyFill="1"/>
    <xf numFmtId="167" fontId="10" fillId="2" borderId="0" xfId="0" applyNumberFormat="1" applyFont="1" applyFill="1"/>
    <xf numFmtId="0" fontId="6" fillId="0" borderId="0" xfId="1" applyFont="1" applyFill="1"/>
    <xf numFmtId="0" fontId="18" fillId="0" borderId="0" xfId="0" applyFont="1"/>
    <xf numFmtId="0" fontId="9" fillId="0" borderId="0" xfId="0" applyFont="1"/>
    <xf numFmtId="0" fontId="10" fillId="2" borderId="0" xfId="0" applyFont="1" applyFill="1"/>
    <xf numFmtId="166" fontId="10" fillId="2" borderId="0" xfId="0" applyNumberFormat="1" applyFont="1" applyFill="1"/>
    <xf numFmtId="0" fontId="9" fillId="0" borderId="0" xfId="0" applyFont="1" applyFill="1" applyBorder="1" applyAlignment="1">
      <alignment vertical="center" wrapText="1"/>
    </xf>
    <xf numFmtId="169" fontId="7" fillId="0" borderId="0" xfId="0" applyNumberFormat="1" applyFont="1" applyFill="1"/>
    <xf numFmtId="169" fontId="4" fillId="0" borderId="0" xfId="0" applyNumberFormat="1" applyFont="1" applyFill="1"/>
    <xf numFmtId="0" fontId="18" fillId="0" borderId="0" xfId="0" applyFont="1" applyAlignment="1">
      <alignment horizontal="left"/>
    </xf>
    <xf numFmtId="0" fontId="9" fillId="0" borderId="0" xfId="0" applyFont="1" applyBorder="1" applyAlignment="1">
      <alignment horizontal="left" vertical="center" wrapText="1"/>
    </xf>
    <xf numFmtId="0" fontId="5" fillId="0" borderId="0" xfId="0" applyFont="1" applyAlignment="1">
      <alignment horizontal="left"/>
    </xf>
    <xf numFmtId="169" fontId="18" fillId="0" borderId="0" xfId="0" applyNumberFormat="1" applyFont="1"/>
    <xf numFmtId="9" fontId="5" fillId="0" borderId="0" xfId="0" applyNumberFormat="1" applyFont="1" applyAlignment="1"/>
    <xf numFmtId="49" fontId="5" fillId="0" borderId="0" xfId="0" applyNumberFormat="1" applyFont="1" applyAlignment="1">
      <alignment vertical="top" wrapText="1"/>
    </xf>
    <xf numFmtId="9" fontId="5" fillId="0" borderId="0" xfId="0" applyNumberFormat="1" applyFont="1" applyAlignment="1">
      <alignment vertical="top" wrapText="1"/>
    </xf>
    <xf numFmtId="0" fontId="9" fillId="0" borderId="0" xfId="0" applyFont="1" applyAlignment="1">
      <alignment vertical="center"/>
    </xf>
    <xf numFmtId="0" fontId="19" fillId="0" borderId="0" xfId="0" quotePrefix="1" applyFont="1"/>
    <xf numFmtId="169" fontId="19" fillId="0" borderId="0" xfId="0" applyNumberFormat="1" applyFont="1"/>
    <xf numFmtId="0" fontId="19" fillId="0" borderId="0" xfId="0" applyFont="1"/>
    <xf numFmtId="0" fontId="20" fillId="0" borderId="0" xfId="0" applyFont="1"/>
    <xf numFmtId="169" fontId="20" fillId="0" borderId="0" xfId="0" applyNumberFormat="1" applyFont="1"/>
    <xf numFmtId="167" fontId="4" fillId="0" borderId="0" xfId="0" applyNumberFormat="1" applyFont="1"/>
    <xf numFmtId="167" fontId="6" fillId="2" borderId="0" xfId="0" applyNumberFormat="1" applyFont="1" applyFill="1"/>
    <xf numFmtId="167" fontId="4" fillId="2" borderId="0" xfId="0" applyNumberFormat="1" applyFont="1" applyFill="1"/>
    <xf numFmtId="167" fontId="7" fillId="0" borderId="0" xfId="0" applyNumberFormat="1" applyFont="1"/>
    <xf numFmtId="167" fontId="6" fillId="2" borderId="0" xfId="1" applyNumberFormat="1" applyFont="1" applyFill="1"/>
    <xf numFmtId="167" fontId="7" fillId="0" borderId="0" xfId="0" applyNumberFormat="1" applyFont="1" applyFill="1" applyBorder="1"/>
    <xf numFmtId="167" fontId="5" fillId="2" borderId="0" xfId="1" applyNumberFormat="1" applyFont="1" applyFill="1"/>
    <xf numFmtId="166" fontId="4" fillId="0" borderId="0" xfId="0" applyNumberFormat="1" applyFont="1"/>
    <xf numFmtId="166" fontId="7" fillId="0" borderId="0" xfId="0" applyNumberFormat="1" applyFont="1" applyFill="1"/>
    <xf numFmtId="0" fontId="4" fillId="0" borderId="0" xfId="0" applyFont="1" applyAlignment="1">
      <alignment horizontal="right"/>
    </xf>
    <xf numFmtId="0" fontId="6" fillId="0" borderId="0" xfId="0" applyFont="1" applyAlignment="1">
      <alignment horizontal="right"/>
    </xf>
    <xf numFmtId="0" fontId="7" fillId="0" borderId="0" xfId="0" applyFont="1" applyFill="1" applyAlignment="1">
      <alignment horizontal="right"/>
    </xf>
    <xf numFmtId="0" fontId="18" fillId="0" borderId="0" xfId="0" applyFont="1" applyAlignment="1">
      <alignment horizontal="right"/>
    </xf>
    <xf numFmtId="169" fontId="7" fillId="0" borderId="0" xfId="0" applyNumberFormat="1" applyFont="1"/>
    <xf numFmtId="171" fontId="7" fillId="0" borderId="0" xfId="0" applyNumberFormat="1" applyFont="1"/>
    <xf numFmtId="0" fontId="6" fillId="0" borderId="0" xfId="0" applyFont="1" applyAlignment="1">
      <alignment horizontal="left" vertical="top"/>
    </xf>
    <xf numFmtId="0" fontId="5" fillId="0" borderId="0" xfId="0" quotePrefix="1" applyFont="1"/>
    <xf numFmtId="0" fontId="6" fillId="0" borderId="0" xfId="0" applyFont="1" applyAlignment="1">
      <alignment horizontal="left"/>
    </xf>
    <xf numFmtId="0" fontId="5" fillId="0" borderId="0" xfId="0" applyFont="1" applyAlignment="1">
      <alignment vertical="top" wrapText="1"/>
    </xf>
    <xf numFmtId="0" fontId="18" fillId="0" borderId="0" xfId="0" applyFont="1" applyAlignment="1">
      <alignment wrapText="1"/>
    </xf>
    <xf numFmtId="169" fontId="9" fillId="0" borderId="0" xfId="0" applyNumberFormat="1" applyFont="1" applyFill="1" applyBorder="1" applyAlignment="1">
      <alignment horizontal="right" vertical="center" wrapText="1"/>
    </xf>
    <xf numFmtId="0" fontId="6" fillId="0" borderId="0" xfId="0" applyFont="1" applyFill="1"/>
    <xf numFmtId="0" fontId="12" fillId="0" borderId="0" xfId="0" applyFont="1"/>
    <xf numFmtId="0" fontId="23" fillId="0" borderId="0" xfId="0" applyFont="1" applyAlignment="1">
      <alignment horizontal="left"/>
    </xf>
    <xf numFmtId="169" fontId="24" fillId="0" borderId="0" xfId="0" applyNumberFormat="1" applyFont="1"/>
    <xf numFmtId="0" fontId="24" fillId="0" borderId="0" xfId="0" applyFont="1"/>
    <xf numFmtId="0" fontId="23" fillId="0" borderId="0" xfId="0" applyFont="1"/>
    <xf numFmtId="0" fontId="25" fillId="0" borderId="0" xfId="0" applyFont="1"/>
    <xf numFmtId="169" fontId="8" fillId="0" borderId="0" xfId="0" applyNumberFormat="1" applyFont="1"/>
    <xf numFmtId="169" fontId="25" fillId="0" borderId="0" xfId="0" applyNumberFormat="1" applyFont="1"/>
    <xf numFmtId="171" fontId="8" fillId="0" borderId="0" xfId="0" applyNumberFormat="1" applyFont="1"/>
    <xf numFmtId="171" fontId="25" fillId="0" borderId="0" xfId="0" applyNumberFormat="1" applyFont="1"/>
    <xf numFmtId="171" fontId="8" fillId="0" borderId="0" xfId="0" quotePrefix="1" applyNumberFormat="1" applyFont="1" applyAlignment="1">
      <alignment horizontal="right"/>
    </xf>
    <xf numFmtId="0" fontId="8" fillId="0" borderId="0" xfId="0" applyFont="1" applyFill="1" applyBorder="1" applyAlignment="1">
      <alignment horizontal="left"/>
    </xf>
    <xf numFmtId="0" fontId="12" fillId="0" borderId="0" xfId="0" applyFont="1" applyAlignment="1">
      <alignment horizontal="left"/>
    </xf>
    <xf numFmtId="0" fontId="6" fillId="2" borderId="0" xfId="0" applyFont="1" applyFill="1" applyAlignment="1">
      <alignment horizontal="left"/>
    </xf>
    <xf numFmtId="0" fontId="7" fillId="2" borderId="0" xfId="0" applyFont="1" applyFill="1" applyAlignment="1">
      <alignment horizontal="left"/>
    </xf>
    <xf numFmtId="0" fontId="5" fillId="0" borderId="0" xfId="0" applyFont="1" applyFill="1" applyBorder="1" applyAlignment="1">
      <alignment horizontal="left"/>
    </xf>
    <xf numFmtId="0" fontId="10" fillId="2" borderId="0" xfId="0" applyFont="1" applyFill="1" applyAlignment="1">
      <alignment horizontal="left"/>
    </xf>
    <xf numFmtId="0" fontId="4" fillId="2" borderId="0" xfId="1" applyFont="1" applyFill="1" applyAlignment="1">
      <alignment horizontal="right"/>
    </xf>
    <xf numFmtId="0" fontId="4" fillId="2" borderId="0" xfId="1" applyFont="1" applyFill="1"/>
    <xf numFmtId="0" fontId="7" fillId="2" borderId="0" xfId="1" applyFont="1" applyFill="1"/>
    <xf numFmtId="0" fontId="7" fillId="0" borderId="0" xfId="1" applyFont="1"/>
    <xf numFmtId="166" fontId="7" fillId="0" borderId="0" xfId="1" applyNumberFormat="1" applyFont="1"/>
    <xf numFmtId="0" fontId="8" fillId="0" borderId="0" xfId="0" applyFont="1"/>
    <xf numFmtId="167" fontId="7" fillId="0" borderId="0" xfId="0" applyNumberFormat="1" applyFont="1" applyFill="1"/>
    <xf numFmtId="0" fontId="3" fillId="0" borderId="0" xfId="0" applyFont="1" applyAlignment="1">
      <alignment vertical="center"/>
    </xf>
    <xf numFmtId="0" fontId="3" fillId="0" borderId="0" xfId="0" applyFont="1"/>
    <xf numFmtId="0" fontId="22" fillId="2" borderId="0" xfId="0" applyFont="1" applyFill="1" applyBorder="1" applyAlignment="1">
      <alignment horizontal="left" vertical="center" wrapText="1"/>
    </xf>
    <xf numFmtId="0" fontId="4" fillId="0" borderId="0" xfId="0" applyFont="1" applyAlignment="1">
      <alignment horizontal="left"/>
    </xf>
    <xf numFmtId="0" fontId="5" fillId="0" borderId="0" xfId="0" applyFont="1" applyAlignment="1">
      <alignment wrapText="1"/>
    </xf>
    <xf numFmtId="0" fontId="5" fillId="0" borderId="0" xfId="0" applyFont="1" applyAlignment="1"/>
    <xf numFmtId="0" fontId="3" fillId="0" borderId="0" xfId="0" applyFont="1" applyAlignment="1"/>
    <xf numFmtId="0" fontId="3" fillId="0" borderId="0" xfId="0" applyFont="1" applyAlignment="1">
      <alignment wrapText="1"/>
    </xf>
    <xf numFmtId="169" fontId="3" fillId="0" borderId="0" xfId="0" applyNumberFormat="1" applyFont="1"/>
    <xf numFmtId="0" fontId="35" fillId="0" borderId="0" xfId="0" applyFont="1"/>
    <xf numFmtId="0" fontId="7" fillId="0" borderId="0" xfId="1" applyFont="1" applyFill="1"/>
    <xf numFmtId="0" fontId="7" fillId="0" borderId="0" xfId="0" applyFont="1" applyFill="1" applyAlignment="1">
      <alignment horizontal="left"/>
    </xf>
    <xf numFmtId="0" fontId="7" fillId="0" borderId="0" xfId="0" applyFont="1" applyFill="1" applyBorder="1" applyAlignment="1">
      <alignment horizontal="left"/>
    </xf>
    <xf numFmtId="166" fontId="7" fillId="0" borderId="0" xfId="1" applyNumberFormat="1" applyFont="1" applyFill="1"/>
    <xf numFmtId="171" fontId="7" fillId="0" borderId="0" xfId="1" applyNumberFormat="1" applyFont="1" applyFill="1"/>
    <xf numFmtId="166" fontId="6" fillId="0" borderId="0" xfId="0" applyNumberFormat="1" applyFont="1" applyFill="1"/>
    <xf numFmtId="167" fontId="6" fillId="0" borderId="0" xfId="0" applyNumberFormat="1" applyFont="1" applyFill="1"/>
    <xf numFmtId="0" fontId="6" fillId="0" borderId="0" xfId="0" applyFont="1" applyFill="1" applyAlignment="1">
      <alignment horizontal="right"/>
    </xf>
    <xf numFmtId="0" fontId="7" fillId="0" borderId="0" xfId="1" applyFont="1" applyFill="1" applyAlignment="1">
      <alignment horizontal="right"/>
    </xf>
    <xf numFmtId="167" fontId="18" fillId="0" borderId="0" xfId="0" applyNumberFormat="1" applyFont="1"/>
    <xf numFmtId="0" fontId="33" fillId="0" borderId="0" xfId="0" applyFont="1"/>
    <xf numFmtId="171" fontId="4" fillId="0" borderId="0" xfId="0" applyNumberFormat="1" applyFont="1"/>
    <xf numFmtId="0" fontId="21" fillId="0" borderId="0" xfId="1" applyFont="1" applyFill="1" applyAlignment="1">
      <alignment horizontal="left"/>
    </xf>
    <xf numFmtId="0" fontId="21" fillId="0" borderId="0" xfId="1" applyFont="1" applyFill="1"/>
    <xf numFmtId="0" fontId="21" fillId="0" borderId="0" xfId="1" applyFont="1" applyFill="1" applyAlignment="1">
      <alignment horizontal="right"/>
    </xf>
    <xf numFmtId="167" fontId="21" fillId="0" borderId="0" xfId="1" applyNumberFormat="1" applyFont="1" applyFill="1"/>
    <xf numFmtId="0" fontId="38" fillId="0" borderId="0" xfId="0" applyFont="1"/>
    <xf numFmtId="0" fontId="7" fillId="0" borderId="0" xfId="1" applyFont="1" applyFill="1" applyAlignment="1">
      <alignment horizontal="left"/>
    </xf>
    <xf numFmtId="167" fontId="7" fillId="0" borderId="0" xfId="0" applyNumberFormat="1" applyFont="1" applyBorder="1"/>
    <xf numFmtId="0" fontId="39" fillId="0" borderId="0" xfId="0" applyFont="1"/>
    <xf numFmtId="0" fontId="39" fillId="0" borderId="0" xfId="0" applyFont="1" applyAlignment="1">
      <alignment horizontal="right"/>
    </xf>
    <xf numFmtId="166" fontId="39" fillId="0" borderId="0" xfId="0" applyNumberFormat="1" applyFont="1"/>
    <xf numFmtId="166" fontId="4" fillId="0" borderId="0" xfId="0" applyNumberFormat="1" applyFont="1" applyFill="1"/>
    <xf numFmtId="0" fontId="7" fillId="0" borderId="0" xfId="0" applyFont="1" applyFill="1" applyBorder="1" applyAlignment="1">
      <alignment horizontal="left" vertical="center" wrapText="1"/>
    </xf>
    <xf numFmtId="167" fontId="7" fillId="0" borderId="0" xfId="0" applyNumberFormat="1" applyFont="1" applyFill="1" applyBorder="1" applyAlignment="1">
      <alignment horizontal="right" wrapText="1"/>
    </xf>
    <xf numFmtId="0" fontId="7" fillId="0" borderId="0" xfId="0" applyFont="1" applyFill="1" applyBorder="1" applyAlignment="1">
      <alignment horizontal="right"/>
    </xf>
    <xf numFmtId="0" fontId="6" fillId="0" borderId="0" xfId="0" applyFont="1" applyFill="1" applyBorder="1" applyAlignment="1">
      <alignment horizontal="left" vertical="center" wrapText="1"/>
    </xf>
    <xf numFmtId="0" fontId="7" fillId="0" borderId="0" xfId="12" applyFont="1" applyFill="1" applyBorder="1"/>
    <xf numFmtId="43" fontId="18" fillId="0" borderId="0" xfId="31" applyFont="1"/>
    <xf numFmtId="0" fontId="8" fillId="0" borderId="0" xfId="0" applyFont="1" applyFill="1"/>
    <xf numFmtId="0" fontId="7" fillId="0" borderId="0" xfId="1" quotePrefix="1" applyFont="1" applyFill="1" applyAlignment="1">
      <alignment horizontal="left"/>
    </xf>
    <xf numFmtId="1" fontId="7" fillId="0" borderId="0" xfId="1" applyNumberFormat="1" applyFont="1" applyFill="1"/>
    <xf numFmtId="0" fontId="42" fillId="0" borderId="0" xfId="0" applyFont="1" applyFill="1" applyAlignment="1">
      <alignment horizontal="left"/>
    </xf>
    <xf numFmtId="0" fontId="42" fillId="0" borderId="0" xfId="0" applyFont="1" applyFill="1"/>
    <xf numFmtId="0" fontId="42" fillId="0" borderId="0" xfId="0" applyFont="1" applyFill="1" applyBorder="1" applyAlignment="1">
      <alignment horizontal="left"/>
    </xf>
    <xf numFmtId="0" fontId="42" fillId="0" borderId="0" xfId="0" applyFont="1"/>
    <xf numFmtId="171" fontId="5" fillId="0" borderId="0" xfId="0" applyNumberFormat="1" applyFont="1"/>
    <xf numFmtId="0" fontId="11" fillId="0" borderId="0" xfId="1" applyFont="1"/>
    <xf numFmtId="0" fontId="3" fillId="0" borderId="0" xfId="0" applyFont="1" applyAlignment="1">
      <alignment horizontal="left"/>
    </xf>
    <xf numFmtId="1" fontId="21" fillId="0" borderId="0" xfId="1" applyNumberFormat="1" applyFont="1" applyFill="1"/>
    <xf numFmtId="0" fontId="4" fillId="2" borderId="0" xfId="1" applyFont="1" applyFill="1" applyAlignment="1">
      <alignment horizontal="left"/>
    </xf>
    <xf numFmtId="0" fontId="9" fillId="0" borderId="0" xfId="0" applyFont="1" applyAlignment="1">
      <alignment horizontal="left"/>
    </xf>
    <xf numFmtId="0" fontId="9" fillId="0" borderId="0" xfId="0" applyFont="1" applyAlignment="1">
      <alignment horizontal="left" vertical="top"/>
    </xf>
    <xf numFmtId="0" fontId="3" fillId="0" borderId="0" xfId="0" applyFont="1" applyAlignment="1">
      <alignment vertical="justify" wrapText="1"/>
    </xf>
    <xf numFmtId="179" fontId="33" fillId="0" borderId="0" xfId="0" applyNumberFormat="1" applyFont="1"/>
    <xf numFmtId="178" fontId="5" fillId="0" borderId="0" xfId="31" applyNumberFormat="1" applyFont="1"/>
    <xf numFmtId="1" fontId="3" fillId="0" borderId="0" xfId="0" applyNumberFormat="1" applyFont="1"/>
    <xf numFmtId="9" fontId="3" fillId="0" borderId="0" xfId="449" applyFont="1"/>
    <xf numFmtId="0" fontId="121" fillId="0" borderId="0" xfId="0" applyFont="1"/>
    <xf numFmtId="3" fontId="4" fillId="0" borderId="0" xfId="0" applyNumberFormat="1" applyFont="1"/>
    <xf numFmtId="0" fontId="1" fillId="0" borderId="0" xfId="0" applyFont="1"/>
    <xf numFmtId="167" fontId="34" fillId="0" borderId="0" xfId="0" applyNumberFormat="1" applyFont="1"/>
    <xf numFmtId="167" fontId="0" fillId="0" borderId="0" xfId="0" applyNumberFormat="1"/>
    <xf numFmtId="0" fontId="8" fillId="0" borderId="0" xfId="0" applyFont="1" applyFill="1" applyBorder="1"/>
    <xf numFmtId="0" fontId="8" fillId="0" borderId="0" xfId="0" applyFont="1" applyFill="1" applyBorder="1" applyAlignment="1">
      <alignment horizontal="right"/>
    </xf>
    <xf numFmtId="171" fontId="121" fillId="0" borderId="0" xfId="0" applyNumberFormat="1" applyFont="1"/>
    <xf numFmtId="0" fontId="5" fillId="0" borderId="0" xfId="0" quotePrefix="1" applyFont="1" applyAlignment="1">
      <alignment horizontal="left" vertical="center" wrapText="1"/>
    </xf>
    <xf numFmtId="166" fontId="5" fillId="0" borderId="0" xfId="0" applyNumberFormat="1" applyFont="1" applyFill="1" applyBorder="1" applyAlignment="1">
      <alignment horizontal="right" vertical="center" wrapText="1"/>
    </xf>
    <xf numFmtId="171" fontId="11" fillId="0" borderId="0" xfId="1" applyNumberFormat="1"/>
    <xf numFmtId="0" fontId="32" fillId="0" borderId="0" xfId="27" applyAlignment="1">
      <alignment horizontal="left"/>
    </xf>
    <xf numFmtId="181" fontId="9" fillId="0" borderId="0" xfId="31" applyNumberFormat="1" applyFont="1" applyFill="1" applyBorder="1" applyAlignment="1">
      <alignment horizontal="right" vertical="center" wrapText="1"/>
    </xf>
    <xf numFmtId="171" fontId="1" fillId="0" borderId="0" xfId="477" applyNumberFormat="1" applyFont="1" applyFill="1" applyBorder="1"/>
    <xf numFmtId="0" fontId="2" fillId="0" borderId="0" xfId="0" quotePrefix="1" applyFont="1" applyAlignment="1">
      <alignment wrapText="1"/>
    </xf>
    <xf numFmtId="9" fontId="7" fillId="0" borderId="0" xfId="449" applyFont="1"/>
    <xf numFmtId="9" fontId="18" fillId="0" borderId="0" xfId="449" applyFont="1"/>
    <xf numFmtId="2" fontId="7" fillId="0" borderId="0" xfId="0" applyNumberFormat="1" applyFont="1"/>
    <xf numFmtId="0" fontId="1" fillId="0" borderId="0" xfId="0" applyFont="1" applyAlignment="1">
      <alignment wrapText="1"/>
    </xf>
    <xf numFmtId="0" fontId="1" fillId="0" borderId="0" xfId="0" applyFont="1" applyAlignment="1"/>
    <xf numFmtId="0" fontId="18" fillId="0" borderId="0" xfId="0" applyFont="1" applyBorder="1"/>
    <xf numFmtId="0" fontId="18" fillId="0" borderId="0" xfId="0" applyFont="1" applyBorder="1" applyAlignment="1">
      <alignment wrapText="1"/>
    </xf>
    <xf numFmtId="9" fontId="7" fillId="0" borderId="0" xfId="0" applyNumberFormat="1" applyFont="1"/>
    <xf numFmtId="0" fontId="6" fillId="0" borderId="0" xfId="0" applyFont="1" applyAlignment="1">
      <alignment horizontal="center"/>
    </xf>
    <xf numFmtId="4" fontId="7" fillId="0" borderId="0" xfId="0" applyNumberFormat="1" applyFont="1"/>
    <xf numFmtId="0" fontId="22" fillId="0" borderId="0" xfId="0" applyFont="1" applyFill="1" applyBorder="1" applyAlignment="1">
      <alignment horizontal="left" vertical="center" wrapText="1"/>
    </xf>
    <xf numFmtId="0" fontId="9" fillId="0" borderId="0" xfId="0" applyFont="1" applyFill="1"/>
    <xf numFmtId="0" fontId="18" fillId="0" borderId="0" xfId="0" applyFont="1" applyFill="1"/>
    <xf numFmtId="0" fontId="22" fillId="0" borderId="0" xfId="0" applyFont="1" applyFill="1"/>
    <xf numFmtId="167" fontId="39" fillId="0" borderId="0" xfId="0" applyNumberFormat="1" applyFont="1"/>
    <xf numFmtId="0" fontId="4" fillId="0" borderId="0" xfId="0" applyFont="1" applyFill="1" applyAlignment="1">
      <alignment horizontal="right"/>
    </xf>
    <xf numFmtId="2" fontId="7" fillId="0" borderId="0" xfId="0" applyNumberFormat="1" applyFont="1" applyFill="1" applyAlignment="1">
      <alignment horizontal="right"/>
    </xf>
    <xf numFmtId="0" fontId="14" fillId="0" borderId="0" xfId="0" applyFont="1" applyFill="1"/>
    <xf numFmtId="167" fontId="21" fillId="0" borderId="0" xfId="1" applyNumberFormat="1" applyFont="1" applyFill="1" applyAlignment="1">
      <alignment horizontal="right"/>
    </xf>
    <xf numFmtId="0" fontId="5" fillId="0" borderId="0" xfId="0" applyFont="1" applyFill="1" applyAlignment="1">
      <alignment horizontal="right"/>
    </xf>
    <xf numFmtId="166" fontId="7" fillId="0" borderId="0" xfId="1" applyNumberFormat="1" applyFont="1" applyFill="1" applyAlignment="1">
      <alignment horizontal="right"/>
    </xf>
    <xf numFmtId="3" fontId="6" fillId="0" borderId="0" xfId="0" applyNumberFormat="1" applyFont="1" applyFill="1"/>
    <xf numFmtId="167" fontId="7" fillId="0" borderId="0" xfId="0" applyNumberFormat="1" applyFont="1" applyFill="1" applyBorder="1" applyAlignment="1">
      <alignment horizontal="right"/>
    </xf>
    <xf numFmtId="0" fontId="8" fillId="0" borderId="0" xfId="0" applyFont="1" applyFill="1" applyAlignment="1">
      <alignment horizontal="right"/>
    </xf>
    <xf numFmtId="166" fontId="8" fillId="0" borderId="0" xfId="0" applyNumberFormat="1" applyFont="1" applyFill="1"/>
    <xf numFmtId="2" fontId="8" fillId="0" borderId="0" xfId="0" applyNumberFormat="1" applyFont="1"/>
    <xf numFmtId="0" fontId="130" fillId="0" borderId="0" xfId="0" applyFont="1"/>
    <xf numFmtId="9" fontId="8" fillId="0" borderId="0" xfId="449" applyFont="1"/>
    <xf numFmtId="167" fontId="4" fillId="0" borderId="0" xfId="0" applyNumberFormat="1" applyFont="1" applyFill="1"/>
    <xf numFmtId="0" fontId="7" fillId="0" borderId="0" xfId="1" applyFont="1" applyFill="1" applyAlignment="1">
      <alignment wrapText="1"/>
    </xf>
    <xf numFmtId="0" fontId="5" fillId="0" borderId="0" xfId="0" applyFont="1" applyFill="1"/>
    <xf numFmtId="1" fontId="7" fillId="0" borderId="0" xfId="0" applyNumberFormat="1" applyFont="1" applyFill="1"/>
    <xf numFmtId="171" fontId="7" fillId="0" borderId="0" xfId="0" applyNumberFormat="1" applyFont="1" applyFill="1"/>
    <xf numFmtId="0" fontId="7" fillId="0" borderId="0" xfId="12" applyFont="1" applyFill="1" applyBorder="1" applyAlignment="1">
      <alignment horizontal="left"/>
    </xf>
    <xf numFmtId="167" fontId="7" fillId="0" borderId="0" xfId="12" applyNumberFormat="1" applyFont="1" applyFill="1" applyBorder="1" applyAlignment="1">
      <alignment horizontal="right" wrapText="1"/>
    </xf>
    <xf numFmtId="0" fontId="126" fillId="0" borderId="0" xfId="33" applyNumberFormat="1" applyFont="1" applyFill="1" applyBorder="1" applyAlignment="1">
      <alignment vertical="center" wrapText="1"/>
    </xf>
    <xf numFmtId="0" fontId="126" fillId="0" borderId="0" xfId="33" applyNumberFormat="1" applyFont="1" applyFill="1" applyBorder="1" applyAlignment="1">
      <alignment vertical="center"/>
    </xf>
    <xf numFmtId="167" fontId="126" fillId="0" borderId="0" xfId="33" applyNumberFormat="1" applyFont="1" applyFill="1" applyBorder="1" applyAlignment="1">
      <alignment vertical="center" wrapText="1"/>
    </xf>
    <xf numFmtId="16" fontId="7" fillId="0" borderId="0" xfId="12" quotePrefix="1" applyNumberFormat="1" applyFont="1" applyFill="1" applyBorder="1" applyAlignment="1">
      <alignment horizontal="left"/>
    </xf>
    <xf numFmtId="166" fontId="7" fillId="0" borderId="0" xfId="12" applyNumberFormat="1" applyFont="1" applyFill="1" applyBorder="1" applyAlignment="1">
      <alignment horizontal="right"/>
    </xf>
    <xf numFmtId="166" fontId="7" fillId="0" borderId="0" xfId="12" applyNumberFormat="1" applyFont="1" applyFill="1" applyBorder="1" applyAlignment="1">
      <alignment horizontal="right" wrapText="1"/>
    </xf>
    <xf numFmtId="166" fontId="5" fillId="0" borderId="0" xfId="0" applyNumberFormat="1" applyFont="1" applyFill="1"/>
    <xf numFmtId="0" fontId="21" fillId="0" borderId="0" xfId="0" applyFont="1" applyFill="1" applyAlignment="1">
      <alignment vertical="center" wrapText="1"/>
    </xf>
    <xf numFmtId="0" fontId="6" fillId="0" borderId="0" xfId="0" applyFont="1" applyFill="1" applyAlignment="1">
      <alignment horizontal="left"/>
    </xf>
    <xf numFmtId="166" fontId="7" fillId="0" borderId="0" xfId="0" applyNumberFormat="1" applyFont="1" applyFill="1" applyBorder="1"/>
    <xf numFmtId="0" fontId="10" fillId="0" borderId="0" xfId="0" applyFont="1" applyFill="1"/>
    <xf numFmtId="0" fontId="1" fillId="0" borderId="0" xfId="0" applyFont="1" applyFill="1" applyBorder="1" applyAlignment="1">
      <alignment horizontal="left" vertical="center" wrapText="1"/>
    </xf>
    <xf numFmtId="181" fontId="5" fillId="0" borderId="0" xfId="31" applyNumberFormat="1" applyFont="1" applyFill="1" applyBorder="1" applyAlignment="1">
      <alignment horizontal="right" vertical="center" wrapText="1"/>
    </xf>
    <xf numFmtId="0" fontId="5" fillId="0" borderId="0" xfId="0" applyNumberFormat="1" applyFont="1" applyFill="1"/>
    <xf numFmtId="43" fontId="18" fillId="0" borderId="0" xfId="31" applyFont="1" applyFill="1"/>
    <xf numFmtId="167" fontId="14" fillId="0" borderId="0" xfId="195" applyNumberFormat="1" applyFont="1" applyFill="1" applyBorder="1" applyAlignment="1">
      <alignment horizontal="right" wrapText="1"/>
    </xf>
    <xf numFmtId="167" fontId="4" fillId="0" borderId="0" xfId="12" applyNumberFormat="1" applyFont="1" applyFill="1" applyBorder="1" applyAlignment="1">
      <alignment horizontal="right" wrapText="1"/>
    </xf>
    <xf numFmtId="166" fontId="6" fillId="2" borderId="0" xfId="0" applyNumberFormat="1" applyFont="1" applyFill="1"/>
    <xf numFmtId="166" fontId="4" fillId="2" borderId="0" xfId="0" applyNumberFormat="1" applyFont="1" applyFill="1"/>
    <xf numFmtId="166" fontId="5" fillId="2" borderId="0" xfId="0" applyNumberFormat="1" applyFont="1" applyFill="1"/>
    <xf numFmtId="9" fontId="4" fillId="0" borderId="0" xfId="449" applyFont="1"/>
    <xf numFmtId="0" fontId="0" fillId="0" borderId="0" xfId="0" pivotButton="1"/>
    <xf numFmtId="0" fontId="0" fillId="0" borderId="0" xfId="0" applyAlignment="1">
      <alignment horizontal="left"/>
    </xf>
    <xf numFmtId="0" fontId="0" fillId="0" borderId="0" xfId="0" applyNumberFormat="1"/>
    <xf numFmtId="0" fontId="131" fillId="0" borderId="0" xfId="0" applyFont="1"/>
    <xf numFmtId="178" fontId="33" fillId="0" borderId="0" xfId="31" applyNumberFormat="1" applyFont="1"/>
    <xf numFmtId="0" fontId="9" fillId="0" borderId="0" xfId="0" applyFont="1" applyFill="1" applyBorder="1"/>
    <xf numFmtId="0" fontId="5" fillId="0" borderId="0" xfId="0" applyNumberFormat="1" applyFont="1" applyFill="1" applyBorder="1"/>
    <xf numFmtId="166" fontId="129" fillId="0" borderId="0" xfId="0" applyNumberFormat="1" applyFont="1" applyFill="1" applyBorder="1" applyAlignment="1">
      <alignment horizontal="right" vertical="center" wrapText="1"/>
    </xf>
    <xf numFmtId="0" fontId="129" fillId="0" borderId="0" xfId="0" applyNumberFormat="1" applyFont="1" applyFill="1" applyBorder="1"/>
    <xf numFmtId="0" fontId="127" fillId="0" borderId="0" xfId="0" applyFont="1" applyAlignment="1"/>
    <xf numFmtId="0" fontId="22" fillId="2" borderId="0" xfId="0" applyFont="1" applyFill="1" applyBorder="1" applyAlignment="1">
      <alignment horizontal="right" vertical="center" wrapText="1"/>
    </xf>
    <xf numFmtId="0" fontId="9" fillId="2" borderId="0" xfId="0" applyFont="1" applyFill="1" applyAlignment="1">
      <alignment horizontal="right" vertical="top" wrapText="1"/>
    </xf>
    <xf numFmtId="0" fontId="5" fillId="0" borderId="0" xfId="0" applyFont="1" applyAlignment="1">
      <alignment vertical="justify" wrapText="1"/>
    </xf>
    <xf numFmtId="1" fontId="4" fillId="0" borderId="0" xfId="0" applyNumberFormat="1" applyFont="1"/>
    <xf numFmtId="0" fontId="4" fillId="0" borderId="0" xfId="0" applyFont="1" applyFill="1" applyAlignment="1">
      <alignment horizontal="left"/>
    </xf>
    <xf numFmtId="0" fontId="4" fillId="0" borderId="0" xfId="0" applyFont="1" applyFill="1" applyBorder="1"/>
    <xf numFmtId="0" fontId="4" fillId="0" borderId="0" xfId="1" applyFont="1" applyFill="1"/>
    <xf numFmtId="0" fontId="4" fillId="0" borderId="0" xfId="0" applyFont="1" applyFill="1" applyBorder="1" applyAlignment="1">
      <alignment horizontal="left"/>
    </xf>
    <xf numFmtId="167" fontId="4" fillId="0" borderId="0" xfId="0" applyNumberFormat="1" applyFont="1" applyFill="1" applyBorder="1"/>
    <xf numFmtId="1" fontId="4" fillId="0" borderId="0" xfId="0" applyNumberFormat="1" applyFont="1" applyFill="1" applyBorder="1" applyAlignment="1">
      <alignment horizontal="right"/>
    </xf>
    <xf numFmtId="166" fontId="4" fillId="0" borderId="0" xfId="1" applyNumberFormat="1" applyFont="1" applyFill="1"/>
    <xf numFmtId="171" fontId="4" fillId="0" borderId="0" xfId="1" applyNumberFormat="1" applyFont="1" applyFill="1"/>
    <xf numFmtId="0" fontId="4" fillId="0" borderId="0" xfId="1" applyFont="1" applyFill="1" applyAlignment="1">
      <alignment horizontal="right"/>
    </xf>
    <xf numFmtId="166" fontId="12" fillId="0" borderId="0" xfId="0" applyNumberFormat="1" applyFont="1"/>
    <xf numFmtId="0" fontId="132" fillId="0" borderId="0" xfId="1" applyFont="1" applyFill="1" applyAlignment="1">
      <alignment horizontal="left"/>
    </xf>
    <xf numFmtId="0" fontId="132" fillId="0" borderId="0" xfId="1" applyFont="1" applyFill="1"/>
    <xf numFmtId="167" fontId="132" fillId="0" borderId="0" xfId="1" applyNumberFormat="1" applyFont="1" applyFill="1"/>
    <xf numFmtId="0" fontId="132" fillId="0" borderId="0" xfId="1" applyFont="1" applyFill="1" applyAlignment="1">
      <alignment horizontal="right"/>
    </xf>
    <xf numFmtId="171" fontId="0" fillId="0" borderId="0" xfId="0" applyNumberFormat="1" applyFont="1" applyFill="1" applyBorder="1"/>
    <xf numFmtId="2" fontId="5" fillId="0" borderId="0" xfId="0" applyNumberFormat="1" applyFont="1"/>
    <xf numFmtId="2" fontId="6" fillId="0" borderId="0" xfId="0" applyNumberFormat="1" applyFont="1"/>
    <xf numFmtId="0" fontId="133" fillId="0" borderId="0" xfId="0" quotePrefix="1" applyFont="1"/>
    <xf numFmtId="2" fontId="128" fillId="0" borderId="0" xfId="0" applyNumberFormat="1" applyFont="1"/>
    <xf numFmtId="0" fontId="128" fillId="0" borderId="0" xfId="0" quotePrefix="1" applyFont="1"/>
    <xf numFmtId="171" fontId="122" fillId="0" borderId="0" xfId="1271" applyNumberFormat="1" applyFont="1" applyFill="1" applyBorder="1"/>
    <xf numFmtId="0" fontId="1" fillId="0" borderId="0" xfId="0" applyFont="1" applyFill="1"/>
    <xf numFmtId="0" fontId="5" fillId="0" borderId="0" xfId="0" applyFont="1" applyFill="1" applyAlignment="1"/>
    <xf numFmtId="0" fontId="33" fillId="0" borderId="0" xfId="0" applyFont="1" applyFill="1"/>
    <xf numFmtId="0" fontId="32" fillId="0" borderId="0" xfId="27" applyFill="1"/>
    <xf numFmtId="1" fontId="7" fillId="0" borderId="0" xfId="0" applyNumberFormat="1" applyFont="1" applyFill="1" applyBorder="1" applyAlignment="1">
      <alignment horizontal="left"/>
    </xf>
    <xf numFmtId="167" fontId="5" fillId="0" borderId="0" xfId="0" applyNumberFormat="1" applyFont="1" applyFill="1"/>
    <xf numFmtId="0" fontId="7" fillId="0" borderId="0" xfId="449" applyNumberFormat="1" applyFont="1" applyFill="1" applyBorder="1"/>
    <xf numFmtId="0" fontId="1" fillId="0" borderId="0" xfId="0" quotePrefix="1" applyFont="1" applyAlignment="1">
      <alignment wrapText="1"/>
    </xf>
    <xf numFmtId="0" fontId="21" fillId="0" borderId="0" xfId="1" applyFont="1" applyFill="1" applyAlignment="1">
      <alignment wrapText="1"/>
    </xf>
    <xf numFmtId="167" fontId="21" fillId="0" borderId="0" xfId="17" applyNumberFormat="1" applyFont="1" applyFill="1"/>
    <xf numFmtId="167" fontId="21" fillId="0" borderId="0" xfId="3" applyNumberFormat="1" applyFont="1" applyFill="1"/>
    <xf numFmtId="181" fontId="5" fillId="0" borderId="0" xfId="31" applyNumberFormat="1" applyFont="1" applyFill="1"/>
    <xf numFmtId="166" fontId="5" fillId="0" borderId="0" xfId="31" applyNumberFormat="1" applyFont="1" applyFill="1"/>
    <xf numFmtId="181" fontId="9" fillId="0" borderId="0" xfId="31" applyNumberFormat="1" applyFont="1" applyFill="1"/>
    <xf numFmtId="171" fontId="3" fillId="0" borderId="0" xfId="0" applyNumberFormat="1" applyFont="1" applyFill="1"/>
    <xf numFmtId="171" fontId="9" fillId="0" borderId="0" xfId="0" applyNumberFormat="1" applyFont="1" applyFill="1"/>
    <xf numFmtId="166" fontId="10" fillId="0" borderId="0" xfId="0" applyNumberFormat="1" applyFont="1" applyFill="1"/>
    <xf numFmtId="166" fontId="11" fillId="0" borderId="0" xfId="1" applyNumberFormat="1"/>
    <xf numFmtId="181" fontId="35" fillId="0" borderId="0" xfId="0" applyNumberFormat="1" applyFont="1"/>
    <xf numFmtId="166" fontId="0" fillId="0" borderId="0" xfId="0" applyNumberFormat="1" applyAlignment="1">
      <alignment horizontal="left"/>
    </xf>
    <xf numFmtId="181" fontId="33" fillId="0" borderId="0" xfId="0" applyNumberFormat="1" applyFont="1" applyFill="1"/>
    <xf numFmtId="0" fontId="6" fillId="0" borderId="0" xfId="1" applyFont="1" applyFill="1" applyAlignment="1">
      <alignment wrapText="1"/>
    </xf>
    <xf numFmtId="179" fontId="9" fillId="0" borderId="0" xfId="0" applyNumberFormat="1" applyFont="1"/>
    <xf numFmtId="0" fontId="8" fillId="0" borderId="0" xfId="0" applyFont="1" applyFill="1" applyBorder="1" applyAlignment="1"/>
    <xf numFmtId="166" fontId="8" fillId="0" borderId="0" xfId="15" applyNumberFormat="1" applyFont="1" applyFill="1" applyBorder="1"/>
    <xf numFmtId="167" fontId="8" fillId="0" borderId="0" xfId="0" applyNumberFormat="1" applyFont="1" applyFill="1" applyBorder="1"/>
    <xf numFmtId="166" fontId="7" fillId="0" borderId="0" xfId="0" applyNumberFormat="1" applyFont="1" applyFill="1" applyBorder="1" applyAlignment="1">
      <alignment horizontal="right"/>
    </xf>
    <xf numFmtId="179" fontId="0" fillId="0" borderId="0" xfId="0" applyNumberFormat="1"/>
    <xf numFmtId="171" fontId="33" fillId="0" borderId="0" xfId="583" applyNumberFormat="1" applyFont="1" applyFill="1" applyBorder="1"/>
    <xf numFmtId="171" fontId="5" fillId="0" borderId="0" xfId="0" applyNumberFormat="1" applyFont="1" applyFill="1"/>
    <xf numFmtId="179" fontId="18" fillId="0" borderId="0" xfId="0" applyNumberFormat="1" applyFont="1"/>
    <xf numFmtId="0" fontId="7" fillId="0" borderId="0" xfId="1" applyFont="1" applyAlignment="1">
      <alignment wrapText="1"/>
    </xf>
    <xf numFmtId="167" fontId="14" fillId="0" borderId="0" xfId="0" applyNumberFormat="1" applyFont="1"/>
    <xf numFmtId="171" fontId="21" fillId="0" borderId="0" xfId="1" applyNumberFormat="1" applyFont="1" applyFill="1"/>
    <xf numFmtId="0" fontId="21" fillId="0" borderId="0" xfId="1" quotePrefix="1" applyFont="1" applyFill="1"/>
    <xf numFmtId="167" fontId="7" fillId="0" borderId="0" xfId="1" applyNumberFormat="1" applyFont="1" applyFill="1"/>
    <xf numFmtId="171" fontId="7" fillId="0" borderId="0" xfId="0" applyNumberFormat="1" applyFont="1" applyFill="1" applyBorder="1"/>
    <xf numFmtId="0" fontId="6" fillId="0" borderId="0" xfId="0" applyFont="1" applyAlignment="1">
      <alignment vertical="center"/>
    </xf>
    <xf numFmtId="169" fontId="6" fillId="0" borderId="0" xfId="0" applyNumberFormat="1" applyFont="1"/>
    <xf numFmtId="167" fontId="5" fillId="2" borderId="0" xfId="0" applyNumberFormat="1" applyFont="1" applyFill="1"/>
    <xf numFmtId="0" fontId="1" fillId="0" borderId="0" xfId="0" quotePrefix="1" applyFont="1" applyAlignment="1">
      <alignment horizontal="left" vertical="center" wrapText="1"/>
    </xf>
    <xf numFmtId="0" fontId="5" fillId="0" borderId="0" xfId="0" applyFont="1" applyAlignment="1">
      <alignment wrapText="1"/>
    </xf>
    <xf numFmtId="0" fontId="1" fillId="0" borderId="0" xfId="0" quotePrefix="1" applyFont="1" applyAlignment="1">
      <alignment vertical="center" wrapText="1"/>
    </xf>
    <xf numFmtId="0" fontId="5" fillId="0" borderId="0" xfId="0" applyFont="1" applyAlignment="1"/>
    <xf numFmtId="0" fontId="1" fillId="0" borderId="0" xfId="0" quotePrefix="1" applyFont="1" applyAlignment="1">
      <alignment wrapText="1"/>
    </xf>
  </cellXfs>
  <cellStyles count="1315">
    <cellStyle name="******************************************" xfId="35"/>
    <cellStyle name="20% - Accent1 2" xfId="36"/>
    <cellStyle name="20% - Accent1 3" xfId="37"/>
    <cellStyle name="20% - Accent1 4" xfId="1294"/>
    <cellStyle name="20% - Accent2 2" xfId="38"/>
    <cellStyle name="20% - Accent2 3" xfId="39"/>
    <cellStyle name="20% - Accent2 4" xfId="1296"/>
    <cellStyle name="20% - Accent3 2" xfId="40"/>
    <cellStyle name="20% - Accent3 3" xfId="41"/>
    <cellStyle name="20% - Accent3 4" xfId="1298"/>
    <cellStyle name="20% - Accent4 2" xfId="42"/>
    <cellStyle name="20% - Accent4 3" xfId="43"/>
    <cellStyle name="20% - Accent4 4" xfId="1300"/>
    <cellStyle name="20% - Accent5 2" xfId="44"/>
    <cellStyle name="20% - Accent5 3" xfId="45"/>
    <cellStyle name="20% - Accent5 4" xfId="1302"/>
    <cellStyle name="20% - Accent6 2" xfId="46"/>
    <cellStyle name="20% - Accent6 3" xfId="47"/>
    <cellStyle name="20% - Accent6 4" xfId="1304"/>
    <cellStyle name="40% - Accent1 2" xfId="48"/>
    <cellStyle name="40% - Accent1 3" xfId="49"/>
    <cellStyle name="40% - Accent1 4" xfId="1295"/>
    <cellStyle name="40% - Accent2 2" xfId="50"/>
    <cellStyle name="40% - Accent2 3" xfId="51"/>
    <cellStyle name="40% - Accent2 4" xfId="1297"/>
    <cellStyle name="40% - Accent3 2" xfId="52"/>
    <cellStyle name="40% - Accent3 3" xfId="53"/>
    <cellStyle name="40% - Accent3 4" xfId="1299"/>
    <cellStyle name="40% - Accent4 2" xfId="54"/>
    <cellStyle name="40% - Accent4 3" xfId="55"/>
    <cellStyle name="40% - Accent4 4" xfId="1301"/>
    <cellStyle name="40% - Accent5 2" xfId="56"/>
    <cellStyle name="40% - Accent5 3" xfId="57"/>
    <cellStyle name="40% - Accent5 4" xfId="1303"/>
    <cellStyle name="40% - Accent6 2" xfId="58"/>
    <cellStyle name="40% - Accent6 3" xfId="59"/>
    <cellStyle name="40% - Accent6 4" xfId="1305"/>
    <cellStyle name="60% - Accent1 2" xfId="60"/>
    <cellStyle name="60% - Accent1 3" xfId="61"/>
    <cellStyle name="60% - Accent2 2" xfId="62"/>
    <cellStyle name="60% - Accent2 3" xfId="63"/>
    <cellStyle name="60% - Accent3 2" xfId="64"/>
    <cellStyle name="60% - Accent3 3" xfId="65"/>
    <cellStyle name="60% - Accent4 2" xfId="66"/>
    <cellStyle name="60% - Accent4 3" xfId="67"/>
    <cellStyle name="60% - Accent5 2" xfId="68"/>
    <cellStyle name="60% - Accent5 3" xfId="69"/>
    <cellStyle name="60% - Accent6 2" xfId="70"/>
    <cellStyle name="60% - Accent6 3" xfId="71"/>
    <cellStyle name="Accent1 2" xfId="72"/>
    <cellStyle name="Accent1 3" xfId="73"/>
    <cellStyle name="Accent2 2" xfId="74"/>
    <cellStyle name="Accent2 3" xfId="75"/>
    <cellStyle name="Accent3 2" xfId="76"/>
    <cellStyle name="Accent3 3" xfId="77"/>
    <cellStyle name="Accent4 2" xfId="78"/>
    <cellStyle name="Accent4 3" xfId="79"/>
    <cellStyle name="Accent5 2" xfId="80"/>
    <cellStyle name="Accent5 3" xfId="81"/>
    <cellStyle name="Accent6 2" xfId="82"/>
    <cellStyle name="Accent6 3" xfId="83"/>
    <cellStyle name="Bad 2" xfId="84"/>
    <cellStyle name="Bad 3" xfId="1285"/>
    <cellStyle name="BEPAALD" xfId="4"/>
    <cellStyle name="BEPAALD 2" xfId="85"/>
    <cellStyle name="Berekening" xfId="1261"/>
    <cellStyle name="Berekening 2" xfId="86"/>
    <cellStyle name="Berekening 3" xfId="87"/>
    <cellStyle name="bin" xfId="88"/>
    <cellStyle name="blue" xfId="89"/>
    <cellStyle name="Ç¥ÁØ_ENRL2" xfId="90"/>
    <cellStyle name="Calculation 2" xfId="91"/>
    <cellStyle name="Calculation 3" xfId="1288"/>
    <cellStyle name="cell" xfId="92"/>
    <cellStyle name="Check Cell 2" xfId="93"/>
    <cellStyle name="Check Cell 3" xfId="1290"/>
    <cellStyle name="Code additions" xfId="94"/>
    <cellStyle name="Col&amp;RowHeadings" xfId="95"/>
    <cellStyle name="ColCodes" xfId="96"/>
    <cellStyle name="ColTitles" xfId="97"/>
    <cellStyle name="column" xfId="98"/>
    <cellStyle name="Comma" xfId="31" builtinId="3"/>
    <cellStyle name="Comma 2" xfId="99"/>
    <cellStyle name="Comma 2 2" xfId="453"/>
    <cellStyle name="Comma 2 3" xfId="454"/>
    <cellStyle name="Comma 2 4" xfId="452"/>
    <cellStyle name="Comma 3" xfId="32"/>
    <cellStyle name="Comma 3 2" xfId="455"/>
    <cellStyle name="Comma 4" xfId="456"/>
    <cellStyle name="Comma 4 2" xfId="457"/>
    <cellStyle name="Comma 4 2 2" xfId="458"/>
    <cellStyle name="Comma 4 2 2 2" xfId="459"/>
    <cellStyle name="Comma 4 2 2 3" xfId="1229"/>
    <cellStyle name="Comma 4 2 3" xfId="1228"/>
    <cellStyle name="Comma 4 3" xfId="1227"/>
    <cellStyle name="Comma 5" xfId="460"/>
    <cellStyle name="Comma 5 2" xfId="461"/>
    <cellStyle name="Comma 5 2 2" xfId="1231"/>
    <cellStyle name="Comma 5 3" xfId="1230"/>
    <cellStyle name="Comma 6" xfId="462"/>
    <cellStyle name="Comma 6 2" xfId="463"/>
    <cellStyle name="Comma 6 2 2" xfId="1233"/>
    <cellStyle name="Comma 6 3" xfId="1232"/>
    <cellStyle name="Comma 7" xfId="464"/>
    <cellStyle name="Comma 7 2" xfId="1234"/>
    <cellStyle name="Comma 8" xfId="465"/>
    <cellStyle name="Comma 8 2" xfId="1235"/>
    <cellStyle name="Controlecel" xfId="1262"/>
    <cellStyle name="Controlecel 2" xfId="100"/>
    <cellStyle name="Controlecel 3" xfId="101"/>
    <cellStyle name="DataEntryCells" xfId="102"/>
    <cellStyle name="DATE" xfId="466"/>
    <cellStyle name="DATE 2" xfId="467"/>
    <cellStyle name="DATUM" xfId="5"/>
    <cellStyle name="Datum 2" xfId="104"/>
    <cellStyle name="Datum 3" xfId="103"/>
    <cellStyle name="Datum 4" xfId="468"/>
    <cellStyle name="Dezimal [0]_DIAGRAM" xfId="105"/>
    <cellStyle name="Dezimal_DIAGRAM" xfId="106"/>
    <cellStyle name="Didier" xfId="107"/>
    <cellStyle name="Didier - Title" xfId="108"/>
    <cellStyle name="Didier subtitles" xfId="109"/>
    <cellStyle name="ErrRpt_DataEntryCells" xfId="110"/>
    <cellStyle name="ErrRpt-DataEntryCells" xfId="111"/>
    <cellStyle name="ErrRpt-GreyBackground" xfId="112"/>
    <cellStyle name="Euro" xfId="13"/>
    <cellStyle name="Euro 2" xfId="113"/>
    <cellStyle name="Explanatory Text 2" xfId="114"/>
    <cellStyle name="Explanatory Text 3" xfId="1292"/>
    <cellStyle name="F2" xfId="18"/>
    <cellStyle name="F2 2" xfId="115"/>
    <cellStyle name="F3" xfId="23"/>
    <cellStyle name="F3 2" xfId="116"/>
    <cellStyle name="F4" xfId="19"/>
    <cellStyle name="F4 2" xfId="117"/>
    <cellStyle name="F5" xfId="20"/>
    <cellStyle name="F5 2" xfId="118"/>
    <cellStyle name="F6" xfId="21"/>
    <cellStyle name="F6 2" xfId="119"/>
    <cellStyle name="F7" xfId="16"/>
    <cellStyle name="F7 2" xfId="120"/>
    <cellStyle name="F8" xfId="22"/>
    <cellStyle name="F8 2" xfId="121"/>
    <cellStyle name="FIXED" xfId="469"/>
    <cellStyle name="FIXED 2" xfId="470"/>
    <cellStyle name="Followed Hyperlink 2" xfId="1307"/>
    <cellStyle name="formula" xfId="122"/>
    <cellStyle name="gap" xfId="123"/>
    <cellStyle name="Gekoppelde cel" xfId="1263"/>
    <cellStyle name="Gekoppelde cel 2" xfId="124"/>
    <cellStyle name="Gekoppelde cel 3" xfId="125"/>
    <cellStyle name="Goed" xfId="1264"/>
    <cellStyle name="Goed 2" xfId="126"/>
    <cellStyle name="Goed 3" xfId="127"/>
    <cellStyle name="Good 2" xfId="128"/>
    <cellStyle name="Good 3" xfId="1284"/>
    <cellStyle name="Grey_background" xfId="129"/>
    <cellStyle name="GreyBackground" xfId="130"/>
    <cellStyle name="Header" xfId="131"/>
    <cellStyle name="Heading 1 2" xfId="132"/>
    <cellStyle name="Heading 1 3" xfId="1280"/>
    <cellStyle name="Heading 2 2" xfId="133"/>
    <cellStyle name="Heading 2 3" xfId="1281"/>
    <cellStyle name="Heading 3 2" xfId="134"/>
    <cellStyle name="Heading 3 3" xfId="1282"/>
    <cellStyle name="Heading 4 2" xfId="135"/>
    <cellStyle name="Heading 4 3" xfId="1283"/>
    <cellStyle name="HEADING1" xfId="471"/>
    <cellStyle name="HEADING2" xfId="472"/>
    <cellStyle name="Hipervínculo" xfId="136"/>
    <cellStyle name="Hipervínculo visitado" xfId="137"/>
    <cellStyle name="Hyperlink" xfId="27" builtinId="8"/>
    <cellStyle name="Hyperlink 2" xfId="1225"/>
    <cellStyle name="Hyperlink 3" xfId="1306"/>
    <cellStyle name="Input 2" xfId="138"/>
    <cellStyle name="Input 3" xfId="1286"/>
    <cellStyle name="Invoer" xfId="1265"/>
    <cellStyle name="Invoer 2" xfId="139"/>
    <cellStyle name="Invoer 3" xfId="140"/>
    <cellStyle name="ISC" xfId="141"/>
    <cellStyle name="isced" xfId="142"/>
    <cellStyle name="ISCED Titles" xfId="143"/>
    <cellStyle name="isced_8gradk" xfId="144"/>
    <cellStyle name="Komma 10" xfId="145"/>
    <cellStyle name="Komma 11" xfId="146"/>
    <cellStyle name="Komma 12" xfId="147"/>
    <cellStyle name="Komma 13" xfId="148"/>
    <cellStyle name="Komma 14" xfId="149"/>
    <cellStyle name="Komma 15" xfId="150"/>
    <cellStyle name="Komma 2" xfId="151"/>
    <cellStyle name="Komma 2 2" xfId="152"/>
    <cellStyle name="Komma 2 2 2" xfId="153"/>
    <cellStyle name="Komma 2 3" xfId="154"/>
    <cellStyle name="Komma 3" xfId="155"/>
    <cellStyle name="Komma 3 2" xfId="156"/>
    <cellStyle name="Komma 4" xfId="157"/>
    <cellStyle name="Komma 5" xfId="158"/>
    <cellStyle name="Komma 5 2" xfId="159"/>
    <cellStyle name="Komma 5 3" xfId="160"/>
    <cellStyle name="Komma 5 4" xfId="161"/>
    <cellStyle name="Komma 6" xfId="162"/>
    <cellStyle name="Komma 7" xfId="163"/>
    <cellStyle name="Komma 7 2" xfId="164"/>
    <cellStyle name="Komma 8" xfId="165"/>
    <cellStyle name="Komma 9" xfId="166"/>
    <cellStyle name="Komma0" xfId="167"/>
    <cellStyle name="Komma0 - Opmaakprofiel3" xfId="168"/>
    <cellStyle name="Komma0 2" xfId="169"/>
    <cellStyle name="Komma0 3" xfId="473"/>
    <cellStyle name="Komma0 4" xfId="1236"/>
    <cellStyle name="Komma0_20110503 opzet output" xfId="170"/>
    <cellStyle name="Komma1" xfId="171"/>
    <cellStyle name="Komma1 - Opmaakprofiel1" xfId="172"/>
    <cellStyle name="Kop 1" xfId="1266"/>
    <cellStyle name="Kop 1 2" xfId="173"/>
    <cellStyle name="Kop 2" xfId="1267"/>
    <cellStyle name="Kop 2 2" xfId="174"/>
    <cellStyle name="Kop 3" xfId="1268"/>
    <cellStyle name="Kop 3 2" xfId="175"/>
    <cellStyle name="Kop 4" xfId="1269"/>
    <cellStyle name="Kop 4 2" xfId="176"/>
    <cellStyle name="KOP1" xfId="6"/>
    <cellStyle name="KOP1 2" xfId="177"/>
    <cellStyle name="KOP2" xfId="7"/>
    <cellStyle name="KOP2 2" xfId="178"/>
    <cellStyle name="Koptekst 1" xfId="179"/>
    <cellStyle name="Koptekst 1 2" xfId="474"/>
    <cellStyle name="Koptekst 2" xfId="180"/>
    <cellStyle name="Koptekst 2 2" xfId="475"/>
    <cellStyle name="level1a" xfId="181"/>
    <cellStyle name="level2" xfId="182"/>
    <cellStyle name="level2a" xfId="183"/>
    <cellStyle name="level3" xfId="184"/>
    <cellStyle name="Line titles-Rows" xfId="185"/>
    <cellStyle name="Linked Cell 2" xfId="186"/>
    <cellStyle name="Linked Cell 3" xfId="1289"/>
    <cellStyle name="Migliaia (0)_conti99" xfId="187"/>
    <cellStyle name="MUNT" xfId="8"/>
    <cellStyle name="MUNT 2" xfId="188"/>
    <cellStyle name="Neutraal" xfId="1270"/>
    <cellStyle name="Neutraal 2" xfId="189"/>
    <cellStyle name="Neutraal 3" xfId="190"/>
    <cellStyle name="Neutraal_Fiscaal" xfId="1309"/>
    <cellStyle name="Neutral 2" xfId="29"/>
    <cellStyle name="Neutral 3" xfId="191"/>
    <cellStyle name="Normaa" xfId="192"/>
    <cellStyle name="Normaal" xfId="2"/>
    <cellStyle name="Normaal 2" xfId="193"/>
    <cellStyle name="Normal" xfId="0" builtinId="0"/>
    <cellStyle name="Normal 10" xfId="476"/>
    <cellStyle name="Normal 10 2" xfId="477"/>
    <cellStyle name="Normal 10 2 2" xfId="478"/>
    <cellStyle name="Normal 10 2 2 2" xfId="479"/>
    <cellStyle name="Normal 10 2 2 3" xfId="480"/>
    <cellStyle name="Normal 10 3" xfId="481"/>
    <cellStyle name="Normal 10 3 2" xfId="482"/>
    <cellStyle name="Normal 10 3 2 2" xfId="483"/>
    <cellStyle name="Normal 10 3 2 2 2" xfId="484"/>
    <cellStyle name="Normal 10 3 2 2 2 2" xfId="485"/>
    <cellStyle name="Normal 10 3 2 2 2 2 10" xfId="486"/>
    <cellStyle name="Normal 10 3 2 2 2 2 11" xfId="487"/>
    <cellStyle name="Normal 10 3 2 2 2 2 12" xfId="488"/>
    <cellStyle name="Normal 10 3 2 2 2 2 13" xfId="489"/>
    <cellStyle name="Normal 10 3 2 2 2 2 14" xfId="490"/>
    <cellStyle name="Normal 10 3 2 2 2 2 15" xfId="491"/>
    <cellStyle name="Normal 10 3 2 2 2 2 16" xfId="492"/>
    <cellStyle name="Normal 10 3 2 2 2 2 17" xfId="493"/>
    <cellStyle name="Normal 10 3 2 2 2 2 18" xfId="494"/>
    <cellStyle name="Normal 10 3 2 2 2 2 19" xfId="495"/>
    <cellStyle name="Normal 10 3 2 2 2 2 2" xfId="496"/>
    <cellStyle name="Normal 10 3 2 2 2 2 2 2" xfId="497"/>
    <cellStyle name="Normal 10 3 2 2 2 2 20" xfId="498"/>
    <cellStyle name="Normal 10 3 2 2 2 2 21" xfId="499"/>
    <cellStyle name="Normal 10 3 2 2 2 2 22" xfId="500"/>
    <cellStyle name="Normal 10 3 2 2 2 2 23" xfId="501"/>
    <cellStyle name="Normal 10 3 2 2 2 2 24" xfId="502"/>
    <cellStyle name="Normal 10 3 2 2 2 2 25" xfId="503"/>
    <cellStyle name="Normal 10 3 2 2 2 2 26" xfId="504"/>
    <cellStyle name="Normal 10 3 2 2 2 2 27" xfId="505"/>
    <cellStyle name="Normal 10 3 2 2 2 2 28" xfId="506"/>
    <cellStyle name="Normal 10 3 2 2 2 2 29" xfId="507"/>
    <cellStyle name="Normal 10 3 2 2 2 2 3" xfId="508"/>
    <cellStyle name="Normal 10 3 2 2 2 2 30" xfId="509"/>
    <cellStyle name="Normal 10 3 2 2 2 2 31" xfId="510"/>
    <cellStyle name="Normal 10 3 2 2 2 2 32" xfId="511"/>
    <cellStyle name="Normal 10 3 2 2 2 2 33" xfId="512"/>
    <cellStyle name="Normal 10 3 2 2 2 2 34" xfId="513"/>
    <cellStyle name="Normal 10 3 2 2 2 2 35" xfId="514"/>
    <cellStyle name="Normal 10 3 2 2 2 2 36" xfId="515"/>
    <cellStyle name="Normal 10 3 2 2 2 2 37" xfId="516"/>
    <cellStyle name="Normal 10 3 2 2 2 2 38" xfId="517"/>
    <cellStyle name="Normal 10 3 2 2 2 2 39" xfId="518"/>
    <cellStyle name="Normal 10 3 2 2 2 2 4" xfId="519"/>
    <cellStyle name="Normal 10 3 2 2 2 2 40" xfId="520"/>
    <cellStyle name="Normal 10 3 2 2 2 2 41" xfId="521"/>
    <cellStyle name="Normal 10 3 2 2 2 2 42" xfId="522"/>
    <cellStyle name="Normal 10 3 2 2 2 2 43" xfId="523"/>
    <cellStyle name="Normal 10 3 2 2 2 2 43 2" xfId="524"/>
    <cellStyle name="Normal 10 3 2 2 2 2 44" xfId="525"/>
    <cellStyle name="Normal 10 3 2 2 2 2 45" xfId="526"/>
    <cellStyle name="Normal 10 3 2 2 2 2 46" xfId="527"/>
    <cellStyle name="Normal 10 3 2 2 2 2 47" xfId="528"/>
    <cellStyle name="Normal 10 3 2 2 2 2 48" xfId="529"/>
    <cellStyle name="Normal 10 3 2 2 2 2 49" xfId="530"/>
    <cellStyle name="Normal 10 3 2 2 2 2 5" xfId="531"/>
    <cellStyle name="Normal 10 3 2 2 2 2 50" xfId="532"/>
    <cellStyle name="Normal 10 3 2 2 2 2 50 2" xfId="533"/>
    <cellStyle name="Normal 10 3 2 2 2 2 51" xfId="534"/>
    <cellStyle name="Normal 10 3 2 2 2 2 52" xfId="535"/>
    <cellStyle name="Normal 10 3 2 2 2 2 53" xfId="536"/>
    <cellStyle name="Normal 10 3 2 2 2 2 54" xfId="537"/>
    <cellStyle name="Normal 10 3 2 2 2 2 55" xfId="538"/>
    <cellStyle name="Normal 10 3 2 2 2 2 56" xfId="539"/>
    <cellStyle name="Normal 10 3 2 2 2 2 57" xfId="540"/>
    <cellStyle name="Normal 10 3 2 2 2 2 58" xfId="541"/>
    <cellStyle name="Normal 10 3 2 2 2 2 59" xfId="542"/>
    <cellStyle name="Normal 10 3 2 2 2 2 6" xfId="543"/>
    <cellStyle name="Normal 10 3 2 2 2 2 60" xfId="544"/>
    <cellStyle name="Normal 10 3 2 2 2 2 61" xfId="545"/>
    <cellStyle name="Normal 10 3 2 2 2 2 62" xfId="546"/>
    <cellStyle name="Normal 10 3 2 2 2 2 63" xfId="547"/>
    <cellStyle name="Normal 10 3 2 2 2 2 64" xfId="548"/>
    <cellStyle name="Normal 10 3 2 2 2 2 65" xfId="549"/>
    <cellStyle name="Normal 10 3 2 2 2 2 66" xfId="550"/>
    <cellStyle name="Normal 10 3 2 2 2 2 67" xfId="551"/>
    <cellStyle name="Normal 10 3 2 2 2 2 68" xfId="552"/>
    <cellStyle name="Normal 10 3 2 2 2 2 69" xfId="553"/>
    <cellStyle name="Normal 10 3 2 2 2 2 7" xfId="554"/>
    <cellStyle name="Normal 10 3 2 2 2 2 70" xfId="555"/>
    <cellStyle name="Normal 10 3 2 2 2 2 71" xfId="556"/>
    <cellStyle name="Normal 10 3 2 2 2 2 72" xfId="557"/>
    <cellStyle name="Normal 10 3 2 2 2 2 73" xfId="558"/>
    <cellStyle name="Normal 10 3 2 2 2 2 74" xfId="559"/>
    <cellStyle name="Normal 10 3 2 2 2 2 75" xfId="560"/>
    <cellStyle name="Normal 10 3 2 2 2 2 76" xfId="561"/>
    <cellStyle name="Normal 10 3 2 2 2 2 77" xfId="562"/>
    <cellStyle name="Normal 10 3 2 2 2 2 78" xfId="563"/>
    <cellStyle name="Normal 10 3 2 2 2 2 8" xfId="564"/>
    <cellStyle name="Normal 10 3 2 2 2 2 9" xfId="565"/>
    <cellStyle name="Normal 10 3 2 2 2 3" xfId="566"/>
    <cellStyle name="Normal 10 3 2 2 3" xfId="567"/>
    <cellStyle name="Normal 10 3 2 3" xfId="568"/>
    <cellStyle name="Normal 10 3 3" xfId="569"/>
    <cellStyle name="Normal 10 4" xfId="570"/>
    <cellStyle name="Normal 10 4 2" xfId="571"/>
    <cellStyle name="Normal 10 5" xfId="572"/>
    <cellStyle name="Normal 10 5 2" xfId="573"/>
    <cellStyle name="Normal 10 6" xfId="574"/>
    <cellStyle name="Normal 10 6 2" xfId="575"/>
    <cellStyle name="Normal 10 7" xfId="576"/>
    <cellStyle name="Normal 10 7 2" xfId="577"/>
    <cellStyle name="Normal 10 8" xfId="578"/>
    <cellStyle name="Normal 10 8 2" xfId="579"/>
    <cellStyle name="Normal 10 9" xfId="580"/>
    <cellStyle name="Normal 11" xfId="581"/>
    <cellStyle name="Normal 11 2" xfId="582"/>
    <cellStyle name="Normal 11 9" xfId="583"/>
    <cellStyle name="Normal 12" xfId="584"/>
    <cellStyle name="Normal 12 2" xfId="585"/>
    <cellStyle name="Normal 13" xfId="586"/>
    <cellStyle name="Normal 13 2" xfId="587"/>
    <cellStyle name="Normal 13 3" xfId="588"/>
    <cellStyle name="Normal 13 4" xfId="589"/>
    <cellStyle name="Normal 14" xfId="590"/>
    <cellStyle name="Normal 14 2" xfId="591"/>
    <cellStyle name="Normal 15" xfId="592"/>
    <cellStyle name="Normal 15 2" xfId="593"/>
    <cellStyle name="Normal 16" xfId="594"/>
    <cellStyle name="Normal 16 2" xfId="595"/>
    <cellStyle name="Normal 17" xfId="596"/>
    <cellStyle name="Normal 17 2" xfId="597"/>
    <cellStyle name="Normal 18" xfId="598"/>
    <cellStyle name="Normal 19" xfId="599"/>
    <cellStyle name="Normal 2" xfId="1"/>
    <cellStyle name="Normal 2 10" xfId="600"/>
    <cellStyle name="Normal 2 11" xfId="601"/>
    <cellStyle name="Normal 2 12" xfId="602"/>
    <cellStyle name="Normal 2 13" xfId="603"/>
    <cellStyle name="Normal 2 14" xfId="604"/>
    <cellStyle name="NORMAL 2 15" xfId="605"/>
    <cellStyle name="NORMAL 2 16" xfId="606"/>
    <cellStyle name="NORMAL 2 17" xfId="607"/>
    <cellStyle name="NORMAL 2 18" xfId="608"/>
    <cellStyle name="Normal 2 19" xfId="451"/>
    <cellStyle name="Normal 2 2" xfId="3"/>
    <cellStyle name="Normal 2 2 2" xfId="609"/>
    <cellStyle name="Normal 2 2 2 2" xfId="610"/>
    <cellStyle name="Normal 2 2 2 2 2" xfId="611"/>
    <cellStyle name="Normal 2 2 2 3" xfId="612"/>
    <cellStyle name="Normal 2 2 2 4" xfId="613"/>
    <cellStyle name="Normal 2 2 2 5" xfId="614"/>
    <cellStyle name="Normal 2 2 2 6" xfId="615"/>
    <cellStyle name="Normal 2 2 2 7" xfId="616"/>
    <cellStyle name="Normal 2 2 2 8" xfId="617"/>
    <cellStyle name="Normal 2 2 3" xfId="618"/>
    <cellStyle name="Normal 2 2 4" xfId="619"/>
    <cellStyle name="Normal 2 2 5" xfId="620"/>
    <cellStyle name="Normal 2 2 6" xfId="621"/>
    <cellStyle name="Normal 2 2 7" xfId="622"/>
    <cellStyle name="Normal 2 2 8" xfId="623"/>
    <cellStyle name="Normal 2 2 9" xfId="624"/>
    <cellStyle name="Normal 2 20" xfId="1226"/>
    <cellStyle name="Normal 2 3" xfId="625"/>
    <cellStyle name="Normal 2 3 2" xfId="626"/>
    <cellStyle name="Normal 2 3 2 2" xfId="627"/>
    <cellStyle name="Normal 2 3 2 3" xfId="628"/>
    <cellStyle name="Normal 2 3 2 4" xfId="629"/>
    <cellStyle name="Normal 2 3 2 5" xfId="630"/>
    <cellStyle name="Normal 2 3 2 6" xfId="631"/>
    <cellStyle name="Normal 2 3 2 7" xfId="632"/>
    <cellStyle name="Normal 2 3 2 8" xfId="633"/>
    <cellStyle name="Normal 2 3 3" xfId="634"/>
    <cellStyle name="Normal 2 3 3 2" xfId="635"/>
    <cellStyle name="Normal 2 3 3 3" xfId="636"/>
    <cellStyle name="Normal 2 3 3 4" xfId="637"/>
    <cellStyle name="Normal 2 3 3 5" xfId="638"/>
    <cellStyle name="Normal 2 3 3 6" xfId="639"/>
    <cellStyle name="Normal 2 3 3 7" xfId="640"/>
    <cellStyle name="Normal 2 3 4" xfId="641"/>
    <cellStyle name="Normal 2 3 5" xfId="642"/>
    <cellStyle name="Normal 2 3 6" xfId="643"/>
    <cellStyle name="Normal 2 3 7" xfId="644"/>
    <cellStyle name="Normal 2 3 7 2" xfId="645"/>
    <cellStyle name="Normal 2 3 7 3" xfId="646"/>
    <cellStyle name="Normal 2 3 7 4" xfId="647"/>
    <cellStyle name="Normal 2 3 7 5" xfId="648"/>
    <cellStyle name="Normal 2 3 7 6" xfId="649"/>
    <cellStyle name="Normal 2 3 7 7" xfId="650"/>
    <cellStyle name="Normal 2 4" xfId="651"/>
    <cellStyle name="Normal 2 5" xfId="652"/>
    <cellStyle name="Normal 2 6" xfId="653"/>
    <cellStyle name="Normal 2 7" xfId="654"/>
    <cellStyle name="Normal 2 8" xfId="655"/>
    <cellStyle name="Normal 2 9" xfId="656"/>
    <cellStyle name="NORMAL 2 9 2" xfId="657"/>
    <cellStyle name="Normal 20" xfId="658"/>
    <cellStyle name="Normal 20 2" xfId="659"/>
    <cellStyle name="Normal 20 3" xfId="660"/>
    <cellStyle name="Normal 20 7 3 6 2" xfId="661"/>
    <cellStyle name="Normal 21" xfId="662"/>
    <cellStyle name="Normal 21 2" xfId="663"/>
    <cellStyle name="Normal 22" xfId="664"/>
    <cellStyle name="Normal 22 2" xfId="665"/>
    <cellStyle name="Normal 23" xfId="666"/>
    <cellStyle name="Normal 23 2" xfId="667"/>
    <cellStyle name="Normal 24" xfId="668"/>
    <cellStyle name="Normal 25" xfId="669"/>
    <cellStyle name="Normal 26" xfId="670"/>
    <cellStyle name="Normal 27" xfId="671"/>
    <cellStyle name="Normal 28" xfId="672"/>
    <cellStyle name="Normal 29" xfId="673"/>
    <cellStyle name="Normal 3" xfId="12"/>
    <cellStyle name="Normal 3 10" xfId="675"/>
    <cellStyle name="Normal 3 10 2" xfId="676"/>
    <cellStyle name="Normal 3 10 2 2" xfId="677"/>
    <cellStyle name="Normal 3 10 2 3" xfId="678"/>
    <cellStyle name="Normal 3 10 3" xfId="679"/>
    <cellStyle name="Normal 3 10 3 2" xfId="680"/>
    <cellStyle name="Normal 3 10 3 3" xfId="681"/>
    <cellStyle name="Normal 3 10 4" xfId="682"/>
    <cellStyle name="Normal 3 10 4 2" xfId="683"/>
    <cellStyle name="Normal 3 10 4 3" xfId="684"/>
    <cellStyle name="Normal 3 10 5" xfId="685"/>
    <cellStyle name="Normal 3 10 6" xfId="686"/>
    <cellStyle name="Normal 3 11" xfId="687"/>
    <cellStyle name="Normal 3 11 2" xfId="688"/>
    <cellStyle name="Normal 3 11 2 2" xfId="689"/>
    <cellStyle name="Normal 3 11 2 3" xfId="690"/>
    <cellStyle name="Normal 3 11 3" xfId="691"/>
    <cellStyle name="Normal 3 11 3 2" xfId="692"/>
    <cellStyle name="Normal 3 11 3 3" xfId="693"/>
    <cellStyle name="Normal 3 11 4" xfId="694"/>
    <cellStyle name="Normal 3 11 4 2" xfId="695"/>
    <cellStyle name="Normal 3 11 4 3" xfId="696"/>
    <cellStyle name="Normal 3 11 5" xfId="697"/>
    <cellStyle name="Normal 3 11 6" xfId="698"/>
    <cellStyle name="Normal 3 12" xfId="699"/>
    <cellStyle name="Normal 3 12 2" xfId="700"/>
    <cellStyle name="Normal 3 12 2 2" xfId="701"/>
    <cellStyle name="Normal 3 12 2 3" xfId="702"/>
    <cellStyle name="Normal 3 12 3" xfId="703"/>
    <cellStyle name="Normal 3 12 3 2" xfId="704"/>
    <cellStyle name="Normal 3 12 3 3" xfId="705"/>
    <cellStyle name="Normal 3 12 4" xfId="706"/>
    <cellStyle name="Normal 3 12 4 2" xfId="707"/>
    <cellStyle name="Normal 3 12 4 3" xfId="708"/>
    <cellStyle name="Normal 3 12 5" xfId="709"/>
    <cellStyle name="Normal 3 12 6" xfId="710"/>
    <cellStyle name="Normal 3 13" xfId="711"/>
    <cellStyle name="Normal 3 13 2" xfId="712"/>
    <cellStyle name="Normal 3 13 2 2" xfId="713"/>
    <cellStyle name="Normal 3 13 2 3" xfId="714"/>
    <cellStyle name="Normal 3 13 3" xfId="715"/>
    <cellStyle name="Normal 3 13 3 2" xfId="716"/>
    <cellStyle name="Normal 3 13 3 3" xfId="717"/>
    <cellStyle name="Normal 3 13 4" xfId="718"/>
    <cellStyle name="Normal 3 13 4 2" xfId="719"/>
    <cellStyle name="Normal 3 13 4 3" xfId="720"/>
    <cellStyle name="Normal 3 13 5" xfId="721"/>
    <cellStyle name="Normal 3 13 6" xfId="722"/>
    <cellStyle name="Normal 3 14" xfId="723"/>
    <cellStyle name="Normal 3 14 2" xfId="724"/>
    <cellStyle name="Normal 3 14 2 2" xfId="725"/>
    <cellStyle name="Normal 3 14 2 3" xfId="726"/>
    <cellStyle name="Normal 3 14 3" xfId="727"/>
    <cellStyle name="Normal 3 14 3 2" xfId="728"/>
    <cellStyle name="Normal 3 14 3 3" xfId="729"/>
    <cellStyle name="Normal 3 14 4" xfId="730"/>
    <cellStyle name="Normal 3 14 4 2" xfId="731"/>
    <cellStyle name="Normal 3 14 4 3" xfId="732"/>
    <cellStyle name="Normal 3 14 5" xfId="733"/>
    <cellStyle name="Normal 3 14 6" xfId="734"/>
    <cellStyle name="Normal 3 15" xfId="735"/>
    <cellStyle name="Normal 3 15 2" xfId="736"/>
    <cellStyle name="Normal 3 15 3" xfId="737"/>
    <cellStyle name="Normal 3 16" xfId="738"/>
    <cellStyle name="Normal 3 16 2" xfId="739"/>
    <cellStyle name="Normal 3 16 3" xfId="740"/>
    <cellStyle name="Normal 3 17" xfId="741"/>
    <cellStyle name="Normal 3 17 2" xfId="742"/>
    <cellStyle name="Normal 3 17 3" xfId="743"/>
    <cellStyle name="Normal 3 18" xfId="744"/>
    <cellStyle name="Normal 3 18 2" xfId="745"/>
    <cellStyle name="Normal 3 18 3" xfId="746"/>
    <cellStyle name="Normal 3 19" xfId="747"/>
    <cellStyle name="Normal 3 2" xfId="17"/>
    <cellStyle name="Normal 3 2 2" xfId="195"/>
    <cellStyle name="Normal 3 2 2 2" xfId="750"/>
    <cellStyle name="Normal 3 2 2 3" xfId="751"/>
    <cellStyle name="Normal 3 2 2 4" xfId="749"/>
    <cellStyle name="Normal 3 2 3" xfId="752"/>
    <cellStyle name="Normal 3 2 3 2" xfId="753"/>
    <cellStyle name="Normal 3 2 3 3" xfId="754"/>
    <cellStyle name="Normal 3 2 4" xfId="755"/>
    <cellStyle name="Normal 3 2 4 2" xfId="756"/>
    <cellStyle name="Normal 3 2 4 3" xfId="757"/>
    <cellStyle name="Normal 3 2 5" xfId="758"/>
    <cellStyle name="Normal 3 2 6" xfId="759"/>
    <cellStyle name="Normal 3 2 7" xfId="748"/>
    <cellStyle name="Normal 3 20" xfId="760"/>
    <cellStyle name="Normal 3 21" xfId="761"/>
    <cellStyle name="Normal 3 22" xfId="762"/>
    <cellStyle name="Normal 3 23" xfId="674"/>
    <cellStyle name="Normal 3 3" xfId="26"/>
    <cellStyle name="Normal 3 3 2" xfId="764"/>
    <cellStyle name="Normal 3 3 2 2" xfId="765"/>
    <cellStyle name="Normal 3 3 2 3" xfId="766"/>
    <cellStyle name="Normal 3 3 3" xfId="767"/>
    <cellStyle name="Normal 3 3 3 2" xfId="768"/>
    <cellStyle name="Normal 3 3 3 3" xfId="769"/>
    <cellStyle name="Normal 3 3 4" xfId="770"/>
    <cellStyle name="Normal 3 3 4 2" xfId="771"/>
    <cellStyle name="Normal 3 3 4 3" xfId="772"/>
    <cellStyle name="Normal 3 3 5" xfId="773"/>
    <cellStyle name="Normal 3 3 6" xfId="774"/>
    <cellStyle name="Normal 3 3 7" xfId="763"/>
    <cellStyle name="Normal 3 4" xfId="24"/>
    <cellStyle name="Normal 3 4 2" xfId="776"/>
    <cellStyle name="Normal 3 4 2 2" xfId="777"/>
    <cellStyle name="Normal 3 4 2 3" xfId="778"/>
    <cellStyle name="Normal 3 4 3" xfId="779"/>
    <cellStyle name="Normal 3 4 3 2" xfId="780"/>
    <cellStyle name="Normal 3 4 3 3" xfId="781"/>
    <cellStyle name="Normal 3 4 4" xfId="782"/>
    <cellStyle name="Normal 3 4 4 2" xfId="783"/>
    <cellStyle name="Normal 3 4 4 3" xfId="784"/>
    <cellStyle name="Normal 3 4 5" xfId="785"/>
    <cellStyle name="Normal 3 4 6" xfId="786"/>
    <cellStyle name="Normal 3 4 7" xfId="775"/>
    <cellStyle name="Normal 3 5" xfId="194"/>
    <cellStyle name="Normal 3 5 2" xfId="788"/>
    <cellStyle name="Normal 3 5 2 2" xfId="789"/>
    <cellStyle name="Normal 3 5 2 3" xfId="790"/>
    <cellStyle name="Normal 3 5 3" xfId="791"/>
    <cellStyle name="Normal 3 5 3 2" xfId="792"/>
    <cellStyle name="Normal 3 5 3 3" xfId="793"/>
    <cellStyle name="Normal 3 5 4" xfId="794"/>
    <cellStyle name="Normal 3 5 4 2" xfId="795"/>
    <cellStyle name="Normal 3 5 4 3" xfId="796"/>
    <cellStyle name="Normal 3 5 5" xfId="797"/>
    <cellStyle name="Normal 3 5 6" xfId="798"/>
    <cellStyle name="Normal 3 5 7" xfId="787"/>
    <cellStyle name="Normal 3 6" xfId="799"/>
    <cellStyle name="Normal 3 6 2" xfId="800"/>
    <cellStyle name="Normal 3 6 2 2" xfId="801"/>
    <cellStyle name="Normal 3 6 2 3" xfId="802"/>
    <cellStyle name="Normal 3 6 3" xfId="803"/>
    <cellStyle name="Normal 3 6 3 2" xfId="804"/>
    <cellStyle name="Normal 3 6 3 3" xfId="805"/>
    <cellStyle name="Normal 3 6 4" xfId="806"/>
    <cellStyle name="Normal 3 6 4 2" xfId="807"/>
    <cellStyle name="Normal 3 6 4 3" xfId="808"/>
    <cellStyle name="Normal 3 6 5" xfId="809"/>
    <cellStyle name="Normal 3 6 6" xfId="810"/>
    <cellStyle name="Normal 3 7" xfId="811"/>
    <cellStyle name="Normal 3 7 2" xfId="812"/>
    <cellStyle name="Normal 3 7 2 2" xfId="813"/>
    <cellStyle name="Normal 3 7 2 3" xfId="814"/>
    <cellStyle name="Normal 3 7 3" xfId="815"/>
    <cellStyle name="Normal 3 7 3 2" xfId="816"/>
    <cellStyle name="Normal 3 7 3 3" xfId="817"/>
    <cellStyle name="Normal 3 7 4" xfId="818"/>
    <cellStyle name="Normal 3 7 4 2" xfId="819"/>
    <cellStyle name="Normal 3 7 4 3" xfId="820"/>
    <cellStyle name="Normal 3 7 5" xfId="821"/>
    <cellStyle name="Normal 3 7 6" xfId="822"/>
    <cellStyle name="Normal 3 8" xfId="823"/>
    <cellStyle name="Normal 3 8 2" xfId="824"/>
    <cellStyle name="Normal 3 8 2 2" xfId="825"/>
    <cellStyle name="Normal 3 8 2 3" xfId="826"/>
    <cellStyle name="Normal 3 8 3" xfId="827"/>
    <cellStyle name="Normal 3 8 3 2" xfId="828"/>
    <cellStyle name="Normal 3 8 3 3" xfId="829"/>
    <cellStyle name="Normal 3 8 4" xfId="830"/>
    <cellStyle name="Normal 3 8 4 2" xfId="831"/>
    <cellStyle name="Normal 3 8 4 3" xfId="832"/>
    <cellStyle name="Normal 3 8 5" xfId="833"/>
    <cellStyle name="Normal 3 8 6" xfId="834"/>
    <cellStyle name="Normal 3 9" xfId="835"/>
    <cellStyle name="Normal 3 9 2" xfId="836"/>
    <cellStyle name="Normal 3 9 2 2" xfId="837"/>
    <cellStyle name="Normal 3 9 2 3" xfId="838"/>
    <cellStyle name="Normal 3 9 3" xfId="839"/>
    <cellStyle name="Normal 3 9 3 2" xfId="840"/>
    <cellStyle name="Normal 3 9 3 3" xfId="841"/>
    <cellStyle name="Normal 3 9 4" xfId="842"/>
    <cellStyle name="Normal 3 9 4 2" xfId="843"/>
    <cellStyle name="Normal 3 9 4 3" xfId="844"/>
    <cellStyle name="Normal 3 9 5" xfId="845"/>
    <cellStyle name="Normal 3 9 6" xfId="846"/>
    <cellStyle name="Normal 3_Fiscaal" xfId="1310"/>
    <cellStyle name="Normal 30" xfId="450"/>
    <cellStyle name="Normal 4" xfId="28"/>
    <cellStyle name="Normal 4 2" xfId="196"/>
    <cellStyle name="Normal 4 2 2" xfId="849"/>
    <cellStyle name="Normal 4 2 3" xfId="848"/>
    <cellStyle name="Normal 4 3" xfId="850"/>
    <cellStyle name="Normal 4 3 2" xfId="851"/>
    <cellStyle name="Normal 4 4" xfId="852"/>
    <cellStyle name="Normal 4 4 2" xfId="853"/>
    <cellStyle name="Normal 4 4 2 2" xfId="854"/>
    <cellStyle name="Normal 4 4 2 2 2" xfId="855"/>
    <cellStyle name="Normal 4 4 2 2 2 2" xfId="856"/>
    <cellStyle name="Normal 4 4 2 2 3" xfId="857"/>
    <cellStyle name="Normal 4 4 2 3" xfId="858"/>
    <cellStyle name="Normal 4 4 2 3 2" xfId="859"/>
    <cellStyle name="Normal 4 4 2 3 2 2" xfId="860"/>
    <cellStyle name="Normal 4 4 2 3 2 2 2" xfId="861"/>
    <cellStyle name="Normal 4 4 2 3 2 3" xfId="862"/>
    <cellStyle name="Normal 4 4 2 3 2 3 2" xfId="863"/>
    <cellStyle name="Normal 4 4 2 3 2 4" xfId="864"/>
    <cellStyle name="Normal 4 4 2 3 2 4 2" xfId="865"/>
    <cellStyle name="Normal 4 4 2 3 2 4 2 2" xfId="866"/>
    <cellStyle name="Normal 4 4 2 3 2 4 2 2 2" xfId="867"/>
    <cellStyle name="Normal 4 4 2 3 2 4 2 3" xfId="868"/>
    <cellStyle name="Normal 4 4 2 3 2 4 2 3 2" xfId="869"/>
    <cellStyle name="Normal 4 4 2 3 2 4 2 4" xfId="870"/>
    <cellStyle name="Normal 4 4 2 3 2 4 2 4 2" xfId="871"/>
    <cellStyle name="Normal 4 4 2 3 2 4 2 4 2 2" xfId="872"/>
    <cellStyle name="Normal 4 4 2 3 2 4 2 4 2 2 2" xfId="873"/>
    <cellStyle name="Normal 4 4 2 3 2 4 2 4 2 2 2 2" xfId="874"/>
    <cellStyle name="Normal 4 4 2 3 2 4 2 4 2 2 3" xfId="875"/>
    <cellStyle name="Normal 4 4 2 3 2 4 2 4 2 2 3 2" xfId="876"/>
    <cellStyle name="Normal 4 4 2 3 2 4 2 4 2 2 3 2 10" xfId="877"/>
    <cellStyle name="Normal 4 4 2 3 2 4 2 4 2 2 3 2 10 2" xfId="878"/>
    <cellStyle name="Normal 4 4 2 3 2 4 2 4 2 2 3 2 11" xfId="879"/>
    <cellStyle name="Normal 4 4 2 3 2 4 2 4 2 2 3 2 11 2" xfId="880"/>
    <cellStyle name="Normal 4 4 2 3 2 4 2 4 2 2 3 2 12" xfId="881"/>
    <cellStyle name="Normal 4 4 2 3 2 4 2 4 2 2 3 2 12 2" xfId="882"/>
    <cellStyle name="Normal 4 4 2 3 2 4 2 4 2 2 3 2 13" xfId="883"/>
    <cellStyle name="Normal 4 4 2 3 2 4 2 4 2 2 3 2 13 2" xfId="884"/>
    <cellStyle name="Normal 4 4 2 3 2 4 2 4 2 2 3 2 14" xfId="885"/>
    <cellStyle name="Normal 4 4 2 3 2 4 2 4 2 2 3 2 14 2" xfId="886"/>
    <cellStyle name="Normal 4 4 2 3 2 4 2 4 2 2 3 2 15" xfId="887"/>
    <cellStyle name="Normal 4 4 2 3 2 4 2 4 2 2 3 2 15 2" xfId="888"/>
    <cellStyle name="Normal 4 4 2 3 2 4 2 4 2 2 3 2 16" xfId="889"/>
    <cellStyle name="Normal 4 4 2 3 2 4 2 4 2 2 3 2 16 2" xfId="890"/>
    <cellStyle name="Normal 4 4 2 3 2 4 2 4 2 2 3 2 17" xfId="891"/>
    <cellStyle name="Normal 4 4 2 3 2 4 2 4 2 2 3 2 17 2" xfId="892"/>
    <cellStyle name="Normal 4 4 2 3 2 4 2 4 2 2 3 2 18" xfId="893"/>
    <cellStyle name="Normal 4 4 2 3 2 4 2 4 2 2 3 2 18 2" xfId="894"/>
    <cellStyle name="Normal 4 4 2 3 2 4 2 4 2 2 3 2 19" xfId="895"/>
    <cellStyle name="Normal 4 4 2 3 2 4 2 4 2 2 3 2 19 2" xfId="896"/>
    <cellStyle name="Normal 4 4 2 3 2 4 2 4 2 2 3 2 2" xfId="897"/>
    <cellStyle name="Normal 4 4 2 3 2 4 2 4 2 2 3 2 2 2" xfId="898"/>
    <cellStyle name="Normal 4 4 2 3 2 4 2 4 2 2 3 2 20" xfId="899"/>
    <cellStyle name="Normal 4 4 2 3 2 4 2 4 2 2 3 2 20 2" xfId="900"/>
    <cellStyle name="Normal 4 4 2 3 2 4 2 4 2 2 3 2 21" xfId="901"/>
    <cellStyle name="Normal 4 4 2 3 2 4 2 4 2 2 3 2 21 2" xfId="902"/>
    <cellStyle name="Normal 4 4 2 3 2 4 2 4 2 2 3 2 22" xfId="903"/>
    <cellStyle name="Normal 4 4 2 3 2 4 2 4 2 2 3 2 22 2" xfId="904"/>
    <cellStyle name="Normal 4 4 2 3 2 4 2 4 2 2 3 2 23" xfId="905"/>
    <cellStyle name="Normal 4 4 2 3 2 4 2 4 2 2 3 2 23 2" xfId="906"/>
    <cellStyle name="Normal 4 4 2 3 2 4 2 4 2 2 3 2 24" xfId="907"/>
    <cellStyle name="Normal 4 4 2 3 2 4 2 4 2 2 3 2 24 2" xfId="908"/>
    <cellStyle name="Normal 4 4 2 3 2 4 2 4 2 2 3 2 25" xfId="909"/>
    <cellStyle name="Normal 4 4 2 3 2 4 2 4 2 2 3 2 25 2" xfId="910"/>
    <cellStyle name="Normal 4 4 2 3 2 4 2 4 2 2 3 2 26" xfId="911"/>
    <cellStyle name="Normal 4 4 2 3 2 4 2 4 2 2 3 2 26 2" xfId="912"/>
    <cellStyle name="Normal 4 4 2 3 2 4 2 4 2 2 3 2 27" xfId="913"/>
    <cellStyle name="Normal 4 4 2 3 2 4 2 4 2 2 3 2 27 2" xfId="914"/>
    <cellStyle name="Normal 4 4 2 3 2 4 2 4 2 2 3 2 28" xfId="915"/>
    <cellStyle name="Normal 4 4 2 3 2 4 2 4 2 2 3 2 28 2" xfId="916"/>
    <cellStyle name="Normal 4 4 2 3 2 4 2 4 2 2 3 2 29" xfId="917"/>
    <cellStyle name="Normal 4 4 2 3 2 4 2 4 2 2 3 2 29 2" xfId="918"/>
    <cellStyle name="Normal 4 4 2 3 2 4 2 4 2 2 3 2 3" xfId="919"/>
    <cellStyle name="Normal 4 4 2 3 2 4 2 4 2 2 3 2 3 2" xfId="920"/>
    <cellStyle name="Normal 4 4 2 3 2 4 2 4 2 2 3 2 30" xfId="921"/>
    <cellStyle name="Normal 4 4 2 3 2 4 2 4 2 2 3 2 30 2" xfId="922"/>
    <cellStyle name="Normal 4 4 2 3 2 4 2 4 2 2 3 2 31" xfId="923"/>
    <cellStyle name="Normal 4 4 2 3 2 4 2 4 2 2 3 2 31 2" xfId="924"/>
    <cellStyle name="Normal 4 4 2 3 2 4 2 4 2 2 3 2 32" xfId="925"/>
    <cellStyle name="Normal 4 4 2 3 2 4 2 4 2 2 3 2 32 2" xfId="926"/>
    <cellStyle name="Normal 4 4 2 3 2 4 2 4 2 2 3 2 33" xfId="927"/>
    <cellStyle name="Normal 4 4 2 3 2 4 2 4 2 2 3 2 33 2" xfId="928"/>
    <cellStyle name="Normal 4 4 2 3 2 4 2 4 2 2 3 2 34" xfId="929"/>
    <cellStyle name="Normal 4 4 2 3 2 4 2 4 2 2 3 2 34 2" xfId="930"/>
    <cellStyle name="Normal 4 4 2 3 2 4 2 4 2 2 3 2 35" xfId="931"/>
    <cellStyle name="Normal 4 4 2 3 2 4 2 4 2 2 3 2 35 2" xfId="932"/>
    <cellStyle name="Normal 4 4 2 3 2 4 2 4 2 2 3 2 36" xfId="933"/>
    <cellStyle name="Normal 4 4 2 3 2 4 2 4 2 2 3 2 36 2" xfId="934"/>
    <cellStyle name="Normal 4 4 2 3 2 4 2 4 2 2 3 2 37" xfId="935"/>
    <cellStyle name="Normal 4 4 2 3 2 4 2 4 2 2 3 2 37 2" xfId="936"/>
    <cellStyle name="Normal 4 4 2 3 2 4 2 4 2 2 3 2 38" xfId="937"/>
    <cellStyle name="Normal 4 4 2 3 2 4 2 4 2 2 3 2 38 2" xfId="938"/>
    <cellStyle name="Normal 4 4 2 3 2 4 2 4 2 2 3 2 39" xfId="939"/>
    <cellStyle name="Normal 4 4 2 3 2 4 2 4 2 2 3 2 39 2" xfId="940"/>
    <cellStyle name="Normal 4 4 2 3 2 4 2 4 2 2 3 2 4" xfId="941"/>
    <cellStyle name="Normal 4 4 2 3 2 4 2 4 2 2 3 2 4 2" xfId="942"/>
    <cellStyle name="Normal 4 4 2 3 2 4 2 4 2 2 3 2 40" xfId="943"/>
    <cellStyle name="Normal 4 4 2 3 2 4 2 4 2 2 3 2 40 2" xfId="944"/>
    <cellStyle name="Normal 4 4 2 3 2 4 2 4 2 2 3 2 41" xfId="945"/>
    <cellStyle name="Normal 4 4 2 3 2 4 2 4 2 2 3 2 41 2" xfId="946"/>
    <cellStyle name="Normal 4 4 2 3 2 4 2 4 2 2 3 2 42" xfId="947"/>
    <cellStyle name="Normal 4 4 2 3 2 4 2 4 2 2 3 2 42 2" xfId="948"/>
    <cellStyle name="Normal 4 4 2 3 2 4 2 4 2 2 3 2 42 2 2" xfId="949"/>
    <cellStyle name="Normal 4 4 2 3 2 4 2 4 2 2 3 2 42 2 2 2" xfId="950"/>
    <cellStyle name="Normal 4 4 2 3 2 4 2 4 2 2 3 2 42 2 3" xfId="951"/>
    <cellStyle name="Normal 4 4 2 3 2 4 2 4 2 2 3 2 42 2 3 2" xfId="952"/>
    <cellStyle name="Normal 4 4 2 3 2 4 2 4 2 2 3 2 42 2 3 2 2" xfId="953"/>
    <cellStyle name="Normal 4 4 2 3 2 4 2 4 2 2 3 2 42 2 3 2 2 2" xfId="954"/>
    <cellStyle name="Normal 4 4 2 3 2 4 2 4 2 2 3 2 42 2 3 2 2 2 2" xfId="955"/>
    <cellStyle name="Normal 4 4 2 3 2 4 2 4 2 2 3 2 42 2 3 2 2 2 2 2" xfId="956"/>
    <cellStyle name="Normal 4 4 2 3 2 4 2 4 2 2 3 2 42 2 3 2 2 2 2 2 2" xfId="957"/>
    <cellStyle name="Normal 4 4 2 3 2 4 2 4 2 2 3 2 42 2 3 2 2 2 2 3" xfId="958"/>
    <cellStyle name="Normal 4 4 2 3 2 4 2 4 2 2 3 2 42 2 3 2 2 2 2 3 2" xfId="959"/>
    <cellStyle name="Normal 4 4 2 3 2 4 2 4 2 2 3 2 42 2 3 2 2 2 2 3 2 2" xfId="960"/>
    <cellStyle name="Normal 4 4 2 3 2 4 2 4 2 2 3 2 42 2 3 2 2 2 2 3 3" xfId="961"/>
    <cellStyle name="Normal 4 4 2 3 2 4 2 4 2 2 3 2 42 2 3 2 2 2 2 3 3 2" xfId="962"/>
    <cellStyle name="Normal 4 4 2 3 2 4 2 4 2 2 3 2 42 2 3 2 2 2 2 3 4" xfId="963"/>
    <cellStyle name="Normal 4 4 2 3 2 4 2 4 2 2 3 2 42 2 3 2 2 2 2 3 4 2" xfId="964"/>
    <cellStyle name="Normal 4 4 2 3 2 4 2 4 2 2 3 2 42 2 3 2 2 2 2 3 5" xfId="965"/>
    <cellStyle name="Normal 4 4 2 3 2 4 2 4 2 2 3 2 42 2 3 2 2 2 2 3 5 2" xfId="966"/>
    <cellStyle name="Normal 4 4 2 3 2 4 2 4 2 2 3 2 42 2 3 2 2 2 2 3 6" xfId="967"/>
    <cellStyle name="Normal 4 4 2 3 2 4 2 4 2 2 3 2 42 2 3 2 2 2 2 3 6 2" xfId="968"/>
    <cellStyle name="Normal 4 4 2 3 2 4 2 4 2 2 3 2 42 2 3 2 2 2 2 3 7" xfId="969"/>
    <cellStyle name="Normal 4 4 2 3 2 4 2 4 2 2 3 2 42 2 3 2 2 2 2 3 7 2" xfId="970"/>
    <cellStyle name="Normal 4 4 2 3 2 4 2 4 2 2 3 2 42 2 3 2 2 2 2 3 8" xfId="971"/>
    <cellStyle name="Normal 4 4 2 3 2 4 2 4 2 2 3 2 42 2 3 2 2 2 2 3 8 10" xfId="972"/>
    <cellStyle name="Normal 4 4 2 3 2 4 2 4 2 2 3 2 42 2 3 2 2 2 2 3 8 10 2" xfId="973"/>
    <cellStyle name="Normal 4 4 2 3 2 4 2 4 2 2 3 2 42 2 3 2 2 2 2 3 8 11" xfId="974"/>
    <cellStyle name="Normal 4 4 2 3 2 4 2 4 2 2 3 2 42 2 3 2 2 2 2 3 8 11 2" xfId="975"/>
    <cellStyle name="Normal 4 4 2 3 2 4 2 4 2 2 3 2 42 2 3 2 2 2 2 3 8 11 2 2" xfId="976"/>
    <cellStyle name="Normal 4 4 2 3 2 4 2 4 2 2 3 2 42 2 3 2 2 2 2 3 8 11 3" xfId="977"/>
    <cellStyle name="Normal 4 4 2 3 2 4 2 4 2 2 3 2 42 2 3 2 2 2 2 3 8 11 3 2" xfId="978"/>
    <cellStyle name="Normal 4 4 2 3 2 4 2 4 2 2 3 2 42 2 3 2 2 2 2 3 8 11 4" xfId="979"/>
    <cellStyle name="Normal 4 4 2 3 2 4 2 4 2 2 3 2 42 2 3 2 2 2 2 3 8 11 4 2" xfId="980"/>
    <cellStyle name="Normal 4 4 2 3 2 4 2 4 2 2 3 2 42 2 3 2 2 2 2 3 8 11 5" xfId="981"/>
    <cellStyle name="Normal 4 4 2 3 2 4 2 4 2 2 3 2 42 2 3 2 2 2 2 3 8 11 5 2" xfId="982"/>
    <cellStyle name="Normal 4 4 2 3 2 4 2 4 2 2 3 2 42 2 3 2 2 2 2 3 8 11 5 2 2" xfId="983"/>
    <cellStyle name="Normal 4 4 2 3 2 4 2 4 2 2 3 2 42 2 3 2 2 2 2 3 8 11 5 3" xfId="984"/>
    <cellStyle name="Normal 4 4 2 3 2 4 2 4 2 2 3 2 42 2 3 2 2 2 2 3 8 11 5 3 2" xfId="985"/>
    <cellStyle name="Normal 4 4 2 3 2 4 2 4 2 2 3 2 42 2 3 2 2 2 2 3 8 11 5 3 2 2" xfId="986"/>
    <cellStyle name="Normal 4 4 2 3 2 4 2 4 2 2 3 2 42 2 3 2 2 2 2 3 8 11 5 3 3" xfId="987"/>
    <cellStyle name="Normal 4 4 2 3 2 4 2 4 2 2 3 2 42 2 3 2 2 2 2 3 8 11 5 3 3 2" xfId="988"/>
    <cellStyle name="Normal 4 4 2 3 2 4 2 4 2 2 3 2 42 2 3 2 2 2 2 3 8 11 5 3 4" xfId="989"/>
    <cellStyle name="Normal 4 4 2 3 2 4 2 4 2 2 3 2 42 2 3 2 2 2 2 3 8 11 5 3 4 2" xfId="990"/>
    <cellStyle name="Normal 4 4 2 3 2 4 2 4 2 2 3 2 42 2 3 2 2 2 2 3 8 11 5 3 5" xfId="991"/>
    <cellStyle name="Normal 4 4 2 3 2 4 2 4 2 2 3 2 42 2 3 2 2 2 2 3 8 11 5 3 6" xfId="992"/>
    <cellStyle name="Normal 4 4 2 3 2 4 2 4 2 2 3 2 42 2 3 2 2 2 2 3 8 11 5 3 6 2" xfId="993"/>
    <cellStyle name="Normal 4 4 2 3 2 4 2 4 2 2 3 2 42 2 3 2 2 2 2 3 8 11 5 3 6 3" xfId="994"/>
    <cellStyle name="Normal 4 4 2 3 2 4 2 4 2 2 3 2 42 2 3 2 2 2 2 3 8 11 5 3 6 4" xfId="995"/>
    <cellStyle name="Normal 4 4 2 3 2 4 2 4 2 2 3 2 42 2 3 2 2 2 2 3 8 11 5 3 6 5" xfId="996"/>
    <cellStyle name="Normal 4 4 2 3 2 4 2 4 2 2 3 2 42 2 3 2 2 2 2 3 8 11 5 3 6 6" xfId="997"/>
    <cellStyle name="Normal 4 4 2 3 2 4 2 4 2 2 3 2 42 2 3 2 2 2 2 3 8 11 5 3 6 7" xfId="998"/>
    <cellStyle name="Normal 4 4 2 3 2 4 2 4 2 2 3 2 42 2 3 2 2 2 2 3 8 11 5 3 6 8" xfId="999"/>
    <cellStyle name="Normal 4 4 2 3 2 4 2 4 2 2 3 2 42 2 3 2 2 2 2 3 8 11 5 3 6 8 2" xfId="1000"/>
    <cellStyle name="Normal 4 4 2 3 2 4 2 4 2 2 3 2 42 2 3 2 2 2 2 3 8 11 5 3 6 8 3" xfId="1001"/>
    <cellStyle name="Normal 4 4 2 3 2 4 2 4 2 2 3 2 42 2 3 2 2 2 2 3 8 11 5 3 6 8 3 2" xfId="1002"/>
    <cellStyle name="Normal 4 4 2 3 2 4 2 4 2 2 3 2 42 2 3 2 2 2 2 3 8 11 5 3 6 8 3 3" xfId="1003"/>
    <cellStyle name="Normal 4 4 2 3 2 4 2 4 2 2 3 2 42 2 3 2 2 2 2 3 8 11 5 3 6 8 3 4" xfId="1004"/>
    <cellStyle name="Normal 4 4 2 3 2 4 2 4 2 2 3 2 42 2 3 2 2 2 2 3 8 11 5 3 6 8 3 5" xfId="1005"/>
    <cellStyle name="Normal 4 4 2 3 2 4 2 4 2 2 3 2 42 2 3 2 2 2 2 3 8 11 5 3 6 8 3 6" xfId="1006"/>
    <cellStyle name="Normal 4 4 2 3 2 4 2 4 2 2 3 2 42 2 3 2 2 2 2 3 8 11 5 3 6 8 3 7" xfId="1007"/>
    <cellStyle name="Normal 4 4 2 3 2 4 2 4 2 2 3 2 42 2 3 2 2 2 2 3 8 11 5 3 6 8 3 8" xfId="1008"/>
    <cellStyle name="Normal 4 4 2 3 2 4 2 4 2 2 3 2 42 2 3 2 2 2 2 3 8 2" xfId="1009"/>
    <cellStyle name="Normal 4 4 2 3 2 4 2 4 2 2 3 2 42 2 3 2 2 2 2 3 8 2 2" xfId="1010"/>
    <cellStyle name="Normal 4 4 2 3 2 4 2 4 2 2 3 2 42 2 3 2 2 2 2 3 8 3" xfId="1011"/>
    <cellStyle name="Normal 4 4 2 3 2 4 2 4 2 2 3 2 42 2 3 2 2 2 2 3 8 3 2" xfId="1012"/>
    <cellStyle name="Normal 4 4 2 3 2 4 2 4 2 2 3 2 42 2 3 2 2 2 2 3 8 4" xfId="1013"/>
    <cellStyle name="Normal 4 4 2 3 2 4 2 4 2 2 3 2 42 2 3 2 2 2 2 3 8 4 2" xfId="1014"/>
    <cellStyle name="Normal 4 4 2 3 2 4 2 4 2 2 3 2 42 2 3 2 2 2 2 3 8 5" xfId="1015"/>
    <cellStyle name="Normal 4 4 2 3 2 4 2 4 2 2 3 2 42 2 3 2 2 2 2 3 8 5 2" xfId="1016"/>
    <cellStyle name="Normal 4 4 2 3 2 4 2 4 2 2 3 2 42 2 3 2 2 2 2 3 8 6" xfId="1017"/>
    <cellStyle name="Normal 4 4 2 3 2 4 2 4 2 2 3 2 42 2 3 2 2 2 2 3 8 6 2" xfId="1018"/>
    <cellStyle name="Normal 4 4 2 3 2 4 2 4 2 2 3 2 42 2 3 2 2 2 2 3 8 7" xfId="1019"/>
    <cellStyle name="Normal 4 4 2 3 2 4 2 4 2 2 3 2 42 2 3 2 2 2 2 3 8 7 2" xfId="1020"/>
    <cellStyle name="Normal 4 4 2 3 2 4 2 4 2 2 3 2 42 2 3 2 2 2 2 3 8 8" xfId="1021"/>
    <cellStyle name="Normal 4 4 2 3 2 4 2 4 2 2 3 2 42 2 3 2 2 2 2 3 8 8 2" xfId="1022"/>
    <cellStyle name="Normal 4 4 2 3 2 4 2 4 2 2 3 2 42 2 3 2 2 2 2 3 8 9" xfId="1023"/>
    <cellStyle name="Normal 4 4 2 3 2 4 2 4 2 2 3 2 42 2 3 2 2 2 2 3 8 9 2" xfId="1024"/>
    <cellStyle name="Normal 4 4 2 3 2 4 2 4 2 2 3 2 5" xfId="1025"/>
    <cellStyle name="Normal 4 4 2 3 2 4 2 4 2 2 3 2 5 2" xfId="1026"/>
    <cellStyle name="Normal 4 4 2 3 2 4 2 4 2 2 3 2 6" xfId="1027"/>
    <cellStyle name="Normal 4 4 2 3 2 4 2 4 2 2 3 2 6 2" xfId="1028"/>
    <cellStyle name="Normal 4 4 2 3 2 4 2 4 2 2 3 2 7" xfId="1029"/>
    <cellStyle name="Normal 4 4 2 3 2 4 2 4 2 2 3 2 7 2" xfId="1030"/>
    <cellStyle name="Normal 4 4 2 3 2 4 2 4 2 2 3 2 8" xfId="1031"/>
    <cellStyle name="Normal 4 4 2 3 2 4 2 4 2 2 3 2 8 2" xfId="1032"/>
    <cellStyle name="Normal 4 4 2 3 2 4 2 4 2 2 3 2 9" xfId="1033"/>
    <cellStyle name="Normal 4 4 2 3 2 4 2 4 2 2 3 2 9 2" xfId="1034"/>
    <cellStyle name="Normal 4 4 2 3 2 4 2 5" xfId="1035"/>
    <cellStyle name="Normal 4 4 2 3 2 4 2 5 2" xfId="1036"/>
    <cellStyle name="Normal 4 4 2 3 2 4 2 6" xfId="1037"/>
    <cellStyle name="Normal 4 4 2 3 2 4 2 6 2" xfId="1038"/>
    <cellStyle name="Normal 4 4 2 3 2 4 2 6 2 2" xfId="1039"/>
    <cellStyle name="Normal 4 4 2 3 2 4 2 6 3" xfId="1040"/>
    <cellStyle name="Normal 4 4 2 3 2 4 2 6 3 2" xfId="1041"/>
    <cellStyle name="Normal 4 4 2 3 2 4 2 6 4" xfId="1042"/>
    <cellStyle name="Normal 4 4 2 3 2 4 2 6 4 2" xfId="1043"/>
    <cellStyle name="Normal 4 4 2 3 2 4 2 6 5" xfId="1044"/>
    <cellStyle name="Normal 4 4 2 3 2 4 2 6 5 2" xfId="1045"/>
    <cellStyle name="Normal 4 4 2 3 2 4 2 6 5 2 2" xfId="1046"/>
    <cellStyle name="Normal 4 4 2 3 2 4 2 6 5 3" xfId="1047"/>
    <cellStyle name="Normal 4 4 2 3 2 4 2 6 5 3 2" xfId="1048"/>
    <cellStyle name="Normal 4 4 2 3 2 4 2 6 5 4" xfId="1049"/>
    <cellStyle name="Normal 4 4 2 3 2 4 2 6 5 5" xfId="1050"/>
    <cellStyle name="Normal 4 4 2 3 2 4 2 6 5 6" xfId="1051"/>
    <cellStyle name="Normal 4 4 2 3 2 4 2 6 6" xfId="1052"/>
    <cellStyle name="Normal 4 4 2 3 2 4 2 6 6 2" xfId="1053"/>
    <cellStyle name="Normal 4 4 2 3 2 4 2 6 7" xfId="1054"/>
    <cellStyle name="Normal 4 4 2 3 2 4 2 6 7 2" xfId="1055"/>
    <cellStyle name="Normal 4 4 2 3 2 4 2 6 8" xfId="1056"/>
    <cellStyle name="Normal 4 4 2 3 2 5" xfId="1057"/>
    <cellStyle name="Normal 4 4 2 3 2 5 2" xfId="1058"/>
    <cellStyle name="Normal 4 4 2 3 2 6" xfId="1059"/>
    <cellStyle name="Normal 4 4 2 3 2 6 2" xfId="1060"/>
    <cellStyle name="Normal 4 4 2 3 2 7" xfId="1061"/>
    <cellStyle name="Normal 4 4 2 3 2 7 2" xfId="1062"/>
    <cellStyle name="Normal 4 4 2 3 2 8" xfId="1063"/>
    <cellStyle name="Normal 4 4 2 3 2 8 2" xfId="1064"/>
    <cellStyle name="Normal 4 4 2 3 2 8 2 2" xfId="1065"/>
    <cellStyle name="Normal 4 4 2 3 2 8 3" xfId="1066"/>
    <cellStyle name="Normal 4 4 2 3 2 9" xfId="1067"/>
    <cellStyle name="Normal 4 4 2 3 2 9 2" xfId="1068"/>
    <cellStyle name="Normal 4 5" xfId="847"/>
    <cellStyle name="Normal 4_Fiscaal" xfId="1311"/>
    <cellStyle name="Normal 5" xfId="1069"/>
    <cellStyle name="Normal 5 2" xfId="1070"/>
    <cellStyle name="Normal 5 2 2" xfId="1071"/>
    <cellStyle name="Normal 5 2 2 2" xfId="1072"/>
    <cellStyle name="Normal 5 2 3" xfId="1073"/>
    <cellStyle name="Normal 5 2 3 2" xfId="1074"/>
    <cellStyle name="Normal 5 2 4" xfId="1075"/>
    <cellStyle name="Normal 5 2 4 2" xfId="1076"/>
    <cellStyle name="Normal 5 2 4 2 2" xfId="1077"/>
    <cellStyle name="Normal 5 2 4 2 2 2" xfId="1078"/>
    <cellStyle name="Normal 5 2 4 2 2 2 2" xfId="1079"/>
    <cellStyle name="Normal 5 2 4 2 2 3" xfId="1080"/>
    <cellStyle name="Normal 5 2 4 2 2 4" xfId="1081"/>
    <cellStyle name="Normal 5 2 4 2 3" xfId="1082"/>
    <cellStyle name="Normal 5 2 4 3" xfId="1083"/>
    <cellStyle name="Normal 5 2 5" xfId="1084"/>
    <cellStyle name="Normal 5 3" xfId="1085"/>
    <cellStyle name="Normal 5 3 2" xfId="1086"/>
    <cellStyle name="Normal 5 3 3" xfId="1087"/>
    <cellStyle name="Normal 5 4" xfId="1088"/>
    <cellStyle name="Normal 5 4 2" xfId="1089"/>
    <cellStyle name="Normal 5 4 3" xfId="1090"/>
    <cellStyle name="Normal 5 5" xfId="1091"/>
    <cellStyle name="Normal 5 6" xfId="1092"/>
    <cellStyle name="Normal 6" xfId="1093"/>
    <cellStyle name="Normal 6 2" xfId="1094"/>
    <cellStyle name="Normal 7" xfId="1095"/>
    <cellStyle name="Normal 7 2" xfId="1096"/>
    <cellStyle name="Normal 7 2 2" xfId="1097"/>
    <cellStyle name="Normal 7 2 3" xfId="1098"/>
    <cellStyle name="Normal 7 3" xfId="1099"/>
    <cellStyle name="Normal 7 3 2" xfId="1100"/>
    <cellStyle name="Normal 7 3 3" xfId="1101"/>
    <cellStyle name="Normal 7 4" xfId="1102"/>
    <cellStyle name="Normal 7 4 2" xfId="1103"/>
    <cellStyle name="Normal 7 4 3" xfId="1104"/>
    <cellStyle name="Normal 7 5" xfId="1105"/>
    <cellStyle name="Normal 7 6" xfId="1106"/>
    <cellStyle name="Normal 8" xfId="1107"/>
    <cellStyle name="Normal 8 2" xfId="1108"/>
    <cellStyle name="Normal 8 3" xfId="1109"/>
    <cellStyle name="Normal 9" xfId="1110"/>
    <cellStyle name="Normal 9 2" xfId="1111"/>
    <cellStyle name="Normal 9 2 2" xfId="1112"/>
    <cellStyle name="Normal 9 2 3" xfId="1113"/>
    <cellStyle name="Normal 9 3" xfId="1114"/>
    <cellStyle name="Normal 9 4" xfId="1115"/>
    <cellStyle name="Normál_8gradk" xfId="197"/>
    <cellStyle name="Normal_Totaal" xfId="1271"/>
    <cellStyle name="Note 2" xfId="198"/>
    <cellStyle name="Note 2 2" xfId="1117"/>
    <cellStyle name="Note 2 2 2" xfId="1118"/>
    <cellStyle name="Note 2 2 3" xfId="1119"/>
    <cellStyle name="Note 2 3" xfId="1120"/>
    <cellStyle name="Note 2 3 2" xfId="1121"/>
    <cellStyle name="Note 2 3 3" xfId="1122"/>
    <cellStyle name="Note 2 4" xfId="1123"/>
    <cellStyle name="Note 2 4 2" xfId="1124"/>
    <cellStyle name="Note 2 4 3" xfId="1125"/>
    <cellStyle name="Note 2 5" xfId="1126"/>
    <cellStyle name="Note 2 6" xfId="1127"/>
    <cellStyle name="Note 2 7" xfId="1116"/>
    <cellStyle name="Note 3" xfId="1128"/>
    <cellStyle name="Note 3 2" xfId="1129"/>
    <cellStyle name="Note 3 2 2" xfId="1130"/>
    <cellStyle name="Note 3 2 3" xfId="1131"/>
    <cellStyle name="Note 3 3" xfId="1132"/>
    <cellStyle name="Note 3 3 2" xfId="1133"/>
    <cellStyle name="Note 3 3 3" xfId="1134"/>
    <cellStyle name="Note 3 4" xfId="1135"/>
    <cellStyle name="Note 3 4 2" xfId="1136"/>
    <cellStyle name="Note 3 4 3" xfId="1137"/>
    <cellStyle name="Note 3 5" xfId="1138"/>
    <cellStyle name="Note 3 6" xfId="1139"/>
    <cellStyle name="Note 4" xfId="1140"/>
    <cellStyle name="Note 4 2" xfId="1141"/>
    <cellStyle name="Note 4 2 2" xfId="1142"/>
    <cellStyle name="Note 4 2 3" xfId="1143"/>
    <cellStyle name="Note 4 3" xfId="1144"/>
    <cellStyle name="Note 4 3 2" xfId="1145"/>
    <cellStyle name="Note 4 3 3" xfId="1146"/>
    <cellStyle name="Note 4 4" xfId="1147"/>
    <cellStyle name="Note 4 4 2" xfId="1148"/>
    <cellStyle name="Note 4 4 3" xfId="1149"/>
    <cellStyle name="Note 4 5" xfId="1150"/>
    <cellStyle name="Note 4 6" xfId="1151"/>
    <cellStyle name="Notitie" xfId="1272"/>
    <cellStyle name="Notitie 2" xfId="199"/>
    <cellStyle name="Notitie 3" xfId="200"/>
    <cellStyle name="Notitie 4" xfId="201"/>
    <cellStyle name="Notitie 5" xfId="202"/>
    <cellStyle name="Ongeldig" xfId="1273"/>
    <cellStyle name="Ongeldig 2" xfId="203"/>
    <cellStyle name="Ongeldig 3" xfId="204"/>
    <cellStyle name="Output 2" xfId="205"/>
    <cellStyle name="Output 3" xfId="1287"/>
    <cellStyle name="Percent" xfId="449" builtinId="5"/>
    <cellStyle name="Percent 10" xfId="1152"/>
    <cellStyle name="Percent 11" xfId="1153"/>
    <cellStyle name="Percent 12" xfId="1154"/>
    <cellStyle name="Percent 13" xfId="1155"/>
    <cellStyle name="Percent 13 2" xfId="1156"/>
    <cellStyle name="Percent 14" xfId="1157"/>
    <cellStyle name="Percent 14 2" xfId="1158"/>
    <cellStyle name="Percent 15" xfId="1159"/>
    <cellStyle name="Percent 15 2" xfId="1160"/>
    <cellStyle name="Percent 16" xfId="1161"/>
    <cellStyle name="Percent 16 2" xfId="1162"/>
    <cellStyle name="Percent 17" xfId="1163"/>
    <cellStyle name="Percent 17 2" xfId="1164"/>
    <cellStyle name="Percent 18" xfId="1165"/>
    <cellStyle name="Percent 18 2" xfId="1166"/>
    <cellStyle name="Percent 19" xfId="1167"/>
    <cellStyle name="Percent 19 2" xfId="1168"/>
    <cellStyle name="Percent 2" xfId="14"/>
    <cellStyle name="Percent 2 2" xfId="1169"/>
    <cellStyle name="Percent 20" xfId="1170"/>
    <cellStyle name="Percent 20 2" xfId="1171"/>
    <cellStyle name="Percent 21" xfId="1172"/>
    <cellStyle name="Percent 21 2" xfId="1173"/>
    <cellStyle name="Percent 22" xfId="1174"/>
    <cellStyle name="Percent 23" xfId="1175"/>
    <cellStyle name="Percent 23 2" xfId="1176"/>
    <cellStyle name="Percent 24" xfId="1177"/>
    <cellStyle name="Percent 24 2" xfId="1178"/>
    <cellStyle name="Percent 25" xfId="1179"/>
    <cellStyle name="Percent 3" xfId="30"/>
    <cellStyle name="Percent 3 2" xfId="1181"/>
    <cellStyle name="Percent 3 3" xfId="1180"/>
    <cellStyle name="Percent 4" xfId="1182"/>
    <cellStyle name="Percent 5" xfId="1183"/>
    <cellStyle name="Percent 6" xfId="1184"/>
    <cellStyle name="Percent 7" xfId="1185"/>
    <cellStyle name="Percent 8" xfId="1186"/>
    <cellStyle name="Percent 9" xfId="1187"/>
    <cellStyle name="Procen - Opmaakprofiel2" xfId="206"/>
    <cellStyle name="Procent 2" xfId="207"/>
    <cellStyle name="Procent 3" xfId="208"/>
    <cellStyle name="Procent 3 2" xfId="209"/>
    <cellStyle name="Procent 4" xfId="210"/>
    <cellStyle name="Procent 4 2" xfId="211"/>
    <cellStyle name="Prozent_SubCatperStud" xfId="212"/>
    <cellStyle name="PUNT" xfId="9"/>
    <cellStyle name="PUNT 2" xfId="213"/>
    <cellStyle name="row" xfId="214"/>
    <cellStyle name="RowCodes" xfId="215"/>
    <cellStyle name="Row-Col Headings" xfId="216"/>
    <cellStyle name="RowTitles" xfId="217"/>
    <cellStyle name="RowTitles1-Detail" xfId="218"/>
    <cellStyle name="RowTitles-Col2" xfId="219"/>
    <cellStyle name="RowTitles-Detail" xfId="220"/>
    <cellStyle name="SAPBEXaggData" xfId="221"/>
    <cellStyle name="SAPBEXaggData 2" xfId="222"/>
    <cellStyle name="SAPBEXaggData 3" xfId="223"/>
    <cellStyle name="SAPBEXaggData 4" xfId="224"/>
    <cellStyle name="SAPBEXaggDataEmph" xfId="225"/>
    <cellStyle name="SAPBEXaggDataEmph 2" xfId="226"/>
    <cellStyle name="SAPBEXaggDataEmph 3" xfId="227"/>
    <cellStyle name="SAPBEXaggDataEmph 4" xfId="228"/>
    <cellStyle name="SAPBEXaggItem" xfId="229"/>
    <cellStyle name="SAPBEXaggItem 2" xfId="230"/>
    <cellStyle name="SAPBEXaggItem 3" xfId="231"/>
    <cellStyle name="SAPBEXaggItem 4" xfId="232"/>
    <cellStyle name="SAPBEXaggItemX" xfId="233"/>
    <cellStyle name="SAPBEXaggItemX 2" xfId="234"/>
    <cellStyle name="SAPBEXaggItemX 3" xfId="235"/>
    <cellStyle name="SAPBEXchaText" xfId="236"/>
    <cellStyle name="SAPBEXchaText 2" xfId="237"/>
    <cellStyle name="SAPBEXchaText 2 2" xfId="238"/>
    <cellStyle name="SAPBEXchaText 3" xfId="239"/>
    <cellStyle name="SAPBEXchaText 3 2" xfId="240"/>
    <cellStyle name="SAPBEXchaText 4" xfId="241"/>
    <cellStyle name="SAPBEXchaText_13 Totaal en tabellen begroting 2013 versie 21" xfId="242"/>
    <cellStyle name="SAPBEXexcBad7" xfId="243"/>
    <cellStyle name="SAPBEXexcBad7 2" xfId="244"/>
    <cellStyle name="SAPBEXexcBad7 3" xfId="245"/>
    <cellStyle name="SAPBEXexcBad7 4" xfId="246"/>
    <cellStyle name="SAPBEXexcBad8" xfId="247"/>
    <cellStyle name="SAPBEXexcBad8 2" xfId="248"/>
    <cellStyle name="SAPBEXexcBad8 3" xfId="249"/>
    <cellStyle name="SAPBEXexcBad8 4" xfId="250"/>
    <cellStyle name="SAPBEXexcBad9" xfId="251"/>
    <cellStyle name="SAPBEXexcBad9 2" xfId="252"/>
    <cellStyle name="SAPBEXexcBad9 3" xfId="253"/>
    <cellStyle name="SAPBEXexcBad9 4" xfId="254"/>
    <cellStyle name="SAPBEXexcCritical4" xfId="255"/>
    <cellStyle name="SAPBEXexcCritical4 2" xfId="256"/>
    <cellStyle name="SAPBEXexcCritical4 3" xfId="257"/>
    <cellStyle name="SAPBEXexcCritical4 4" xfId="258"/>
    <cellStyle name="SAPBEXexcCritical5" xfId="259"/>
    <cellStyle name="SAPBEXexcCritical5 2" xfId="260"/>
    <cellStyle name="SAPBEXexcCritical5 3" xfId="261"/>
    <cellStyle name="SAPBEXexcCritical5 4" xfId="262"/>
    <cellStyle name="SAPBEXexcCritical6" xfId="263"/>
    <cellStyle name="SAPBEXexcCritical6 2" xfId="264"/>
    <cellStyle name="SAPBEXexcCritical6 3" xfId="265"/>
    <cellStyle name="SAPBEXexcCritical6 4" xfId="266"/>
    <cellStyle name="SAPBEXexcGood1" xfId="267"/>
    <cellStyle name="SAPBEXexcGood1 2" xfId="268"/>
    <cellStyle name="SAPBEXexcGood1 3" xfId="269"/>
    <cellStyle name="SAPBEXexcGood1 4" xfId="270"/>
    <cellStyle name="SAPBEXexcGood2" xfId="271"/>
    <cellStyle name="SAPBEXexcGood2 2" xfId="272"/>
    <cellStyle name="SAPBEXexcGood2 3" xfId="273"/>
    <cellStyle name="SAPBEXexcGood2 4" xfId="274"/>
    <cellStyle name="SAPBEXexcGood3" xfId="275"/>
    <cellStyle name="SAPBEXexcGood3 2" xfId="276"/>
    <cellStyle name="SAPBEXexcGood3 3" xfId="277"/>
    <cellStyle name="SAPBEXexcGood3 4" xfId="278"/>
    <cellStyle name="SAPBEXfilterDrill" xfId="279"/>
    <cellStyle name="SAPBEXfilterDrill 2" xfId="280"/>
    <cellStyle name="SAPBEXfilterDrill 3" xfId="281"/>
    <cellStyle name="SAPBEXfilterDrill 4" xfId="282"/>
    <cellStyle name="SAPBEXfilterItem" xfId="283"/>
    <cellStyle name="SAPBEXfilterItem 2" xfId="284"/>
    <cellStyle name="SAPBEXfilterItem 3" xfId="285"/>
    <cellStyle name="SAPBEXfilterItem 4" xfId="286"/>
    <cellStyle name="SAPBEXfilterText" xfId="287"/>
    <cellStyle name="SAPBEXfilterText 2" xfId="288"/>
    <cellStyle name="SAPBEXfilterText 3" xfId="289"/>
    <cellStyle name="SAPBEXformats" xfId="290"/>
    <cellStyle name="SAPBEXformats 2" xfId="291"/>
    <cellStyle name="SAPBEXformats 2 2" xfId="292"/>
    <cellStyle name="SAPBEXformats 3" xfId="293"/>
    <cellStyle name="SAPBEXformats 3 2" xfId="294"/>
    <cellStyle name="SAPBEXformats 4" xfId="295"/>
    <cellStyle name="SAPBEXformats_20100402 standen 11 12 13 en mutaties 11" xfId="296"/>
    <cellStyle name="SAPBEXheaderItem" xfId="297"/>
    <cellStyle name="SAPBEXheaderItem 2" xfId="298"/>
    <cellStyle name="SAPBEXheaderItem 3" xfId="299"/>
    <cellStyle name="SAPBEXheaderItem 4" xfId="300"/>
    <cellStyle name="SAPBEXheaderText" xfId="301"/>
    <cellStyle name="SAPBEXheaderText 2" xfId="302"/>
    <cellStyle name="SAPBEXheaderText 3" xfId="303"/>
    <cellStyle name="SAPBEXheaderText 4" xfId="304"/>
    <cellStyle name="SAPBEXHLevel0" xfId="305"/>
    <cellStyle name="SAPBEXHLevel0 2" xfId="306"/>
    <cellStyle name="SAPBEXHLevel0 3" xfId="307"/>
    <cellStyle name="SAPBEXHLevel0X" xfId="308"/>
    <cellStyle name="SAPBEXHLevel0X 2" xfId="309"/>
    <cellStyle name="SAPBEXHLevel0X 3" xfId="310"/>
    <cellStyle name="SAPBEXHLevel1" xfId="311"/>
    <cellStyle name="SAPBEXHLevel1 2" xfId="312"/>
    <cellStyle name="SAPBEXHLevel1 3" xfId="313"/>
    <cellStyle name="SAPBEXHLevel1X" xfId="314"/>
    <cellStyle name="SAPBEXHLevel1X 2" xfId="315"/>
    <cellStyle name="SAPBEXHLevel1X 3" xfId="316"/>
    <cellStyle name="SAPBEXHLevel2" xfId="317"/>
    <cellStyle name="SAPBEXHLevel2 2" xfId="318"/>
    <cellStyle name="SAPBEXHLevel2 3" xfId="319"/>
    <cellStyle name="SAPBEXHLevel2X" xfId="320"/>
    <cellStyle name="SAPBEXHLevel2X 2" xfId="321"/>
    <cellStyle name="SAPBEXHLevel2X 3" xfId="322"/>
    <cellStyle name="SAPBEXHLevel3" xfId="323"/>
    <cellStyle name="SAPBEXHLevel3 2" xfId="324"/>
    <cellStyle name="SAPBEXHLevel3 3" xfId="325"/>
    <cellStyle name="SAPBEXHLevel3X" xfId="326"/>
    <cellStyle name="SAPBEXHLevel3X 2" xfId="327"/>
    <cellStyle name="SAPBEXHLevel3X 3" xfId="328"/>
    <cellStyle name="SAPBEXinputData" xfId="329"/>
    <cellStyle name="SAPBEXinputData 2" xfId="330"/>
    <cellStyle name="SAPBEXresData" xfId="331"/>
    <cellStyle name="SAPBEXresData 2" xfId="332"/>
    <cellStyle name="SAPBEXresData 3" xfId="333"/>
    <cellStyle name="SAPBEXresData 4" xfId="334"/>
    <cellStyle name="SAPBEXresDataEmph" xfId="335"/>
    <cellStyle name="SAPBEXresDataEmph 2" xfId="336"/>
    <cellStyle name="SAPBEXresDataEmph 3" xfId="337"/>
    <cellStyle name="SAPBEXresDataEmph 4" xfId="338"/>
    <cellStyle name="SAPBEXresItem" xfId="339"/>
    <cellStyle name="SAPBEXresItem 2" xfId="340"/>
    <cellStyle name="SAPBEXresItem 3" xfId="341"/>
    <cellStyle name="SAPBEXresItem 4" xfId="342"/>
    <cellStyle name="SAPBEXresItemX" xfId="343"/>
    <cellStyle name="SAPBEXresItemX 2" xfId="344"/>
    <cellStyle name="SAPBEXresItemX 3" xfId="345"/>
    <cellStyle name="SAPBEXstdData" xfId="346"/>
    <cellStyle name="SAPBEXstdData 2" xfId="347"/>
    <cellStyle name="SAPBEXstdData 2 2" xfId="348"/>
    <cellStyle name="SAPBEXstdData 3" xfId="349"/>
    <cellStyle name="SAPBEXstdData 3 2" xfId="350"/>
    <cellStyle name="SAPBEXstdData_2012 06 11 Mutaties MLN 2013 (zoals aangeleverd bij Fin)" xfId="351"/>
    <cellStyle name="SAPBEXstdDataEmph" xfId="352"/>
    <cellStyle name="SAPBEXstdDataEmph 2" xfId="353"/>
    <cellStyle name="SAPBEXstdDataEmph 3" xfId="354"/>
    <cellStyle name="SAPBEXstdDataEmph 4" xfId="355"/>
    <cellStyle name="SAPBEXstdItem" xfId="356"/>
    <cellStyle name="SAPBEXstdItem 2" xfId="357"/>
    <cellStyle name="SAPBEXstdItem 2 2" xfId="358"/>
    <cellStyle name="SAPBEXstdItem 3" xfId="359"/>
    <cellStyle name="SAPBEXstdItem 3 2" xfId="360"/>
    <cellStyle name="SAPBEXstdItem 4" xfId="361"/>
    <cellStyle name="SAPBEXstdItem_00 Totaal ramingsbijstellingen SF" xfId="362"/>
    <cellStyle name="SAPBEXstdItemX" xfId="363"/>
    <cellStyle name="SAPBEXstdItemX 2" xfId="364"/>
    <cellStyle name="SAPBEXstdItemX 3" xfId="365"/>
    <cellStyle name="SAPBEXtitle" xfId="366"/>
    <cellStyle name="SAPBEXtitle 2" xfId="367"/>
    <cellStyle name="SAPBEXtitle 3" xfId="368"/>
    <cellStyle name="SAPBEXtitle 4" xfId="369"/>
    <cellStyle name="SAPBEXundefined" xfId="370"/>
    <cellStyle name="SAPBEXundefined 2" xfId="371"/>
    <cellStyle name="SAPBEXundefined 3" xfId="372"/>
    <cellStyle name="SAPBEXundefined 4" xfId="373"/>
    <cellStyle name="Standaard 10" xfId="374"/>
    <cellStyle name="Standaard 11" xfId="375"/>
    <cellStyle name="Standaard 12" xfId="376"/>
    <cellStyle name="Standaard 13" xfId="377"/>
    <cellStyle name="Standaard 13 2" xfId="378"/>
    <cellStyle name="Standaard 13 3" xfId="379"/>
    <cellStyle name="Standaard 13 4" xfId="380"/>
    <cellStyle name="Standaard 14" xfId="381"/>
    <cellStyle name="Standaard 15" xfId="382"/>
    <cellStyle name="Standaard 16" xfId="383"/>
    <cellStyle name="Standaard 17" xfId="384"/>
    <cellStyle name="Standaard 18" xfId="385"/>
    <cellStyle name="Standaard 19" xfId="386"/>
    <cellStyle name="Standaard 2" xfId="15"/>
    <cellStyle name="Standaard 2 2" xfId="33"/>
    <cellStyle name="Standaard 2 3" xfId="387"/>
    <cellStyle name="Standaard 2 3 2" xfId="388"/>
    <cellStyle name="Standaard 2 3_Fiscaal" xfId="1312"/>
    <cellStyle name="Standaard 2 4" xfId="389"/>
    <cellStyle name="Standaard 2 5" xfId="390"/>
    <cellStyle name="Standaard 2 6" xfId="34"/>
    <cellStyle name="Standaard 20" xfId="391"/>
    <cellStyle name="Standaard 21" xfId="392"/>
    <cellStyle name="Standaard 22" xfId="393"/>
    <cellStyle name="Standaard 23" xfId="394"/>
    <cellStyle name="Standaard 24" xfId="395"/>
    <cellStyle name="Standaard 25" xfId="396"/>
    <cellStyle name="Standaard 26" xfId="397"/>
    <cellStyle name="Standaard 3" xfId="25"/>
    <cellStyle name="Standaard 3 2" xfId="398"/>
    <cellStyle name="Standaard 3 3" xfId="399"/>
    <cellStyle name="Standaard 3 4" xfId="1308"/>
    <cellStyle name="Standaard 3_Fiscaal" xfId="1313"/>
    <cellStyle name="Standaard 4" xfId="400"/>
    <cellStyle name="Standaard 4 2" xfId="401"/>
    <cellStyle name="Standaard 5" xfId="402"/>
    <cellStyle name="Standaard 5 2" xfId="403"/>
    <cellStyle name="Standaard 6" xfId="404"/>
    <cellStyle name="Standaard 6 2" xfId="405"/>
    <cellStyle name="Standaard 6 3" xfId="406"/>
    <cellStyle name="Standaard 7" xfId="407"/>
    <cellStyle name="Standaard 7 2" xfId="408"/>
    <cellStyle name="Standaard 7 2 2" xfId="409"/>
    <cellStyle name="Standaard 7_Fiscaal" xfId="1314"/>
    <cellStyle name="Standaard 8" xfId="410"/>
    <cellStyle name="Standaard 9" xfId="411"/>
    <cellStyle name="Standaard_a" xfId="1188"/>
    <cellStyle name="STANDAARD1" xfId="10"/>
    <cellStyle name="Standaard2_Sserie1" xfId="1189"/>
    <cellStyle name="Standard_DIAGRAM" xfId="412"/>
    <cellStyle name="Sub-titles" xfId="413"/>
    <cellStyle name="Sub-titles Cols" xfId="414"/>
    <cellStyle name="Sub-titles rows" xfId="415"/>
    <cellStyle name="Table No." xfId="416"/>
    <cellStyle name="Table Title" xfId="417"/>
    <cellStyle name="temp" xfId="418"/>
    <cellStyle name="Titel" xfId="1274"/>
    <cellStyle name="Title 2" xfId="419"/>
    <cellStyle name="Title 3" xfId="1279"/>
    <cellStyle name="title1" xfId="420"/>
    <cellStyle name="Titles" xfId="421"/>
    <cellStyle name="TOTAAL" xfId="11"/>
    <cellStyle name="Totaal 2" xfId="422"/>
    <cellStyle name="Totaal 2 2" xfId="423"/>
    <cellStyle name="Totaal 3" xfId="424"/>
    <cellStyle name="Totaal 4" xfId="1190"/>
    <cellStyle name="Totaal_Totaal" xfId="1275"/>
    <cellStyle name="Total 2" xfId="425"/>
    <cellStyle name="TOTAL 2 2" xfId="1192"/>
    <cellStyle name="TOTAL 2 3" xfId="1191"/>
    <cellStyle name="TOTAL 3" xfId="1193"/>
    <cellStyle name="Total 4" xfId="1293"/>
    <cellStyle name="Tusental (0)_Blad2" xfId="426"/>
    <cellStyle name="Tusental_Blad2" xfId="427"/>
    <cellStyle name="Uitvoer" xfId="1276"/>
    <cellStyle name="Uitvoer 2" xfId="428"/>
    <cellStyle name="Uitvoer 3" xfId="429"/>
    <cellStyle name="Valuta (0)_Blad2" xfId="430"/>
    <cellStyle name="Valuta 2" xfId="431"/>
    <cellStyle name="Valuta 2 2" xfId="432"/>
    <cellStyle name="Valuta 2 3" xfId="433"/>
    <cellStyle name="Valuta 3" xfId="434"/>
    <cellStyle name="Valuta 4" xfId="435"/>
    <cellStyle name="Valuta 5" xfId="436"/>
    <cellStyle name="Valuta 6" xfId="437"/>
    <cellStyle name="Valuta 7" xfId="438"/>
    <cellStyle name="Valuta 8" xfId="439"/>
    <cellStyle name="Valuta0" xfId="440"/>
    <cellStyle name="Valuta0 10" xfId="1237"/>
    <cellStyle name="Valuta0 2" xfId="1195"/>
    <cellStyle name="Valuta0 2 2" xfId="1196"/>
    <cellStyle name="Valuta0 2 2 2" xfId="1197"/>
    <cellStyle name="Valuta0 2 2 2 2" xfId="1240"/>
    <cellStyle name="Valuta0 2 2 3" xfId="1198"/>
    <cellStyle name="Valuta0 2 2 3 2" xfId="1241"/>
    <cellStyle name="Valuta0 2 2 4" xfId="1239"/>
    <cellStyle name="Valuta0 2 3" xfId="1199"/>
    <cellStyle name="Valuta0 2 3 2" xfId="1200"/>
    <cellStyle name="Valuta0 2 3 2 2" xfId="1243"/>
    <cellStyle name="Valuta0 2 3 3" xfId="1201"/>
    <cellStyle name="Valuta0 2 3 3 2" xfId="1244"/>
    <cellStyle name="Valuta0 2 3 4" xfId="1242"/>
    <cellStyle name="Valuta0 2 4" xfId="1202"/>
    <cellStyle name="Valuta0 2 4 2" xfId="1203"/>
    <cellStyle name="Valuta0 2 4 2 2" xfId="1246"/>
    <cellStyle name="Valuta0 2 4 3" xfId="1204"/>
    <cellStyle name="Valuta0 2 4 3 2" xfId="1247"/>
    <cellStyle name="Valuta0 2 4 4" xfId="1245"/>
    <cellStyle name="Valuta0 2 5" xfId="1205"/>
    <cellStyle name="Valuta0 2 5 2" xfId="1248"/>
    <cellStyle name="Valuta0 2 6" xfId="1206"/>
    <cellStyle name="Valuta0 2 6 2" xfId="1249"/>
    <cellStyle name="Valuta0 2 7" xfId="1207"/>
    <cellStyle name="Valuta0 2 8" xfId="1238"/>
    <cellStyle name="Valuta0 3" xfId="1208"/>
    <cellStyle name="Valuta0 3 2" xfId="1209"/>
    <cellStyle name="Valuta0 3 2 2" xfId="1251"/>
    <cellStyle name="Valuta0 3 3" xfId="1210"/>
    <cellStyle name="Valuta0 3 3 2" xfId="1252"/>
    <cellStyle name="Valuta0 3 4" xfId="1211"/>
    <cellStyle name="Valuta0 3 5" xfId="1250"/>
    <cellStyle name="Valuta0 4" xfId="1212"/>
    <cellStyle name="Valuta0 4 2" xfId="1213"/>
    <cellStyle name="Valuta0 4 2 2" xfId="1254"/>
    <cellStyle name="Valuta0 4 3" xfId="1214"/>
    <cellStyle name="Valuta0 4 3 2" xfId="1255"/>
    <cellStyle name="Valuta0 4 4" xfId="1215"/>
    <cellStyle name="Valuta0 4 5" xfId="1253"/>
    <cellStyle name="Valuta0 5" xfId="1216"/>
    <cellStyle name="Valuta0 5 2" xfId="1217"/>
    <cellStyle name="Valuta0 5 2 2" xfId="1257"/>
    <cellStyle name="Valuta0 5 3" xfId="1218"/>
    <cellStyle name="Valuta0 5 3 2" xfId="1258"/>
    <cellStyle name="Valuta0 5 4" xfId="1256"/>
    <cellStyle name="Valuta0 6" xfId="1219"/>
    <cellStyle name="Valuta0 6 2" xfId="1259"/>
    <cellStyle name="Valuta0 7" xfId="1220"/>
    <cellStyle name="Valuta0 7 2" xfId="1260"/>
    <cellStyle name="Valuta0 8" xfId="1221"/>
    <cellStyle name="Valuta0 9" xfId="1194"/>
    <cellStyle name="Vast" xfId="441"/>
    <cellStyle name="Vast 2" xfId="1222"/>
    <cellStyle name="Vast1" xfId="1223"/>
    <cellStyle name="Vast1 2" xfId="1224"/>
    <cellStyle name="Verklarende tekst" xfId="1277"/>
    <cellStyle name="Verklarende tekst 2" xfId="442"/>
    <cellStyle name="Verklarende tekst 3" xfId="443"/>
    <cellStyle name="Waarschuwingstekst" xfId="1278"/>
    <cellStyle name="Waarschuwingstekst 2" xfId="444"/>
    <cellStyle name="Waarschuwingstekst 3" xfId="445"/>
    <cellStyle name="Währung [0]_DIAGRAM" xfId="446"/>
    <cellStyle name="Währung_DIAGRAM" xfId="447"/>
    <cellStyle name="Warning Text 2" xfId="448"/>
    <cellStyle name="Warning Text 3" xfId="129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ia\rathenau$\group\Microdata\F&amp;C%20publicaties\27%20TWIN%202019-2025%20Begroting%202021\Overzichten\Totaaloverzicht%20TWIN%202019-202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ionne Koens" refreshedDate="43812.459676388891" createdVersion="6" refreshedVersion="6" minRefreshableVersion="3" recordCount="267">
  <cacheSource type="worksheet">
    <worksheetSource ref="A1:O279" sheet="R&amp;D Data" r:id="rId2"/>
  </cacheSource>
  <cacheFields count="15">
    <cacheField name="Ministerie" numFmtId="0">
      <sharedItems count="11">
        <s v="Algemene Zaken"/>
        <s v="Buitenlandse Zaken"/>
        <s v="Justitie en Veiligheid"/>
        <s v="Binnenlandse Zaken"/>
        <s v="Onderwijs, Cultuur en Wetenschap"/>
        <s v="Defensie"/>
        <s v="Infrastructuur en Waterstaat"/>
        <s v="Economische Zaken en Klimaat"/>
        <s v="Landbouw, Natuur en Voedselkwaliteit"/>
        <s v="Sociale Zaken en Werkgelegenheid"/>
        <s v="Volksgezondheid, Welzijn en Sport"/>
      </sharedItems>
    </cacheField>
    <cacheField name="Artikelnr." numFmtId="0">
      <sharedItems containsBlank="1" containsMixedTypes="1" containsNumber="1" containsInteger="1" minValue="1" maxValue="98"/>
    </cacheField>
    <cacheField name="Begrotingsartikel" numFmtId="0">
      <sharedItems/>
    </cacheField>
    <cacheField name="2018" numFmtId="0">
      <sharedItems containsString="0" containsBlank="1" containsNumber="1" minValue="0" maxValue="177.34483467953947" count="203">
        <n v="0.53"/>
        <n v="0.24399999999999999"/>
        <n v="0.60499999999999998"/>
        <n v="23.437999999999999"/>
        <n v="5.36"/>
        <n v="7.11"/>
        <n v="2.1890000000000001"/>
        <n v="6.45"/>
        <n v="10.262511"/>
        <n v="0.65"/>
        <n v="4.6333333333333337E-2"/>
        <n v="1.6253333333333335"/>
        <m/>
        <n v="2.2255499999999997"/>
        <n v="0.71775"/>
        <n v="9.9456436843018654"/>
        <n v="30.547041705892862"/>
        <n v="11.305616722354081"/>
        <n v="16.96017988745119"/>
        <n v="10.50889378757515"/>
        <n v="43.793861723446895"/>
        <n v="13.995775551102204"/>
        <n v="10.225897795591184"/>
        <n v="16.743156312625253"/>
        <n v="1.7666372745490981"/>
        <n v="177.34483467953947"/>
        <n v="92.391215689774285"/>
        <n v="34.264956858007707"/>
        <n v="67.569133797168007"/>
        <n v="48.05724374504959"/>
        <n v="70"/>
        <n v="9.5842000000000009"/>
        <n v="62.237516510407445"/>
        <n v="14.40081549619671"/>
        <n v="33.008983872869862"/>
        <n v="29.248826874572131"/>
        <n v="21.988857245953838"/>
        <n v="8"/>
        <n v="85.38"/>
        <n v="28.986000000000001"/>
        <n v="6.2649999999999997"/>
        <n v="9.6080000000000005"/>
        <n v="0.221"/>
        <n v="2.5"/>
        <n v="3.1469999999999998"/>
        <n v="0.75349999999999995"/>
        <n v="0"/>
        <n v="0.91800000000000004"/>
        <n v="5.1760000000000002"/>
        <n v="31.065000000000001"/>
        <n v="44.198999999999998"/>
        <n v="8.4250000000000007"/>
        <n v="9.3668399999999998"/>
        <n v="0.31583999999999995"/>
        <n v="1.2350000000000001"/>
        <n v="0.76200000000000001"/>
        <n v="41.83"/>
        <n v="0.51700000000000002"/>
        <n v="5.0430000000000001"/>
        <n v="17.289000000000001"/>
        <n v="0.25"/>
        <n v="3.3000000000000002E-2"/>
        <n v="0.2"/>
        <n v="0.6"/>
        <n v="0.36299999999999999"/>
        <n v="0.13"/>
        <n v="0.55000000000000004"/>
        <n v="0.47499999999999998"/>
        <n v="1.1890000000000001"/>
        <n v="0.35"/>
        <n v="29.526"/>
        <n v="5.0155366325582973"/>
        <n v="3.6520000000000001"/>
        <n v="0.45"/>
        <n v="2.4590000000000001"/>
        <n v="3.87"/>
        <n v="0.502"/>
        <n v="1"/>
        <n v="3.5000000000000003E-2"/>
        <n v="0.3"/>
        <n v="0.22500000000000001"/>
        <n v="0.23"/>
        <n v="1.0546200000000001"/>
        <n v="0.72199999999999998"/>
        <n v="0.80103999999999997"/>
        <n v="0.42605500000000002"/>
        <n v="1.43892"/>
        <n v="0.436"/>
        <n v="9.4259999999999997E-2"/>
        <n v="1.29"/>
        <n v="1.32582"/>
        <n v="0.85385999999999995"/>
        <n v="0.36486000000000002"/>
        <n v="1.8440000000000001"/>
        <n v="0.59499999999999997"/>
        <n v="0.16400000000000001"/>
        <n v="2.3337500000000002"/>
        <n v="4.985995"/>
        <n v="0.107"/>
        <n v="12.632400000000001"/>
        <n v="15.432"/>
        <n v="0.01"/>
        <n v="0.81100000000000005"/>
        <n v="0.159"/>
        <n v="1.631"/>
        <n v="9.4399999999999998E-2"/>
        <n v="17.007158333333333"/>
        <n v="46.530820833333337"/>
        <n v="58.856233333333336"/>
        <n v="21.115629166666668"/>
        <n v="40.99"/>
        <n v="12.115748943140515"/>
        <n v="1.1986671288729678"/>
        <n v="15.679821521583479"/>
        <n v="54.674933276423218"/>
        <n v="18.209008811097679"/>
        <n v="21.190820651342303"/>
        <n v="6.1509999999999998"/>
        <n v="14.035"/>
        <n v="21.995000000000001"/>
        <n v="25.638999999999999"/>
        <n v="0.4"/>
        <n v="3.7999999999999999E-2"/>
        <n v="2.75"/>
        <n v="104"/>
        <n v="0.19500000000000001"/>
        <n v="5.99"/>
        <n v="2.423"/>
        <n v="2.8000000000000001E-2"/>
        <n v="5.3769999999999998"/>
        <n v="65.075000000000003"/>
        <n v="3.589"/>
        <n v="0.20100000000000001"/>
        <n v="3.5999999999999997E-2"/>
        <n v="0.08"/>
        <n v="1.079"/>
        <n v="2.2155"/>
        <n v="9.3048000000000002"/>
        <n v="0.8216"/>
        <n v="27.352"/>
        <n v="13.856"/>
        <n v="15.0745"/>
        <n v="14.25"/>
        <n v="2.802"/>
        <n v="0.29520000000000002"/>
        <n v="2.5865"/>
        <n v="2.5649999999999999"/>
        <n v="0.76800000000000002"/>
        <n v="0.32400000000000001"/>
        <n v="0.64400000000000002"/>
        <n v="15.85"/>
        <n v="6.9892500000000002"/>
        <n v="8.4579000000000004"/>
        <n v="0.25800000000000001"/>
        <n v="0.94974999999999998"/>
        <n v="0.113"/>
        <n v="0.65500000000000003"/>
        <n v="1.4379999999999999"/>
        <n v="7.25"/>
        <n v="8.1000000000000003E-2"/>
        <n v="2.1509999999999998"/>
        <n v="0.879"/>
        <n v="11.904"/>
        <n v="137.738"/>
        <n v="2.7869999999999999"/>
        <n v="5.45"/>
        <n v="32.359000000000002"/>
        <n v="1.7789999999999999"/>
        <n v="3.8410000000000002"/>
        <n v="3.01"/>
        <n v="0.65200000000000002"/>
        <n v="0.501"/>
        <n v="23.245000000000001"/>
        <n v="3.8889999999999998"/>
        <n v="64.367999999999995"/>
        <n v="38.793999999999997"/>
        <n v="51.83"/>
        <n v="1.3"/>
        <n v="0.56000000000000005"/>
        <n v="1.349"/>
        <n v="1.329"/>
        <n v="0.23899999999999999"/>
        <n v="1.145"/>
        <n v="6.2439999999999998"/>
        <n v="4.0389999999999997"/>
        <n v="2.57"/>
        <n v="0.42499999999999999"/>
        <n v="0.17199999999999999"/>
        <n v="1.996"/>
        <n v="22"/>
        <n v="7"/>
        <n v="15.4"/>
        <n v="1.708"/>
        <n v="17.422999999999998"/>
        <n v="2.0781000000000001"/>
        <n v="155.441"/>
        <n v="5.3920000000000003"/>
        <n v="16.399999999999999"/>
        <n v="4.665"/>
        <n v="10.9"/>
        <n v="6.0650000000000004"/>
        <n v="3.1030000000000002"/>
        <n v="6.5000000000000002E-2"/>
      </sharedItems>
    </cacheField>
    <cacheField name="2019" numFmtId="0">
      <sharedItems containsString="0" containsBlank="1" containsNumber="1" minValue="0" maxValue="174.328" count="200">
        <n v="0.69399999999999995"/>
        <n v="0.31"/>
        <n v="1.8"/>
        <n v="26.629000000000001"/>
        <n v="5.3869999999999996"/>
        <n v="4.585"/>
        <n v="2.5249999999999999"/>
        <n v="6.7"/>
        <n v="11.366922000000001"/>
        <n v="1.0549999999999999"/>
        <n v="7.5333333333333335E-2"/>
        <n v="2.6376666666666666"/>
        <m/>
        <n v="2.2540499999999999"/>
        <n v="0.73649999999999993"/>
        <n v="9.9712905883503886"/>
        <n v="30.625813585568572"/>
        <n v="11.33477059881411"/>
        <n v="17.003915227266926"/>
        <n v="11.241899799599199"/>
        <n v="61.501060120240481"/>
        <n v="15.68354509018036"/>
        <n v="10.829931863727456"/>
        <n v="20.789535070140282"/>
        <n v="2.0830360721442887"/>
        <n v="152.52349860686923"/>
        <n v="79.460061427839463"/>
        <n v="29.469203932781518"/>
        <n v="58.112099533106502"/>
        <n v="41.331110447299103"/>
        <n v="108"/>
        <n v="9.6407000000000007"/>
        <n v="66.105963942449421"/>
        <n v="15.295915443127543"/>
        <n v="35.060696827643142"/>
        <n v="31.066822764466909"/>
        <n v="23.355601022312968"/>
        <n v="8"/>
        <n v="85.38"/>
        <n v="29.957000000000001"/>
        <n v="6.2649999999999997"/>
        <n v="9.6080000000000005"/>
        <n v="0.221"/>
        <n v="2.5"/>
        <n v="3.1469999999999998"/>
        <n v="3.0985"/>
        <n v="0"/>
        <n v="0.94099999999999995"/>
        <n v="5.2270000000000003"/>
        <n v="31.065000000000001"/>
        <n v="46.167999999999999"/>
        <n v="9.8710000000000004"/>
        <n v="9.9999900000000004"/>
        <n v="0.32436000000000004"/>
        <n v="1.829"/>
        <n v="0.78200000000000003"/>
        <n v="42.808"/>
        <n v="0.51700000000000002"/>
        <n v="6.86"/>
        <n v="20.053000000000001"/>
        <n v="3.3000000000000002E-2"/>
        <n v="0.15"/>
        <n v="0.6"/>
        <n v="0.13"/>
        <n v="0.55000000000000004"/>
        <n v="0.47499999999999998"/>
        <n v="1.1659999999999999"/>
        <n v="0.35"/>
        <n v="30.274000000000001"/>
        <n v="5.3739977128184977"/>
        <n v="6.319"/>
        <n v="0.4"/>
        <n v="1.2190000000000001"/>
        <n v="3.8690000000000002"/>
        <n v="0.35499999999999998"/>
        <n v="1"/>
        <n v="3.7999999999999999E-2"/>
        <n v="0.3"/>
        <n v="0.22500000000000001"/>
        <n v="1.1434500000000001"/>
        <n v="0.87400000000000011"/>
        <n v="1.0323"/>
        <n v="0.31727500000000003"/>
        <n v="1.79352"/>
        <n v="9.0179999999999982E-2"/>
        <n v="2.8620000000000001"/>
        <n v="2.5745"/>
        <n v="0.75772000000000006"/>
        <n v="5.70418"/>
        <n v="2.2930000000000001"/>
        <n v="0.79459999999999997"/>
        <n v="0.34920000000000001"/>
        <n v="1.45635"/>
        <n v="2.3707500000000001"/>
        <n v="5.1639999999999997"/>
        <n v="26.575199999999999"/>
        <n v="17.292999999999999"/>
        <n v="0.26200000000000001"/>
        <n v="0.52400000000000002"/>
        <n v="0.16300000000000001"/>
        <n v="17.931698809523809"/>
        <n v="49.060322023809526"/>
        <n v="62.055766666666671"/>
        <n v="22.263513690476191"/>
        <n v="44.21"/>
        <n v="14.500917957225365"/>
        <n v="1.4346429408023265"/>
        <n v="18.76663230110492"/>
        <n v="65.438523485340014"/>
        <n v="21.793728484413254"/>
        <n v="25.362555229024103"/>
        <n v="18.585999999999999"/>
        <n v="24.161000000000001"/>
        <n v="5"/>
        <n v="24.091000000000001"/>
        <n v="0.88749999999999996"/>
        <n v="1.8420000000000001"/>
        <n v="0.01"/>
        <n v="1.446"/>
        <n v="3.0000000000000001E-3"/>
        <n v="7.6070000000000002"/>
        <n v="62.936"/>
        <n v="2.9449999999999998"/>
        <n v="0.56200000000000006"/>
        <n v="0.2"/>
        <n v="1.504"/>
        <n v="1.5036"/>
        <n v="2.8"/>
        <n v="8.1806999999999999"/>
        <n v="0.23930000000000001"/>
        <n v="2.4641999999999999"/>
        <n v="42.338999999999999"/>
        <n v="15.29"/>
        <n v="40.857599999999998"/>
        <n v="14.5215"/>
        <n v="23.613"/>
        <n v="8.1839999999999993"/>
        <n v="2.0726399999999998"/>
        <n v="1.21848"/>
        <n v="4.8334999999999999"/>
        <n v="2.625"/>
        <n v="0.40400000000000003"/>
        <n v="1.2350000000000001"/>
        <n v="0.53100000000000003"/>
        <n v="1.62"/>
        <n v="15.791499999999999"/>
        <n v="7.3147500000000001"/>
        <n v="20.379000000000001"/>
        <n v="0.45"/>
        <n v="0.55825000000000002"/>
        <n v="2.3650000000000002"/>
        <n v="7.25"/>
        <n v="1.55"/>
        <n v="2.4249999999999998"/>
        <n v="0.183"/>
        <n v="8.7129999999999992"/>
        <n v="3.4000000000000002E-2"/>
        <n v="1.5309999999999999"/>
        <n v="5.33"/>
        <n v="18.253"/>
        <n v="1.7889999999999999"/>
        <n v="9.2810000000000006"/>
        <n v="6.0860000000000003"/>
        <n v="1.34"/>
        <n v="0.93700000000000006"/>
        <n v="3.5"/>
        <n v="2.6775000000000002"/>
        <n v="23.431999999999999"/>
        <n v="4.1139999999999999"/>
        <n v="65.114000000000004"/>
        <n v="20.966999999999999"/>
        <n v="48.935000000000002"/>
        <n v="1.8759999999999999"/>
        <n v="2.0310000000000001"/>
        <n v="0.82099999999999995"/>
        <n v="2.1840000000000002"/>
        <n v="1.891"/>
        <n v="0.20100000000000001"/>
        <n v="1.679"/>
        <n v="4.7779999999999996"/>
        <n v="4.3140000000000001"/>
        <n v="2.194"/>
        <n v="0.42499999999999999"/>
        <n v="0.123"/>
        <n v="1.8109999999999999"/>
        <n v="22"/>
        <n v="7"/>
        <n v="15.4"/>
        <n v="2.7759999999999998"/>
        <n v="17.422999999999998"/>
        <n v="1.7869999999999999"/>
        <n v="9.8789999999999996"/>
        <n v="174.328"/>
        <n v="5.9089999999999998"/>
        <n v="16.7"/>
        <n v="11.17"/>
        <n v="7.157"/>
        <n v="3.6070000000000002"/>
        <n v="9.4E-2"/>
        <n v="7.5999999999999998E-2"/>
      </sharedItems>
    </cacheField>
    <cacheField name="2020" numFmtId="0">
      <sharedItems containsBlank="1" containsMixedTypes="1" containsNumber="1" minValue="0" maxValue="279.99" count="194">
        <n v="0.59399999999999997"/>
        <n v="0.24199999999999999"/>
        <n v="3"/>
        <n v="26.157"/>
        <n v="5.3310000000000004"/>
        <n v="3.1880000000000002"/>
        <n v="2.512"/>
        <n v="6.7"/>
        <n v="10.662939"/>
        <n v="0.84633333333333338"/>
        <n v="6.0333333333333329E-2"/>
        <n v="2.1160000000000001"/>
        <m/>
        <n v="2.2498499999999999"/>
        <n v="0.73649999999999993"/>
        <n v="9.9969667109035392"/>
        <n v="30.704675206934986"/>
        <n v="11.363957689133894"/>
        <n v="17.04770039302759"/>
        <n v="11.241899799599199"/>
        <n v="61.501060120240481"/>
        <n v="15.68354509018036"/>
        <n v="10.829931863727456"/>
        <n v="20.789535070140282"/>
        <n v="2.0830360721442887"/>
        <n v="152.77564115631355"/>
        <n v="79.591419957183589"/>
        <n v="29.517920624160716"/>
        <n v="58.208166913304794"/>
        <n v="41.399436519378057"/>
        <n v="130"/>
        <n v="4.7779000000000007"/>
        <n v="64.17174022642844"/>
        <n v="14.848365469662125"/>
        <n v="34.034840350256502"/>
        <n v="30.157824819519522"/>
        <n v="22.672229134133403"/>
        <n v="8"/>
        <n v="55.38"/>
        <n v="26.132999999999999"/>
        <n v="6.2649999999999997"/>
        <n v="9.6080000000000005"/>
        <n v="0.221"/>
        <n v="2.5"/>
        <n v="3.1469999999999998"/>
        <n v="2.3864999999999998"/>
        <n v="0"/>
        <n v="0.94099999999999995"/>
        <n v="5.2270000000000003"/>
        <n v="31.065000000000001"/>
        <n v="46.167999999999999"/>
        <n v="9.9019999999999992"/>
        <n v="9.4645799999999998"/>
        <n v="0.32436000000000004"/>
        <n v="2.0259999999999998"/>
        <n v="0.78200000000000003"/>
        <n v="42.183"/>
        <n v="0.51700000000000002"/>
        <n v="1.5"/>
        <n v="5.8"/>
        <n v="26.510999999999999"/>
        <n v="3.3000000000000002E-2"/>
        <n v="0.15"/>
        <n v="0.6"/>
        <s v="pm"/>
        <n v="0.13"/>
        <n v="0.55000000000000004"/>
        <n v="0.47499999999999998"/>
        <n v="1.1659999999999999"/>
        <n v="0.35"/>
        <n v="26.428000000000001"/>
        <n v="5.3739977128184977"/>
        <n v="2.286"/>
        <n v="0.4"/>
        <n v="1.5860000000000001"/>
        <n v="3.8690000000000002"/>
        <n v="0.29099999999999998"/>
        <n v="1"/>
        <n v="3.7999999999999999E-2"/>
        <n v="0.3"/>
        <n v="0.22500000000000001"/>
        <n v="1.9160400000000002"/>
        <n v="0.51400000000000001"/>
        <n v="1.0676399999999999"/>
        <n v="0.29877500000000001"/>
        <n v="1.5811200000000003"/>
        <n v="0.1074"/>
        <n v="3.8029999999999999"/>
        <n v="2.0841099999999999"/>
        <n v="1.1723000000000001"/>
        <n v="7.4272500000000008"/>
        <n v="1.3129999999999999"/>
        <n v="0.8196"/>
        <n v="0.34920000000000001"/>
        <n v="1.4107499999999999"/>
        <n v="4.7785000000000002"/>
        <n v="2.3707500000000001"/>
        <n v="5.1935099999999998"/>
        <n v="2.0379"/>
        <n v="35.2179"/>
        <n v="18.132000000000001"/>
        <n v="0.26200000000000001"/>
        <n v="0.52400000000000002"/>
        <n v="0.16300000000000001"/>
        <n v="18.103023809523812"/>
        <n v="49.529059523809529"/>
        <n v="62.648666666666678"/>
        <n v="22.476226190476194"/>
        <n v="40.850999999999999"/>
        <n v="16.249529977539673"/>
        <n v="1.6076412226039309"/>
        <n v="21.02963102431195"/>
        <n v="73.329512807231225"/>
        <n v="24.421753531360224"/>
        <n v="28.420931882845473"/>
        <n v="6.8739999999999997"/>
        <n v="18.988"/>
        <n v="24.259"/>
        <n v="7.5"/>
        <n v="24.007000000000001"/>
        <n v="4.1025"/>
        <n v="0.01"/>
        <n v="0.79"/>
        <n v="16.312000000000001"/>
        <n v="8.4740000000000002"/>
        <n v="71.644000000000005"/>
        <n v="2.97"/>
        <n v="0.56200000000000006"/>
        <n v="7.0083000000000002"/>
        <n v="1.64"/>
        <n v="35.46"/>
        <n v="19.745000000000001"/>
        <n v="32.7761"/>
        <n v="17.866499999999998"/>
        <n v="1.2"/>
        <n v="0.60924"/>
        <n v="4.1260000000000003"/>
        <n v="2.7250000000000001"/>
        <n v="0.19900000000000001"/>
        <n v="0.34399999999999997"/>
        <n v="8.8109999999999999"/>
        <n v="12.01"/>
        <n v="20.041799999999999"/>
        <n v="1.47"/>
        <n v="0.59199999999999997"/>
        <n v="4.08"/>
        <n v="7.6509999999999998"/>
        <n v="1.5660000000000001"/>
        <n v="1.925"/>
        <n v="0.25"/>
        <n v="9.4969999999999999"/>
        <n v="1.8220000000000001"/>
        <n v="5.28"/>
        <n v="23.885999999999999"/>
        <n v="1.7889999999999999"/>
        <n v="7.2140000000000004"/>
        <n v="15.898"/>
        <n v="1.2669999999999999"/>
        <n v="0.41299999999999998"/>
        <n v="3.5"/>
        <n v="5"/>
        <n v="2.6739999999999999"/>
        <n v="24.15"/>
        <n v="4.2220000000000004"/>
        <n v="64.209000000000003"/>
        <n v="17.754999999999999"/>
        <n v="58.84"/>
        <n v="0.37"/>
        <n v="1.1890000000000001"/>
        <n v="0.51600000000000001"/>
        <n v="2.9359999999999999"/>
        <n v="2.2170000000000001"/>
        <n v="0.20100000000000001"/>
        <n v="1.724"/>
        <n v="4.5739999999999998"/>
        <n v="4.2679999999999998"/>
        <n v="2.0459999999999998"/>
        <n v="0.45"/>
        <n v="0.66"/>
        <n v="1.821"/>
        <n v="22"/>
        <n v="7"/>
        <n v="15.4"/>
        <n v="6.8920000000000003"/>
        <n v="17.422999999999998"/>
        <n v="6.2"/>
        <n v="279.99"/>
        <n v="6.0469999999999997"/>
        <n v="17.600000000000001"/>
        <n v="11.17"/>
        <n v="7.3"/>
        <n v="3.6789999999999998"/>
        <n v="9.6000000000000002E-2"/>
        <n v="7.8E-2"/>
      </sharedItems>
    </cacheField>
    <cacheField name="2021" numFmtId="0">
      <sharedItems containsBlank="1" containsMixedTypes="1" containsNumber="1" minValue="0" maxValue="253.512" count="192">
        <n v="0.59399999999999997"/>
        <n v="0.24199999999999999"/>
        <n v="3"/>
        <n v="25.286000000000001"/>
        <n v="5.2060000000000004"/>
        <n v="3.1878500000000001"/>
        <n v="2.52"/>
        <n v="6.7"/>
        <n v="10.582236"/>
        <n v="0.9903333333333334"/>
        <n v="7.0666666666666669E-2"/>
        <n v="2.4756666666666667"/>
        <m/>
        <n v="2.2498499999999999"/>
        <n v="0.73649999999999993"/>
        <n v="9.987330245574185"/>
        <n v="30.675077775370273"/>
        <n v="11.353003527992581"/>
        <n v="17.031267451062959"/>
        <n v="11.241899799599199"/>
        <n v="61.501060120240481"/>
        <n v="15.68354509018036"/>
        <n v="10.829931863727456"/>
        <n v="20.789535070140282"/>
        <n v="2.0830360721442887"/>
        <n v="151.6631552888586"/>
        <n v="79.011848965349586"/>
        <n v="29.302976217562303"/>
        <n v="57.784305081854477"/>
        <n v="41.097972963409184"/>
        <n v="130"/>
        <n v="4.7779000000000007"/>
        <n v="64.17174022642844"/>
        <n v="14.848365469662125"/>
        <n v="34.034840350256502"/>
        <n v="30.157824819519522"/>
        <n v="22.672229134133403"/>
        <n v="8"/>
        <n v="55.38"/>
        <n v="21.542000000000002"/>
        <n v="6.266"/>
        <n v="9.609"/>
        <n v="0.221"/>
        <n v="2.5"/>
        <n v="1.5"/>
        <n v="2.7235"/>
        <n v="0"/>
        <n v="0.94099999999999995"/>
        <n v="5.2270000000000003"/>
        <n v="31.065000000000001"/>
        <n v="46.167999999999999"/>
        <n v="9.9019999999999992"/>
        <n v="9.4597200000000008"/>
        <n v="0.32436000000000004"/>
        <n v="2.0760000000000001"/>
        <n v="0.78200000000000003"/>
        <n v="42.183"/>
        <n v="0.51700000000000002"/>
        <n v="5.8"/>
        <n v="26.542999999999999"/>
        <n v="0.15"/>
        <n v="0.6"/>
        <s v="pm"/>
        <n v="0.13"/>
        <n v="0.55000000000000004"/>
        <n v="0.47499999999999998"/>
        <n v="1.1659999999999999"/>
        <n v="0.35"/>
        <n v="24.888999999999999"/>
        <n v="5.3739977128184977"/>
        <n v="2.2989999999999999"/>
        <n v="0.4"/>
        <n v="1.5740000000000001"/>
        <n v="3.8690000000000002"/>
        <n v="0.45600000000000002"/>
        <n v="0.752"/>
        <n v="3.7999999999999999E-2"/>
        <n v="0.3"/>
        <n v="0.22500000000000001"/>
        <n v="1.2677700000000001"/>
        <n v="0.373"/>
        <n v="1.085"/>
        <n v="0.29877500000000001"/>
        <n v="1.6426799999999999"/>
        <n v="0.1047"/>
        <n v="2.9550000000000001"/>
        <n v="1.5602799999999999"/>
        <n v="1.5579999999999998"/>
        <n v="1.52501"/>
        <n v="1.3"/>
        <n v="1.0758000000000001"/>
        <n v="0.34920000000000001"/>
        <n v="2.7987000000000002"/>
        <n v="4.9039000000000001"/>
        <n v="2.3707500000000001"/>
        <n v="5.2091200000000004"/>
        <n v="2.3490000000000002"/>
        <n v="36.188099999999999"/>
        <n v="18.132000000000001"/>
        <n v="0.26200000000000001"/>
        <n v="1.2E-2"/>
        <n v="0.16300000000000001"/>
        <n v="18.048882142857142"/>
        <n v="49.380930357142859"/>
        <n v="62.461300000000001"/>
        <n v="22.409005357142856"/>
        <n v="41.036000000000001"/>
        <n v="16.946336411487692"/>
        <n v="1.676579508753675"/>
        <n v="21.931416012649937"/>
        <n v="76.474002302803015"/>
        <n v="25.468998283206339"/>
        <n v="29.639667946112429"/>
        <n v="6.8739999999999997"/>
        <n v="18.988"/>
        <n v="24.259"/>
        <n v="10"/>
        <n v="24.756"/>
        <n v="4.5824999999999996"/>
        <n v="0.01"/>
        <n v="0.495"/>
        <n v="7.55"/>
        <n v="6.6390000000000002"/>
        <n v="55.704000000000001"/>
        <n v="2.9750000000000001"/>
        <n v="0.56200000000000006"/>
        <n v="7.2270000000000003"/>
        <n v="1"/>
        <n v="3.5"/>
        <n v="35.622"/>
        <n v="20.56"/>
        <n v="24.584"/>
        <n v="15.795999999999999"/>
        <n v="2"/>
        <n v="1.2"/>
        <n v="0.60924"/>
        <n v="4.1280000000000001"/>
        <n v="2.7250000000000001"/>
        <n v="0.183"/>
        <n v="0.23899999999999999"/>
        <n v="9.6750000000000007"/>
        <n v="3.8849999999999998"/>
        <n v="17.100000000000001"/>
        <n v="1.3023"/>
        <n v="0.59199999999999997"/>
        <n v="3.38"/>
        <n v="5.4009999999999998"/>
        <n v="1.82"/>
        <n v="2.0249999999999999"/>
        <n v="0.25"/>
        <n v="7.0670000000000002"/>
        <n v="1.8220000000000001"/>
        <n v="5.28"/>
        <n v="22.007000000000001"/>
        <n v="1.7889999999999999"/>
        <n v="6.1829999999999998"/>
        <n v="13.792"/>
        <n v="1.2669999999999999"/>
        <n v="0.503"/>
        <n v="5"/>
        <n v="2.6575000000000002"/>
        <n v="24.15"/>
        <n v="4.2220000000000004"/>
        <n v="64.055000000000007"/>
        <n v="15.446999999999999"/>
        <n v="58.805999999999997"/>
        <n v="1.66"/>
        <n v="2.9359999999999999"/>
        <n v="2.1179999999999999"/>
        <n v="0.20100000000000001"/>
        <n v="2.5059999999999998"/>
        <n v="4.6100000000000003"/>
        <n v="4.048"/>
        <n v="2.468"/>
        <n v="0.45"/>
        <n v="0.5"/>
        <n v="1.821"/>
        <n v="22"/>
        <n v="7"/>
        <n v="15.4"/>
        <n v="6.3719999999999999"/>
        <n v="17.422999999999998"/>
        <n v="6.2"/>
        <n v="253.512"/>
        <n v="6.0789999999999997"/>
        <n v="16.899999999999999"/>
        <n v="1.7"/>
        <n v="11.17"/>
        <n v="7.4459999999999997"/>
        <n v="3.7530000000000001"/>
        <n v="9.8000000000000004E-2"/>
        <n v="0.08"/>
      </sharedItems>
    </cacheField>
    <cacheField name="2022" numFmtId="0">
      <sharedItems containsBlank="1" containsMixedTypes="1" containsNumber="1" minValue="0" maxValue="179.572" count="191">
        <n v="0.59399999999999997"/>
        <n v="0.24199999999999999"/>
        <n v="3"/>
        <n v="24.245000000000001"/>
        <n v="4.9180000000000001"/>
        <n v="3.1878500000000001"/>
        <n v="2.6280000000000001"/>
        <n v="6.7"/>
        <n v="10.582089"/>
        <n v="1.0256666666666667"/>
        <n v="7.3333333333333334E-2"/>
        <n v="2.5640000000000001"/>
        <m/>
        <n v="2.2468499999999998"/>
        <n v="0.73649999999999993"/>
        <n v="9.978866859811653"/>
        <n v="30.649083339407397"/>
        <n v="11.343382853992802"/>
        <n v="17.016834946788148"/>
        <n v="11.241899799599199"/>
        <n v="61.501060120240481"/>
        <n v="15.68354509018036"/>
        <n v="10.829931863727456"/>
        <n v="20.789535070140282"/>
        <n v="2.0830360721442887"/>
        <n v="151.88784841612392"/>
        <n v="79.128907188233228"/>
        <n v="29.346389381108615"/>
        <n v="57.869914115841446"/>
        <n v="41.158860738372233"/>
        <n v="130"/>
        <n v="4.7234000000000007"/>
        <n v="64.17174022642844"/>
        <n v="14.848365469662125"/>
        <n v="34.034840350256502"/>
        <n v="30.157824819519522"/>
        <n v="22.672229134133403"/>
        <n v="8"/>
        <n v="55.38"/>
        <n v="18.068999999999999"/>
        <n v="6.266"/>
        <n v="9.609"/>
        <n v="0.221"/>
        <n v="2.5"/>
        <n v="1.5"/>
        <n v="2.7040000000000002"/>
        <n v="0"/>
        <n v="0.94099999999999995"/>
        <n v="5.2270000000000003"/>
        <n v="31.065000000000001"/>
        <n v="46.167999999999999"/>
        <n v="9.9019999999999992"/>
        <n v="9.2304899999999996"/>
        <n v="0.32436000000000004"/>
        <n v="2.0510000000000002"/>
        <n v="0.78200000000000003"/>
        <n v="42.183"/>
        <n v="0.51700000000000002"/>
        <n v="5.8"/>
        <n v="26.573"/>
        <n v="3.3000000000000002E-2"/>
        <n v="0.15"/>
        <n v="0.6"/>
        <s v="pm"/>
        <n v="0.13"/>
        <n v="0.55000000000000004"/>
        <n v="0.47499999999999998"/>
        <n v="1.1659999999999999"/>
        <n v="0.35"/>
        <n v="24.898"/>
        <n v="5.3739977128184977"/>
        <n v="2.302"/>
        <n v="0.4"/>
        <n v="1.639"/>
        <n v="3.8690000000000002"/>
        <n v="0.45600000000000002"/>
        <n v="0.502"/>
        <n v="3.7999999999999999E-2"/>
        <n v="0.3"/>
        <n v="0.22500000000000001"/>
        <n v="1.6182600000000003"/>
        <n v="0.37200000000000005"/>
        <n v="1.0846900000000002"/>
        <n v="0.280275"/>
        <n v="1.68588"/>
        <n v="0.1014"/>
        <n v="2.1110000000000002"/>
        <n v="1.4630000000000001"/>
        <n v="0.41800000000000004"/>
        <n v="1.3702499999999997"/>
        <n v="1.349"/>
        <n v="1.0027999999999999"/>
        <n v="0.34920000000000001"/>
        <n v="2.6770999999999998"/>
        <n v="5.0283499999999997"/>
        <n v="2.3707500000000001"/>
        <n v="5.1671199999999997"/>
        <n v="2.5188000000000001"/>
        <n v="35.2881"/>
        <n v="18.132000000000001"/>
        <n v="0.26200000000000001"/>
        <n v="1.2E-2"/>
        <n v="0.16300000000000001"/>
        <n v="17.582691666666669"/>
        <n v="48.105454166666675"/>
        <n v="60.847966666666679"/>
        <n v="21.830195833333335"/>
        <n v="40.686"/>
        <n v="17.247780505970432"/>
        <n v="1.7064027684584671"/>
        <n v="22.321535486271149"/>
        <n v="77.834333870398495"/>
        <n v="25.922044826036633"/>
        <n v="30.166903016149647"/>
        <n v="6.8739999999999997"/>
        <n v="18.988"/>
        <n v="24.259"/>
        <n v="10"/>
        <n v="24.242000000000001"/>
        <n v="4.3834999999999997"/>
        <n v="0.01"/>
        <n v="0.495"/>
        <n v="24.574000000000002"/>
        <n v="5.6"/>
        <n v="39.719000000000001"/>
        <n v="2.99"/>
        <n v="0.56200000000000006"/>
        <n v="7.0605000000000002"/>
        <n v="1"/>
        <n v="4.5"/>
        <n v="39.804000000000002"/>
        <n v="17.195"/>
        <n v="35.741300000000003"/>
        <n v="13.646000000000001"/>
        <n v="1.2"/>
        <n v="4.532"/>
        <n v="2.7250000000000001"/>
        <n v="0.184"/>
        <n v="0.315"/>
        <n v="10.925000000000001"/>
        <n v="0.76"/>
        <n v="21.15"/>
        <n v="1.6425000000000001"/>
        <n v="0.59199999999999997"/>
        <n v="2.88"/>
        <n v="5.4009999999999998"/>
        <n v="2.12"/>
        <n v="2.4249999999999998"/>
        <n v="0.25"/>
        <n v="7.0620000000000003"/>
        <n v="1.8220000000000001"/>
        <n v="5.28"/>
        <n v="22.012"/>
        <n v="1.7889999999999999"/>
        <n v="5.1529999999999996"/>
        <n v="10.166"/>
        <n v="1.2669999999999999"/>
        <n v="0.503"/>
        <n v="2.6575000000000002"/>
        <n v="24.016999999999999"/>
        <n v="4.1959999999999997"/>
        <n v="64.546999999999997"/>
        <n v="14.026"/>
        <n v="58.783999999999999"/>
        <n v="0.74099999999999999"/>
        <n v="1.8260000000000001"/>
        <n v="3.073"/>
        <n v="1.835"/>
        <n v="0.20100000000000001"/>
        <n v="2.5059999999999998"/>
        <n v="3.0910000000000002"/>
        <n v="6.7480000000000002"/>
        <n v="2.52"/>
        <n v="0.45"/>
        <n v="0.5"/>
        <n v="1.821"/>
        <n v="22"/>
        <n v="7"/>
        <n v="15.4"/>
        <n v="6.3719999999999999"/>
        <n v="17.422999999999998"/>
        <n v="6.2"/>
        <n v="179.572"/>
        <n v="5.5970000000000004"/>
        <n v="17"/>
        <n v="3.2"/>
        <n v="11.17"/>
        <n v="7.5949999999999998"/>
        <n v="3.8279999999999998"/>
        <n v="0.1"/>
        <n v="8.2000000000000003E-2"/>
      </sharedItems>
    </cacheField>
    <cacheField name="2023" numFmtId="0">
      <sharedItems containsBlank="1" containsMixedTypes="1" containsNumber="1" minValue="0" maxValue="193.05600000000001" count="188">
        <n v="0.59399999999999997"/>
        <n v="0.24199999999999999"/>
        <n v="3"/>
        <n v="23.425000000000001"/>
        <n v="4.8849999999999998"/>
        <n v="3.1878500000000001"/>
        <n v="2.629"/>
        <n v="6.7"/>
        <n v="10.582971000000001"/>
        <n v="0.91100000000000003"/>
        <n v="6.5000000000000002E-2"/>
        <n v="2.2770000000000001"/>
        <m/>
        <n v="2.2468499999999998"/>
        <n v="0.73649999999999993"/>
        <n v="9.9881450368442088"/>
        <n v="30.677580324596551"/>
        <n v="11.35392973428953"/>
        <n v="17.032656904269707"/>
        <n v="11.241899799599199"/>
        <n v="61.501060120240481"/>
        <n v="15.68354509018036"/>
        <n v="10.829931863727456"/>
        <n v="20.789535070140282"/>
        <n v="2.0830360721442887"/>
        <n v="151.88980908913669"/>
        <n v="79.129928638694679"/>
        <n v="29.346768204525247"/>
        <n v="57.870661140570824"/>
        <n v="41.159392045309076"/>
        <n v="130"/>
        <n v="4.7846000000000002"/>
        <n v="64.17174022642844"/>
        <n v="14.848365469662125"/>
        <n v="34.034840350256502"/>
        <n v="30.157824819519522"/>
        <n v="22.672229134133403"/>
        <n v="8"/>
        <n v="55.38"/>
        <n v="16.582000000000001"/>
        <n v="6.266"/>
        <n v="9.609"/>
        <n v="0.221"/>
        <n v="2.5"/>
        <n v="1.5"/>
        <n v="2.7235"/>
        <n v="0"/>
        <n v="0.94099999999999995"/>
        <n v="5.2270000000000003"/>
        <n v="31.065000000000001"/>
        <n v="46.167999999999999"/>
        <n v="9.9019999999999992"/>
        <n v="9.2718000000000007"/>
        <n v="0.32436000000000004"/>
        <n v="1.9259999999999999"/>
        <n v="0.78200000000000003"/>
        <n v="42.183"/>
        <n v="0.51700000000000002"/>
        <n v="5.8"/>
        <n v="26.573"/>
        <n v="3.3000000000000002E-2"/>
        <n v="0.15"/>
        <n v="0.6"/>
        <s v="pm"/>
        <n v="0.13"/>
        <n v="0.55000000000000004"/>
        <n v="0.47499999999999998"/>
        <n v="1.1659999999999999"/>
        <n v="0.35"/>
        <n v="24.911000000000001"/>
        <n v="5.3739977128184977"/>
        <n v="2.3140000000000001"/>
        <n v="0.4"/>
        <n v="1.6539999999999999"/>
        <n v="3.8690000000000002"/>
        <n v="0.45600000000000002"/>
        <n v="0.502"/>
        <n v="3.7999999999999999E-2"/>
        <n v="0.3"/>
        <n v="0.22500000000000001"/>
        <n v="1.04958"/>
        <n v="0.37200000000000005"/>
        <n v="1.0846900000000002"/>
        <n v="0.23772499999999996"/>
        <n v="1.76868"/>
        <n v="0.1014"/>
        <n v="1.161"/>
        <n v="1.4595799999999999"/>
        <n v="0.51907999999999999"/>
        <n v="1.3194999999999999"/>
        <n v="1.431"/>
        <n v="1.0518000000000001"/>
        <n v="0.34920000000000001"/>
        <n v="2.6770999999999998"/>
        <n v="5.0283499999999997"/>
        <n v="2.3707500000000001"/>
        <n v="5.1671199999999997"/>
        <n v="2.3931"/>
        <n v="35.832599999999999"/>
        <n v="18.132000000000001"/>
        <n v="0.26200000000000001"/>
        <n v="1.2E-2"/>
        <n v="0.16300000000000001"/>
        <n v="17.582691666666669"/>
        <n v="48.105454166666675"/>
        <n v="60.847966666666679"/>
        <n v="21.830195833333335"/>
        <n v="39.856999999999999"/>
        <n v="17.247780505970432"/>
        <n v="1.7064027684584671"/>
        <n v="22.321535486271149"/>
        <n v="77.834333870398495"/>
        <n v="25.922044826036633"/>
        <n v="30.166903016149647"/>
        <n v="6.8739999999999997"/>
        <n v="18.988"/>
        <n v="24.259"/>
        <n v="10"/>
        <n v="24.242000000000001"/>
        <n v="4.4335000000000004"/>
        <n v="0.01"/>
        <n v="0.495"/>
        <n v="38.048000000000002"/>
        <n v="0.48099999999999998"/>
        <n v="31.731999999999999"/>
        <n v="2.99"/>
        <n v="0.56200000000000006"/>
        <n v="0.89500000000000002"/>
        <n v="6.9531000000000001"/>
        <n v="5.5"/>
        <n v="39.966000000000001"/>
        <n v="16.966999999999999"/>
        <n v="41.129899999999999"/>
        <n v="5.633"/>
        <n v="4.5235000000000003"/>
        <n v="2.7250000000000001"/>
        <n v="0.158"/>
        <n v="10.925000000000001"/>
        <n v="0.13500000000000001"/>
        <n v="21.164999999999999"/>
        <n v="1.2887999999999999"/>
        <n v="0.59199999999999997"/>
        <n v="3.48"/>
        <n v="5.4009999999999998"/>
        <n v="1.1200000000000001"/>
        <n v="0.25"/>
        <n v="8.4619999999999997"/>
        <n v="1.8220000000000001"/>
        <n v="5.28"/>
        <n v="22.012"/>
        <n v="1.7889999999999999"/>
        <n v="4.1449999999999996"/>
        <n v="11.266"/>
        <n v="1.3919999999999999"/>
        <n v="0.503"/>
        <n v="2.762"/>
        <n v="24.914000000000001"/>
        <n v="4.1959999999999997"/>
        <n v="64.546999999999997"/>
        <n v="11.897"/>
        <n v="57.084000000000003"/>
        <n v="1.252"/>
        <n v="2.2599999999999998"/>
        <n v="3.073"/>
        <n v="1.835"/>
        <n v="0.20100000000000001"/>
        <n v="2.5059999999999998"/>
        <n v="2.581"/>
        <n v="6.7480000000000002"/>
        <n v="2.516"/>
        <n v="4"/>
        <n v="0.5"/>
        <n v="1.821"/>
        <n v="22"/>
        <n v="7"/>
        <n v="15.4"/>
        <n v="6.3719999999999999"/>
        <n v="17.422999999999998"/>
        <n v="6.2"/>
        <n v="193.05600000000001"/>
        <n v="5.3970000000000002"/>
        <n v="15.2"/>
        <n v="3.2"/>
        <n v="11.17"/>
        <n v="7.7469999999999999"/>
        <n v="3.9049999999999998"/>
        <n v="0.10199999999999999"/>
        <n v="8.4000000000000005E-2"/>
      </sharedItems>
    </cacheField>
    <cacheField name="2024" numFmtId="0">
      <sharedItems containsBlank="1" containsMixedTypes="1" containsNumber="1" minValue="0" maxValue="170.553" count="184">
        <n v="0.59399999999999997"/>
        <n v="0.24199999999999999"/>
        <n v="3"/>
        <n v="23.497"/>
        <n v="4.8780000000000001"/>
        <n v="3.1878500000000001"/>
        <n v="2.629"/>
        <n v="6.7"/>
        <n v="10.582971000000001"/>
        <n v="0.88566666666666671"/>
        <n v="6.3333333333333339E-2"/>
        <n v="2.214"/>
        <m/>
        <n v="2.2468499999999998"/>
        <n v="0.73649999999999993"/>
        <n v="9.9881450368442088"/>
        <n v="30.677580324596551"/>
        <n v="11.35392973428953"/>
        <n v="17.032656904269707"/>
        <n v="11.241899799599199"/>
        <n v="61.501060120240481"/>
        <n v="15.68354509018036"/>
        <n v="10.829931863727456"/>
        <n v="20.789535070140282"/>
        <n v="2.0830360721442887"/>
        <n v="151.85843832093209"/>
        <n v="79.113585431311279"/>
        <n v="29.340707029859093"/>
        <n v="57.858708744900738"/>
        <n v="41.150891134319473"/>
        <n v="130"/>
        <n v="4.7846000000000002"/>
        <n v="64.17174022642844"/>
        <n v="14.848365469662125"/>
        <n v="34.034840350256502"/>
        <n v="30.157824819519522"/>
        <n v="22.672229134133403"/>
        <n v="8"/>
        <n v="55.38"/>
        <n v="16.082000000000001"/>
        <n v="6.266"/>
        <n v="9.609"/>
        <n v="0.221"/>
        <n v="2.5"/>
        <n v="1.5"/>
        <n v="2.7235"/>
        <n v="0"/>
        <n v="0.94099999999999995"/>
        <n v="5.2270000000000003"/>
        <n v="31.065000000000001"/>
        <n v="46.167999999999999"/>
        <n v="9.9019999999999992"/>
        <n v="9.3676500000000011"/>
        <n v="0.32436000000000004"/>
        <n v="1.9259999999999999"/>
        <n v="0.78200000000000003"/>
        <n v="42.183"/>
        <n v="0.51700000000000002"/>
        <n v="5.8"/>
        <n v="26.573"/>
        <n v="3.3000000000000002E-2"/>
        <n v="0.15"/>
        <n v="0.6"/>
        <s v="pm"/>
        <n v="0.13"/>
        <n v="0.55000000000000004"/>
        <n v="0.47499999999999998"/>
        <n v="1.1659999999999999"/>
        <n v="0.35"/>
        <n v="24.911000000000001"/>
        <n v="5.3739977128184977"/>
        <n v="2.3140000000000001"/>
        <n v="0.4"/>
        <n v="1.6539999999999999"/>
        <n v="3.8690000000000002"/>
        <n v="0.45600000000000002"/>
        <n v="0.502"/>
        <n v="3.7999999999999999E-2"/>
        <n v="0.3"/>
        <n v="0.22500000000000001"/>
        <n v="1.0065300000000001"/>
        <n v="0.37200000000000005"/>
        <n v="1.0846900000000002"/>
        <n v="0.280275"/>
        <n v="1.68588"/>
        <n v="0.1014"/>
        <n v="1.161"/>
        <n v="1.3066299999999997"/>
        <n v="0.41800000000000004"/>
        <n v="0.14499999999999999"/>
        <n v="1.4750000000000001"/>
        <n v="1.0518000000000001"/>
        <n v="0.34920000000000001"/>
        <n v="2.6770999999999998"/>
        <n v="5.0283499999999997"/>
        <n v="2.3707500000000001"/>
        <n v="5.1671199999999997"/>
        <n v="2.3931"/>
        <n v="36.638100000000001"/>
        <n v="18.132000000000001"/>
        <n v="0.26200000000000001"/>
        <n v="1.2E-2"/>
        <n v="0.16300000000000001"/>
        <n v="17.582691666666669"/>
        <n v="48.105454166666675"/>
        <n v="60.847966666666679"/>
        <n v="21.830195833333335"/>
        <n v="39.856999999999999"/>
        <n v="17.247780505970432"/>
        <n v="1.7064027684584671"/>
        <n v="22.321535486271149"/>
        <n v="77.834333870398495"/>
        <n v="25.922044826036633"/>
        <n v="30.166903016149647"/>
        <n v="6.8739999999999997"/>
        <n v="18.988"/>
        <n v="24.259"/>
        <n v="10"/>
        <n v="24.242000000000001"/>
        <n v="3.871"/>
        <n v="0.01"/>
        <n v="0.495"/>
        <n v="44.488"/>
        <n v="5.0000000000000001E-3"/>
        <n v="25.768000000000001"/>
        <n v="2.99"/>
        <n v="0.56200000000000006"/>
        <n v="6.9531000000000001"/>
        <n v="5.5"/>
        <n v="41.722000000000001"/>
        <n v="16.966999999999999"/>
        <n v="38.327100000000002"/>
        <n v="6.5505000000000004"/>
        <n v="4.5735000000000001"/>
        <n v="2.7250000000000001"/>
        <n v="10.925000000000001"/>
        <n v="0.13500000000000001"/>
        <n v="21.09"/>
        <n v="0.50880000000000003"/>
        <n v="0.59199999999999997"/>
        <n v="5.48"/>
        <n v="5.4009999999999998"/>
        <n v="1.1200000000000001"/>
        <n v="0.25"/>
        <n v="8.4619999999999997"/>
        <n v="1.8220000000000001"/>
        <n v="5.28"/>
        <n v="22.012"/>
        <n v="1.7889999999999999"/>
        <n v="3.1309999999999998"/>
        <n v="11.166"/>
        <n v="1.3919999999999999"/>
        <n v="0.503"/>
        <n v="24.914000000000001"/>
        <n v="4.1959999999999997"/>
        <n v="64.546999999999997"/>
        <n v="11.897"/>
        <n v="57.084000000000003"/>
        <n v="1.9470000000000001"/>
        <n v="2.206"/>
        <n v="3.073"/>
        <n v="1.835"/>
        <n v="0.20100000000000001"/>
        <n v="2.5059999999999998"/>
        <n v="2.5840000000000001"/>
        <n v="6.7480000000000002"/>
        <n v="2.4340000000000002"/>
        <n v="0.5"/>
        <n v="1.821"/>
        <n v="22"/>
        <n v="7"/>
        <n v="15.4"/>
        <n v="6.3719999999999999"/>
        <n v="17.422999999999998"/>
        <n v="6.2"/>
        <n v="170.553"/>
        <n v="5.3970000000000002"/>
        <n v="14.3"/>
        <n v="3.2"/>
        <n v="11.17"/>
        <n v="7.9020000000000001"/>
        <n v="3.9830000000000001"/>
        <n v="0.104"/>
        <n v="8.5999999999999993E-2"/>
      </sharedItems>
    </cacheField>
    <cacheField name="%R&amp;D" numFmtId="0">
      <sharedItems containsSemiMixedTypes="0" containsString="0" containsNumber="1" minValue="0" maxValue="100"/>
    </cacheField>
    <cacheField name="Nabscode" numFmtId="0">
      <sharedItems containsMixedTypes="1" containsNumber="1" containsInteger="1" minValue="1" maxValue="14" count="25">
        <n v="11"/>
        <n v="1"/>
        <n v="3"/>
        <n v="5"/>
        <s v="12.1"/>
        <s v="12.2"/>
        <s v="12.3"/>
        <s v="12.4"/>
        <s v="12.5"/>
        <s v="12.6"/>
        <s v="13.5"/>
        <s v="13.1"/>
        <s v="13.3"/>
        <s v="13.6"/>
        <s v="13.2"/>
        <n v="13"/>
        <n v="10"/>
        <n v="9"/>
        <n v="7"/>
        <n v="14"/>
        <n v="4"/>
        <n v="2"/>
        <n v="6"/>
        <n v="8"/>
        <s v="13.4"/>
      </sharedItems>
    </cacheField>
    <cacheField name="NABS" numFmtId="0">
      <sharedItems/>
    </cacheField>
    <cacheField name="Bestemming" numFmtId="0">
      <sharedItems containsBlank="1"/>
    </cacheField>
    <cacheField name="Typ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7">
  <r>
    <x v="0"/>
    <s v="0.1"/>
    <s v="Bevorderen van de eenheid van het algemeen regeringsbeleid: wetenschappelijke studies"/>
    <x v="0"/>
    <x v="0"/>
    <x v="0"/>
    <x v="0"/>
    <x v="0"/>
    <x v="0"/>
    <x v="0"/>
    <n v="100"/>
    <x v="0"/>
    <s v="Politieke en soc. systemen, structuren/processen"/>
    <s v="R"/>
    <s v="Proj."/>
  </r>
  <r>
    <x v="1"/>
    <n v="5"/>
    <s v="Stichting Instituut Clingendael"/>
    <x v="1"/>
    <x v="1"/>
    <x v="1"/>
    <x v="1"/>
    <x v="1"/>
    <x v="1"/>
    <x v="1"/>
    <n v="10"/>
    <x v="0"/>
    <s v="Politieke en soc. systemen, structuren/processen"/>
    <s v="SO"/>
    <s v="Inst."/>
  </r>
  <r>
    <x v="1"/>
    <n v="17"/>
    <s v="Onderzoeksprogramma"/>
    <x v="2"/>
    <x v="2"/>
    <x v="2"/>
    <x v="2"/>
    <x v="2"/>
    <x v="2"/>
    <x v="2"/>
    <n v="100"/>
    <x v="0"/>
    <s v="Politieke en soc. systemen, structuren/processen"/>
    <s v="IO"/>
    <s v="Proj."/>
  </r>
  <r>
    <x v="1"/>
    <n v="17"/>
    <s v="Landenspecifieke sectorale samenwerking"/>
    <x v="3"/>
    <x v="3"/>
    <x v="3"/>
    <x v="3"/>
    <x v="3"/>
    <x v="3"/>
    <x v="3"/>
    <n v="5"/>
    <x v="0"/>
    <s v="Politieke en soc. systemen, structuren/processen"/>
    <s v="IO"/>
    <s v="Proj."/>
  </r>
  <r>
    <x v="1"/>
    <n v="17"/>
    <s v="Thematische samenwerking"/>
    <x v="4"/>
    <x v="4"/>
    <x v="4"/>
    <x v="4"/>
    <x v="4"/>
    <x v="4"/>
    <x v="4"/>
    <n v="5"/>
    <x v="0"/>
    <s v="Politieke en soc. systemen, structuren/processen"/>
    <s v="IO"/>
    <s v="Proj."/>
  </r>
  <r>
    <x v="1"/>
    <n v="17"/>
    <s v="Speciale activiteiten"/>
    <x v="5"/>
    <x v="5"/>
    <x v="5"/>
    <x v="5"/>
    <x v="5"/>
    <x v="5"/>
    <x v="5"/>
    <n v="5"/>
    <x v="0"/>
    <s v="Politieke en soc. systemen, structuren/processen"/>
    <s v="IO"/>
    <s v="Proj."/>
  </r>
  <r>
    <x v="2"/>
    <m/>
    <s v="uitgevoerd door universiteiten"/>
    <x v="6"/>
    <x v="6"/>
    <x v="6"/>
    <x v="6"/>
    <x v="6"/>
    <x v="6"/>
    <x v="6"/>
    <n v="10"/>
    <x v="0"/>
    <s v="Politieke en soc. systemen, structuren/processen"/>
    <s v="U"/>
    <s v="Proj."/>
  </r>
  <r>
    <x v="2"/>
    <m/>
    <s v="uitgevoerd door onderzoeksinstituten"/>
    <x v="6"/>
    <x v="6"/>
    <x v="6"/>
    <x v="6"/>
    <x v="6"/>
    <x v="6"/>
    <x v="6"/>
    <n v="10"/>
    <x v="0"/>
    <s v="Politieke en soc. systemen, structuren/processen"/>
    <s v="SO"/>
    <s v="Proj."/>
  </r>
  <r>
    <x v="2"/>
    <m/>
    <s v="Uitgevoerd door eigen diensten/kenniscentra (WODC)"/>
    <x v="7"/>
    <x v="7"/>
    <x v="7"/>
    <x v="7"/>
    <x v="7"/>
    <x v="7"/>
    <x v="7"/>
    <n v="15"/>
    <x v="0"/>
    <s v="Politieke en soc. systemen, structuren/processen"/>
    <s v="R"/>
    <s v="Inst."/>
  </r>
  <r>
    <x v="2"/>
    <s v="33.3"/>
    <s v="Nederlands Forensisch Instituut"/>
    <x v="8"/>
    <x v="8"/>
    <x v="8"/>
    <x v="8"/>
    <x v="8"/>
    <x v="8"/>
    <x v="8"/>
    <n v="15"/>
    <x v="0"/>
    <s v="Politieke en soc. systemen, structuren/processen"/>
    <s v="R"/>
    <s v="Inst."/>
  </r>
  <r>
    <x v="3"/>
    <s v="H 7 - 3.1, 4.1 en 4.2"/>
    <s v="Woningmarkt, Energietransitie en duurzaamheid, bouwregelgeving en bouwkwaliteit"/>
    <x v="9"/>
    <x v="9"/>
    <x v="9"/>
    <x v="9"/>
    <x v="9"/>
    <x v="9"/>
    <x v="9"/>
    <n v="80"/>
    <x v="1"/>
    <s v="Exploratie en exploitatie van het aards milieu "/>
    <s v="R/SO"/>
    <s v="Proj."/>
  </r>
  <r>
    <x v="3"/>
    <s v="H 7 - 3.1, 4.1 en 4.3"/>
    <s v="Woningmarkt, Energietransitie en duurzaamheid, bouwregelgeving en bouwkwaliteit"/>
    <x v="9"/>
    <x v="9"/>
    <x v="9"/>
    <x v="9"/>
    <x v="9"/>
    <x v="9"/>
    <x v="9"/>
    <n v="80"/>
    <x v="2"/>
    <s v="Exploratie en exploitatie van de ruimte"/>
    <s v="R/SO"/>
    <s v="Proj."/>
  </r>
  <r>
    <x v="3"/>
    <s v="H 7 - 3.1, 4.1 en 4.4"/>
    <s v="Woningmarkt, Energietransitie en duurzaamheid, bouwregelgeving en bouwkwaliteit"/>
    <x v="9"/>
    <x v="9"/>
    <x v="9"/>
    <x v="9"/>
    <x v="9"/>
    <x v="9"/>
    <x v="9"/>
    <n v="80"/>
    <x v="3"/>
    <s v="Energie"/>
    <s v="R/SO"/>
    <s v="Proj."/>
  </r>
  <r>
    <x v="3"/>
    <s v="H 7 - 3.1, 4.1 en 4.3"/>
    <s v="Woningmarkt, Energietransitie en duurzaamheid, bouwregelgeving en bouwkwaliteit"/>
    <x v="10"/>
    <x v="10"/>
    <x v="10"/>
    <x v="10"/>
    <x v="10"/>
    <x v="10"/>
    <x v="10"/>
    <n v="80"/>
    <x v="1"/>
    <s v="Exploratie en exploitatie van het aards milieu "/>
    <s v="Diversen"/>
    <s v="Proj."/>
  </r>
  <r>
    <x v="3"/>
    <s v="H 7 - 3.1, 4.1 en 4.4"/>
    <s v="Woningmarkt, Energietransitie en duurzaamheid, bouwregelgeving en bouwkwaliteit"/>
    <x v="10"/>
    <x v="10"/>
    <x v="10"/>
    <x v="10"/>
    <x v="10"/>
    <x v="10"/>
    <x v="10"/>
    <n v="80"/>
    <x v="2"/>
    <s v="Exploratie en exploitatie van de ruimte"/>
    <s v="Diversen"/>
    <s v="Proj."/>
  </r>
  <r>
    <x v="3"/>
    <s v="H 7 - 3.1, 4.1 en 4.5"/>
    <s v="Woningmarkt, Energietransitie en duurzaamheid, bouwregelgeving en bouwkwaliteit"/>
    <x v="10"/>
    <x v="10"/>
    <x v="10"/>
    <x v="10"/>
    <x v="10"/>
    <x v="10"/>
    <x v="10"/>
    <n v="80"/>
    <x v="3"/>
    <s v="Energie"/>
    <s v="Diversen"/>
    <s v="Proj."/>
  </r>
  <r>
    <x v="3"/>
    <s v="H 7 - 3.1, 4.1 en 4.4"/>
    <s v="Woningmarkt, Energietransitie en duurzaamheid, bouwregelgeving en bouwkwaliteit"/>
    <x v="11"/>
    <x v="11"/>
    <x v="11"/>
    <x v="11"/>
    <x v="11"/>
    <x v="11"/>
    <x v="11"/>
    <n v="80"/>
    <x v="1"/>
    <s v="Exploratie en exploitatie van het aards milieu "/>
    <s v="R/SO"/>
    <s v="Proj."/>
  </r>
  <r>
    <x v="3"/>
    <s v="H 7 - 3.1, 4.1 en 4.5"/>
    <s v="Woningmarkt, Energietransitie en duurzaamheid, bouwregelgeving en bouwkwaliteit"/>
    <x v="11"/>
    <x v="11"/>
    <x v="11"/>
    <x v="11"/>
    <x v="11"/>
    <x v="11"/>
    <x v="11"/>
    <n v="80"/>
    <x v="2"/>
    <s v="Exploratie en exploitatie van de ruimte"/>
    <s v="R/SO"/>
    <s v="Proj."/>
  </r>
  <r>
    <x v="3"/>
    <s v="H 7 - 3.1, 4.1 en 4.6"/>
    <s v="Woningmarkt, Energietransitie en duurzaamheid, bouwregelgeving en bouwkwaliteit"/>
    <x v="11"/>
    <x v="11"/>
    <x v="11"/>
    <x v="11"/>
    <x v="11"/>
    <x v="11"/>
    <x v="11"/>
    <n v="80"/>
    <x v="3"/>
    <s v="Energie"/>
    <s v="R/SO"/>
    <s v="Proj."/>
  </r>
  <r>
    <x v="4"/>
    <s v="6/7"/>
    <s v="Hoger onderwijs- natuurwetenschappen"/>
    <x v="12"/>
    <x v="12"/>
    <x v="12"/>
    <x v="12"/>
    <x v="12"/>
    <x v="12"/>
    <x v="12"/>
    <n v="100"/>
    <x v="4"/>
    <s v="Natuurwetenschappen"/>
    <s v="U/HBO"/>
    <s v="Inst."/>
  </r>
  <r>
    <x v="4"/>
    <s v="6/7"/>
    <s v="Hoger onderwijs- technische wetenschappen"/>
    <x v="12"/>
    <x v="12"/>
    <x v="12"/>
    <x v="12"/>
    <x v="12"/>
    <x v="12"/>
    <x v="12"/>
    <n v="100"/>
    <x v="5"/>
    <s v="Technische wetenschappen"/>
    <s v="U/HBO"/>
    <s v="Inst."/>
  </r>
  <r>
    <x v="4"/>
    <s v="6/7"/>
    <s v="Hoger onderwijs- medische wetenschappen"/>
    <x v="12"/>
    <x v="12"/>
    <x v="12"/>
    <x v="12"/>
    <x v="12"/>
    <x v="12"/>
    <x v="12"/>
    <n v="100"/>
    <x v="6"/>
    <s v="Medische wetenschappen"/>
    <s v="U/HBO"/>
    <s v="Inst."/>
  </r>
  <r>
    <x v="4"/>
    <s v="6/7"/>
    <s v="Hoger onderwijs- landbouwwetenschappen"/>
    <x v="12"/>
    <x v="12"/>
    <x v="12"/>
    <x v="12"/>
    <x v="12"/>
    <x v="12"/>
    <x v="12"/>
    <n v="100"/>
    <x v="7"/>
    <s v="landbouwwetenschappen"/>
    <s v="U/HBO"/>
    <s v="Inst."/>
  </r>
  <r>
    <x v="4"/>
    <s v="6/7"/>
    <s v="Hoger onderwijs- sociale wetenschappen"/>
    <x v="12"/>
    <x v="12"/>
    <x v="12"/>
    <x v="12"/>
    <x v="12"/>
    <x v="12"/>
    <x v="12"/>
    <n v="100"/>
    <x v="8"/>
    <s v="Sociale wetenschappen"/>
    <s v="U/HBO"/>
    <s v="Inst."/>
  </r>
  <r>
    <x v="4"/>
    <s v="6/7"/>
    <s v="Hoger onderwijs- geesteswetenschappen"/>
    <x v="12"/>
    <x v="12"/>
    <x v="12"/>
    <x v="12"/>
    <x v="12"/>
    <x v="12"/>
    <x v="12"/>
    <n v="100"/>
    <x v="9"/>
    <s v="Geesteswetenschappen"/>
    <s v="U/HBO"/>
    <s v="Inst."/>
  </r>
  <r>
    <x v="4"/>
    <n v="7"/>
    <s v="NUFFIC"/>
    <x v="13"/>
    <x v="13"/>
    <x v="13"/>
    <x v="13"/>
    <x v="13"/>
    <x v="13"/>
    <x v="13"/>
    <n v="15"/>
    <x v="0"/>
    <s v="Politieke en soc. systemen, structuren/processen"/>
    <s v="SO"/>
    <s v="Inst."/>
  </r>
  <r>
    <x v="4"/>
    <n v="7"/>
    <s v="UNU-MERIT"/>
    <x v="14"/>
    <x v="14"/>
    <x v="14"/>
    <x v="14"/>
    <x v="14"/>
    <x v="14"/>
    <x v="14"/>
    <n v="75"/>
    <x v="10"/>
    <s v="Sociale wetenschappen"/>
    <s v="SO"/>
    <s v="Inst."/>
  </r>
  <r>
    <x v="4"/>
    <n v="16"/>
    <s v="KNAW-sociale wetenschappen"/>
    <x v="15"/>
    <x v="15"/>
    <x v="15"/>
    <x v="15"/>
    <x v="15"/>
    <x v="15"/>
    <x v="15"/>
    <n v="77"/>
    <x v="10"/>
    <s v="Sociale wetenschappen"/>
    <s v="KNAW"/>
    <s v="Inst."/>
  </r>
  <r>
    <x v="4"/>
    <n v="16"/>
    <s v="KNAW-natuurwetenschappen"/>
    <x v="16"/>
    <x v="16"/>
    <x v="16"/>
    <x v="16"/>
    <x v="16"/>
    <x v="16"/>
    <x v="16"/>
    <n v="77"/>
    <x v="11"/>
    <s v="Natuurwetenschappen"/>
    <s v="KNAW"/>
    <s v="Inst."/>
  </r>
  <r>
    <x v="4"/>
    <n v="16"/>
    <s v="KNAW-medische wetenschappen"/>
    <x v="17"/>
    <x v="17"/>
    <x v="17"/>
    <x v="17"/>
    <x v="17"/>
    <x v="17"/>
    <x v="17"/>
    <n v="77"/>
    <x v="12"/>
    <s v="Medische wetenschappen"/>
    <s v="KNAW"/>
    <s v="Inst."/>
  </r>
  <r>
    <x v="4"/>
    <n v="16"/>
    <s v="KNAW-geesteswetenschappen"/>
    <x v="18"/>
    <x v="18"/>
    <x v="18"/>
    <x v="18"/>
    <x v="18"/>
    <x v="18"/>
    <x v="18"/>
    <n v="77"/>
    <x v="13"/>
    <s v="Geesteswetenschappen"/>
    <s v="KNAW"/>
    <s v="Inst."/>
  </r>
  <r>
    <x v="4"/>
    <n v="16"/>
    <s v="NWO-SMC/CWI"/>
    <x v="19"/>
    <x v="19"/>
    <x v="19"/>
    <x v="19"/>
    <x v="19"/>
    <x v="19"/>
    <x v="19"/>
    <n v="93"/>
    <x v="11"/>
    <s v="Natuurwetenschappen"/>
    <s v="NWO"/>
    <s v="Inst."/>
  </r>
  <r>
    <x v="4"/>
    <n v="16"/>
    <s v="NWO-FOM-instituten"/>
    <x v="20"/>
    <x v="20"/>
    <x v="20"/>
    <x v="20"/>
    <x v="20"/>
    <x v="20"/>
    <x v="20"/>
    <n v="93"/>
    <x v="11"/>
    <s v="Natuurwetenschappen"/>
    <s v="NWO"/>
    <s v="Inst."/>
  </r>
  <r>
    <x v="4"/>
    <n v="16"/>
    <s v="NWO-SRON (ruimte-onderzoek)"/>
    <x v="21"/>
    <x v="21"/>
    <x v="21"/>
    <x v="21"/>
    <x v="21"/>
    <x v="21"/>
    <x v="21"/>
    <n v="93"/>
    <x v="11"/>
    <s v="Natuurwetenschappen"/>
    <s v="NWO"/>
    <s v="Inst."/>
  </r>
  <r>
    <x v="4"/>
    <n v="16"/>
    <s v="NWO-ASTRON (sterrenkundig onderzoek)"/>
    <x v="22"/>
    <x v="22"/>
    <x v="22"/>
    <x v="22"/>
    <x v="22"/>
    <x v="22"/>
    <x v="22"/>
    <n v="93"/>
    <x v="11"/>
    <s v="Natuurwetenschappen"/>
    <s v="NWO"/>
    <s v="Inst."/>
  </r>
  <r>
    <x v="4"/>
    <n v="16"/>
    <s v="NWO-NIOZ (zee-onderzoek)"/>
    <x v="23"/>
    <x v="23"/>
    <x v="23"/>
    <x v="23"/>
    <x v="23"/>
    <x v="23"/>
    <x v="23"/>
    <n v="93"/>
    <x v="11"/>
    <s v="Natuurwetenschappen"/>
    <s v="NWO"/>
    <s v="Inst."/>
  </r>
  <r>
    <x v="4"/>
    <n v="16"/>
    <s v="NWO-NSCR (rechtswetenschappen)"/>
    <x v="24"/>
    <x v="24"/>
    <x v="24"/>
    <x v="24"/>
    <x v="24"/>
    <x v="24"/>
    <x v="24"/>
    <n v="93"/>
    <x v="10"/>
    <s v="Sociale wetenschappen"/>
    <s v="NWO"/>
    <s v="Inst."/>
  </r>
  <r>
    <x v="4"/>
    <n v="16"/>
    <s v="NWO-natuurwetenschappen"/>
    <x v="25"/>
    <x v="25"/>
    <x v="25"/>
    <x v="25"/>
    <x v="25"/>
    <x v="25"/>
    <x v="25"/>
    <n v="93"/>
    <x v="11"/>
    <s v="Natuurwetenschappen"/>
    <s v="NWO"/>
    <s v="Proj."/>
  </r>
  <r>
    <x v="4"/>
    <n v="16"/>
    <s v="NWO-technische wetenschappen"/>
    <x v="26"/>
    <x v="26"/>
    <x v="26"/>
    <x v="26"/>
    <x v="26"/>
    <x v="26"/>
    <x v="26"/>
    <n v="93"/>
    <x v="14"/>
    <s v="Technische wetenschappen"/>
    <s v="NWO"/>
    <s v="Proj."/>
  </r>
  <r>
    <x v="4"/>
    <n v="16"/>
    <s v="NWO-medische wetenschappen"/>
    <x v="27"/>
    <x v="27"/>
    <x v="27"/>
    <x v="27"/>
    <x v="27"/>
    <x v="27"/>
    <x v="27"/>
    <n v="93"/>
    <x v="12"/>
    <s v="Medische wetenschappen"/>
    <s v="NWO"/>
    <s v="Proj."/>
  </r>
  <r>
    <x v="4"/>
    <n v="16"/>
    <s v="NWO-sociale wetenschappen"/>
    <x v="28"/>
    <x v="28"/>
    <x v="28"/>
    <x v="28"/>
    <x v="28"/>
    <x v="28"/>
    <x v="28"/>
    <n v="93"/>
    <x v="10"/>
    <s v="Sociale wetenschappen"/>
    <s v="NWO"/>
    <s v="Proj."/>
  </r>
  <r>
    <x v="4"/>
    <n v="16"/>
    <s v="NWO-geesteswetenschappen"/>
    <x v="29"/>
    <x v="29"/>
    <x v="29"/>
    <x v="29"/>
    <x v="29"/>
    <x v="29"/>
    <x v="29"/>
    <n v="93"/>
    <x v="13"/>
    <s v="Geesteswetenschappen"/>
    <s v="NWO"/>
    <s v="Proj."/>
  </r>
  <r>
    <x v="4"/>
    <n v="16"/>
    <s v="NWO NWA"/>
    <x v="30"/>
    <x v="30"/>
    <x v="30"/>
    <x v="30"/>
    <x v="30"/>
    <x v="30"/>
    <x v="30"/>
    <n v="100"/>
    <x v="15"/>
    <s v="Niet in te delen wetenschappen"/>
    <s v="NWO"/>
    <s v="Proj."/>
  </r>
  <r>
    <x v="4"/>
    <n v="16"/>
    <s v="Koninklijke Bibliotheek (hoofdbekostiging, zie ook art. 14)"/>
    <x v="31"/>
    <x v="31"/>
    <x v="31"/>
    <x v="31"/>
    <x v="31"/>
    <x v="31"/>
    <x v="31"/>
    <n v="10"/>
    <x v="16"/>
    <s v="Cultuur, recreatie, religie en massamedia"/>
    <s v="R"/>
    <s v="Inst."/>
  </r>
  <r>
    <x v="4"/>
    <n v="16"/>
    <s v="Vernieuwingsimpuls - Exacte en Natuurwetenschappen"/>
    <x v="32"/>
    <x v="32"/>
    <x v="32"/>
    <x v="32"/>
    <x v="32"/>
    <x v="32"/>
    <x v="32"/>
    <n v="100"/>
    <x v="11"/>
    <s v="Natuurwetenschappen"/>
    <s v="NWO"/>
    <s v="Proj."/>
  </r>
  <r>
    <x v="4"/>
    <n v="16"/>
    <s v="Vernieuwingsimpuls - Technische wetenschappen"/>
    <x v="33"/>
    <x v="33"/>
    <x v="33"/>
    <x v="33"/>
    <x v="33"/>
    <x v="33"/>
    <x v="33"/>
    <n v="100"/>
    <x v="14"/>
    <s v="Technische wetenschappen"/>
    <s v="NWO"/>
    <s v="Proj."/>
  </r>
  <r>
    <x v="4"/>
    <n v="16"/>
    <s v="Vernieuwingsimpuls - Medische wetenschappen"/>
    <x v="34"/>
    <x v="34"/>
    <x v="34"/>
    <x v="34"/>
    <x v="34"/>
    <x v="34"/>
    <x v="34"/>
    <n v="100"/>
    <x v="12"/>
    <s v="Medische wetenschappen"/>
    <s v="NWO"/>
    <s v="Proj."/>
  </r>
  <r>
    <x v="4"/>
    <n v="16"/>
    <s v="Vernieuwingsimpuls - Sociale wetenschappen"/>
    <x v="35"/>
    <x v="35"/>
    <x v="35"/>
    <x v="35"/>
    <x v="35"/>
    <x v="35"/>
    <x v="35"/>
    <n v="100"/>
    <x v="10"/>
    <s v="Sociale wetenschappen"/>
    <s v="NWO"/>
    <s v="Proj."/>
  </r>
  <r>
    <x v="4"/>
    <n v="16"/>
    <s v="Vernieuwingsimpuls - Geesteswetenschappen"/>
    <x v="36"/>
    <x v="36"/>
    <x v="36"/>
    <x v="36"/>
    <x v="36"/>
    <x v="36"/>
    <x v="36"/>
    <n v="100"/>
    <x v="13"/>
    <s v="Geesteswetenschappen"/>
    <s v="NWO"/>
    <s v="Proj."/>
  </r>
  <r>
    <x v="4"/>
    <n v="16"/>
    <s v="NWO STW"/>
    <x v="37"/>
    <x v="37"/>
    <x v="37"/>
    <x v="37"/>
    <x v="37"/>
    <x v="37"/>
    <x v="37"/>
    <n v="100"/>
    <x v="14"/>
    <s v="Technische wetenschappen"/>
    <s v="STW"/>
    <s v="Proj."/>
  </r>
  <r>
    <x v="4"/>
    <n v="16"/>
    <s v="NWO Grootschalige researchinfrastructuur"/>
    <x v="38"/>
    <x v="38"/>
    <x v="38"/>
    <x v="38"/>
    <x v="38"/>
    <x v="38"/>
    <x v="38"/>
    <n v="100"/>
    <x v="15"/>
    <s v="Niet in te delen wetenschappen"/>
    <s v="NWO"/>
    <s v="Proj."/>
  </r>
  <r>
    <x v="4"/>
    <n v="16"/>
    <s v="NWO Regieorgaan onderwijsonderzoek"/>
    <x v="39"/>
    <x v="39"/>
    <x v="39"/>
    <x v="39"/>
    <x v="39"/>
    <x v="39"/>
    <x v="39"/>
    <n v="100"/>
    <x v="17"/>
    <s v="Onderwijs"/>
    <s v="NWO"/>
    <s v="Proj."/>
  </r>
  <r>
    <x v="4"/>
    <n v="16"/>
    <s v="Naturalis - Biodiversity center"/>
    <x v="40"/>
    <x v="40"/>
    <x v="40"/>
    <x v="40"/>
    <x v="40"/>
    <x v="40"/>
    <x v="40"/>
    <n v="100"/>
    <x v="11"/>
    <s v="Natuurwetenschappen"/>
    <s v="Naturalis"/>
    <s v="Inst."/>
  </r>
  <r>
    <x v="4"/>
    <n v="16"/>
    <s v="Primatencentrum (BPRC)"/>
    <x v="41"/>
    <x v="41"/>
    <x v="41"/>
    <x v="41"/>
    <x v="41"/>
    <x v="41"/>
    <x v="41"/>
    <n v="100"/>
    <x v="18"/>
    <s v="Gezondheid"/>
    <s v="SO"/>
    <s v="Inst."/>
  </r>
  <r>
    <x v="4"/>
    <n v="16"/>
    <s v="STT"/>
    <x v="42"/>
    <x v="42"/>
    <x v="42"/>
    <x v="42"/>
    <x v="42"/>
    <x v="42"/>
    <x v="42"/>
    <n v="100"/>
    <x v="14"/>
    <s v="Technische wetenschappen"/>
    <s v="SO"/>
    <s v="Inst."/>
  </r>
  <r>
    <x v="4"/>
    <n v="16"/>
    <s v="Caribisch Nederland "/>
    <x v="43"/>
    <x v="43"/>
    <x v="43"/>
    <x v="43"/>
    <x v="43"/>
    <x v="43"/>
    <x v="43"/>
    <n v="100"/>
    <x v="1"/>
    <s v="Exploratie en exploitatie van het aards milieu"/>
    <s v="NWO"/>
    <s v="Proj."/>
  </r>
  <r>
    <x v="4"/>
    <n v="16"/>
    <s v="Poolonderzoek"/>
    <x v="44"/>
    <x v="44"/>
    <x v="44"/>
    <x v="44"/>
    <x v="44"/>
    <x v="44"/>
    <x v="44"/>
    <n v="100"/>
    <x v="11"/>
    <s v="Natuurwetenschappen"/>
    <s v="NWO"/>
    <s v="Proj."/>
  </r>
  <r>
    <x v="4"/>
    <n v="16"/>
    <s v="Nationale coördinatie"/>
    <x v="45"/>
    <x v="45"/>
    <x v="45"/>
    <x v="45"/>
    <x v="45"/>
    <x v="45"/>
    <x v="45"/>
    <n v="50"/>
    <x v="15"/>
    <s v="Niet in te delen wetenschappen"/>
    <s v="Proj."/>
    <s v="Proj."/>
  </r>
  <r>
    <x v="4"/>
    <n v="16"/>
    <s v="Bilaterale samenwerking"/>
    <x v="46"/>
    <x v="46"/>
    <x v="46"/>
    <x v="46"/>
    <x v="46"/>
    <x v="46"/>
    <x v="46"/>
    <n v="0"/>
    <x v="15"/>
    <s v="Niet in te delen wetenschappen"/>
    <s v="Proj."/>
    <s v="Proj."/>
  </r>
  <r>
    <x v="4"/>
    <n v="16"/>
    <s v="EMBC"/>
    <x v="47"/>
    <x v="47"/>
    <x v="47"/>
    <x v="47"/>
    <x v="47"/>
    <x v="47"/>
    <x v="47"/>
    <n v="100"/>
    <x v="11"/>
    <s v="Natuurwetenschappen"/>
    <s v="IO"/>
    <s v="Inst."/>
  </r>
  <r>
    <x v="4"/>
    <n v="16"/>
    <s v="EMBL"/>
    <x v="48"/>
    <x v="48"/>
    <x v="48"/>
    <x v="48"/>
    <x v="48"/>
    <x v="48"/>
    <x v="48"/>
    <n v="100"/>
    <x v="11"/>
    <s v="Natuurwetenschappen"/>
    <s v="IO"/>
    <s v="Inst."/>
  </r>
  <r>
    <x v="4"/>
    <n v="16"/>
    <s v="ESA"/>
    <x v="49"/>
    <x v="49"/>
    <x v="49"/>
    <x v="49"/>
    <x v="49"/>
    <x v="49"/>
    <x v="49"/>
    <n v="100"/>
    <x v="2"/>
    <s v="Exploratie en exploitatie van de ruimte"/>
    <s v="IO"/>
    <s v="Proj."/>
  </r>
  <r>
    <x v="4"/>
    <n v="16"/>
    <s v="CERN"/>
    <x v="50"/>
    <x v="50"/>
    <x v="50"/>
    <x v="50"/>
    <x v="50"/>
    <x v="50"/>
    <x v="50"/>
    <n v="100"/>
    <x v="11"/>
    <s v="Natuurwetenschappen"/>
    <s v="IO"/>
    <s v="Inst."/>
  </r>
  <r>
    <x v="4"/>
    <n v="16"/>
    <s v="ESO"/>
    <x v="51"/>
    <x v="51"/>
    <x v="51"/>
    <x v="51"/>
    <x v="51"/>
    <x v="51"/>
    <x v="51"/>
    <n v="100"/>
    <x v="11"/>
    <s v="Natuurwetenschappen"/>
    <s v="IO"/>
    <s v="Inst."/>
  </r>
  <r>
    <x v="4"/>
    <s v="14.4"/>
    <s v="Rijksdienst voor het Cultureel Erfgoed (RCE)"/>
    <x v="52"/>
    <x v="52"/>
    <x v="52"/>
    <x v="52"/>
    <x v="52"/>
    <x v="52"/>
    <x v="52"/>
    <n v="27"/>
    <x v="16"/>
    <s v="Cultuur, recreatie, religie en massamedia"/>
    <s v="R"/>
    <s v="Inst."/>
  </r>
  <r>
    <x v="4"/>
    <s v="14.4"/>
    <s v="Rijksbureau voor Kunsthistorisch onderzoek (RKD)"/>
    <x v="53"/>
    <x v="53"/>
    <x v="53"/>
    <x v="53"/>
    <x v="53"/>
    <x v="53"/>
    <x v="53"/>
    <n v="6"/>
    <x v="16"/>
    <s v="Cultuur, recreatie, religie en massamedia"/>
    <s v="R"/>
    <s v="Inst."/>
  </r>
  <r>
    <x v="4"/>
    <s v="14.4"/>
    <s v="Culturele zaken: onderzoek"/>
    <x v="54"/>
    <x v="54"/>
    <x v="54"/>
    <x v="54"/>
    <x v="54"/>
    <x v="54"/>
    <x v="54"/>
    <n v="100"/>
    <x v="16"/>
    <s v="Cultuur, recreatie, religie en massamedia"/>
    <s v="Proj."/>
    <s v="Proj."/>
  </r>
  <r>
    <x v="4"/>
    <s v="14.4"/>
    <s v="Subsidie Boekmanstichting"/>
    <x v="55"/>
    <x v="55"/>
    <x v="55"/>
    <x v="55"/>
    <x v="55"/>
    <x v="55"/>
    <x v="55"/>
    <n v="100"/>
    <x v="16"/>
    <s v="Cultuur, recreatie, religie en massamedia"/>
    <s v="SO"/>
    <s v="Inst."/>
  </r>
  <r>
    <x v="5"/>
    <s v="U0604"/>
    <s v="Programmafinanciering TNO (totaal)"/>
    <x v="56"/>
    <x v="56"/>
    <x v="56"/>
    <x v="56"/>
    <x v="56"/>
    <x v="56"/>
    <x v="56"/>
    <n v="100"/>
    <x v="19"/>
    <s v="Defensie"/>
    <s v="TNO"/>
    <s v="Inst."/>
  </r>
  <r>
    <x v="5"/>
    <s v="U0604"/>
    <s v="NLR-programmafinanciering"/>
    <x v="57"/>
    <x v="57"/>
    <x v="57"/>
    <x v="57"/>
    <x v="57"/>
    <x v="57"/>
    <x v="57"/>
    <n v="100"/>
    <x v="19"/>
    <s v="Defensie"/>
    <s v="GTI"/>
    <s v="Inst."/>
  </r>
  <r>
    <x v="5"/>
    <s v="U0604"/>
    <s v="Programmafinanciering MARIN"/>
    <x v="12"/>
    <x v="12"/>
    <x v="58"/>
    <x v="44"/>
    <x v="44"/>
    <x v="44"/>
    <x v="44"/>
    <n v="100"/>
    <x v="19"/>
    <s v="Defensie"/>
    <s v="GTI"/>
    <s v="Inst."/>
  </r>
  <r>
    <x v="5"/>
    <s v="U0604"/>
    <s v="Contractonderzoek en kennistoepassing"/>
    <x v="58"/>
    <x v="58"/>
    <x v="59"/>
    <x v="58"/>
    <x v="58"/>
    <x v="58"/>
    <x v="58"/>
    <n v="100"/>
    <x v="19"/>
    <s v="Defensie"/>
    <s v="O"/>
    <s v="Proj."/>
  </r>
  <r>
    <x v="5"/>
    <s v="U0604"/>
    <s v="Technologie en kennistoepassing"/>
    <x v="59"/>
    <x v="59"/>
    <x v="60"/>
    <x v="59"/>
    <x v="59"/>
    <x v="59"/>
    <x v="59"/>
    <n v="100"/>
    <x v="19"/>
    <s v="Defensie"/>
    <s v="TNO/GTI/DGI"/>
    <s v="Proj."/>
  </r>
  <r>
    <x v="5"/>
    <s v="U0604"/>
    <s v="Technologie en kennistoepassing"/>
    <x v="60"/>
    <x v="12"/>
    <x v="12"/>
    <x v="12"/>
    <x v="12"/>
    <x v="12"/>
    <x v="12"/>
    <n v="100"/>
    <x v="19"/>
    <s v="Defensie"/>
    <s v="U"/>
    <s v="Proj."/>
  </r>
  <r>
    <x v="6"/>
    <s v="IF 12.06.02"/>
    <s v="InfraQuest"/>
    <x v="61"/>
    <x v="60"/>
    <x v="61"/>
    <x v="46"/>
    <x v="60"/>
    <x v="60"/>
    <x v="60"/>
    <n v="0"/>
    <x v="20"/>
    <s v="Transport, telecommunicatie en ov. infrastructuren"/>
    <s v="TNO/TUD"/>
    <s v="Inst."/>
  </r>
  <r>
    <x v="6"/>
    <s v="IF 12.06.02"/>
    <s v="Afdrachten CROW"/>
    <x v="62"/>
    <x v="61"/>
    <x v="62"/>
    <x v="60"/>
    <x v="61"/>
    <x v="61"/>
    <x v="61"/>
    <n v="0"/>
    <x v="20"/>
    <s v="Transport, telecommunicatie en ov. infrastructuren"/>
    <s v="CROW"/>
    <s v="Inst."/>
  </r>
  <r>
    <x v="6"/>
    <s v="IF 12.06.02"/>
    <s v="Basisfinanciering CUR"/>
    <x v="63"/>
    <x v="62"/>
    <x v="63"/>
    <x v="61"/>
    <x v="62"/>
    <x v="62"/>
    <x v="62"/>
    <n v="0.1"/>
    <x v="20"/>
    <s v="Transport, telecommunicatie en ov. infrastructuren"/>
    <s v="CUR"/>
    <s v="Inst."/>
  </r>
  <r>
    <x v="6"/>
    <s v="IF 12.06.02"/>
    <s v="Vernieuwing bouw (exclusief bouwcampus)"/>
    <x v="64"/>
    <x v="46"/>
    <x v="64"/>
    <x v="62"/>
    <x v="63"/>
    <x v="63"/>
    <x v="63"/>
    <n v="0"/>
    <x v="20"/>
    <s v="Transport, telecommunicatie en ov. infrastructuren"/>
    <s v="Vern.Bouw"/>
    <s v="Inst."/>
  </r>
  <r>
    <x v="6"/>
    <s v="IF 12.06.02"/>
    <s v="PianOo"/>
    <x v="65"/>
    <x v="63"/>
    <x v="65"/>
    <x v="63"/>
    <x v="64"/>
    <x v="64"/>
    <x v="64"/>
    <n v="0"/>
    <x v="20"/>
    <s v="Transport, telecommunicatie en ov. infrastructuren"/>
    <s v="PianOo"/>
    <s v="Inst."/>
  </r>
  <r>
    <x v="6"/>
    <s v="IF 12.06.02"/>
    <s v="Centrum Ondergronds Bouwen"/>
    <x v="66"/>
    <x v="64"/>
    <x v="66"/>
    <x v="64"/>
    <x v="65"/>
    <x v="65"/>
    <x v="65"/>
    <n v="0.105687390789696"/>
    <x v="20"/>
    <s v="Transport, telecommunicatie en ov. infrastructuren"/>
    <s v="COB"/>
    <s v="Inst."/>
  </r>
  <r>
    <x v="6"/>
    <s v="IF 12.06.02"/>
    <s v="NEN "/>
    <x v="67"/>
    <x v="65"/>
    <x v="67"/>
    <x v="65"/>
    <x v="66"/>
    <x v="66"/>
    <x v="66"/>
    <n v="0.1"/>
    <x v="20"/>
    <s v="Transport, telecommunicatie en ov. infrastructuren"/>
    <s v="NNI"/>
    <s v="Inst."/>
  </r>
  <r>
    <x v="6"/>
    <s v="IF 12.06.02"/>
    <s v="Kennisontwikkeling (allianties) universiteiten"/>
    <x v="68"/>
    <x v="66"/>
    <x v="68"/>
    <x v="66"/>
    <x v="67"/>
    <x v="67"/>
    <x v="67"/>
    <n v="0.2"/>
    <x v="20"/>
    <s v="Transport, telecommunicatie en ov. infrastructuren"/>
    <s v="TUD/TUE e.a."/>
    <s v="Inst."/>
  </r>
  <r>
    <x v="6"/>
    <s v="DF 65.05.01"/>
    <s v="Kennisontwikkeling (allianties) universiteiten (HWS)"/>
    <x v="69"/>
    <x v="67"/>
    <x v="69"/>
    <x v="67"/>
    <x v="68"/>
    <x v="68"/>
    <x v="68"/>
    <n v="0.1"/>
    <x v="20"/>
    <s v="Transport, telecommunicatie en ov. infrastructuren"/>
    <s v="TUD/TUE e.a."/>
    <s v="Inst."/>
  </r>
  <r>
    <x v="6"/>
    <s v="98.02.18"/>
    <s v="Apparaat Planbureau Leefomgeving (PBL)"/>
    <x v="70"/>
    <x v="68"/>
    <x v="70"/>
    <x v="68"/>
    <x v="69"/>
    <x v="69"/>
    <x v="69"/>
    <n v="11.7"/>
    <x v="21"/>
    <s v="Milieubeheer en milieuzorg"/>
    <s v="PBL"/>
    <s v="Inst."/>
  </r>
  <r>
    <x v="6"/>
    <s v="23.01"/>
    <s v="Meteorologie, seismologie en Aardobservatie"/>
    <x v="71"/>
    <x v="69"/>
    <x v="71"/>
    <x v="69"/>
    <x v="70"/>
    <x v="70"/>
    <x v="70"/>
    <n v="15.2"/>
    <x v="1"/>
    <s v="Exploratie en exploitatie van het aards milieu"/>
    <s v="KNMI"/>
    <s v="Inst."/>
  </r>
  <r>
    <x v="6"/>
    <s v="1297U0101"/>
    <s v="Programma Planbureau Leefomgeving (PBL)"/>
    <x v="72"/>
    <x v="70"/>
    <x v="72"/>
    <x v="70"/>
    <x v="71"/>
    <x v="71"/>
    <x v="71"/>
    <n v="4.3"/>
    <x v="21"/>
    <s v="Milieubeheer en milieuzorg"/>
    <s v="PBL"/>
    <s v="Inst."/>
  </r>
  <r>
    <x v="6"/>
    <s v="1297U01010005"/>
    <s v="Onderzoek / Kennis (KIS)"/>
    <x v="73"/>
    <x v="71"/>
    <x v="73"/>
    <x v="71"/>
    <x v="72"/>
    <x v="72"/>
    <x v="72"/>
    <n v="0.7"/>
    <x v="20"/>
    <s v="Transport, telecommunicatie en ov. infrastructuren"/>
    <s v="KIS"/>
    <s v="Inst."/>
  </r>
  <r>
    <x v="6"/>
    <s v="1297U01010009"/>
    <s v="Onderzoek / Kennis (KiM)"/>
    <x v="74"/>
    <x v="72"/>
    <x v="74"/>
    <x v="72"/>
    <x v="73"/>
    <x v="73"/>
    <x v="73"/>
    <n v="3"/>
    <x v="20"/>
    <s v="Transport, telecommunicatie en ov. infrastructuren"/>
    <s v="KiM"/>
    <s v="Inst."/>
  </r>
  <r>
    <x v="6"/>
    <s v="1214U02020003"/>
    <s v="Veiligheid en mobiliteit (SWOV)"/>
    <x v="75"/>
    <x v="73"/>
    <x v="75"/>
    <x v="73"/>
    <x v="74"/>
    <x v="74"/>
    <x v="74"/>
    <n v="24.1"/>
    <x v="20"/>
    <s v="Transport, telecommunicatie en ov. infrastructuren"/>
    <s v="SWOV"/>
    <s v="Inst."/>
  </r>
  <r>
    <x v="6"/>
    <s v="1220u01070001"/>
    <s v="Beperken van verzuring en grootschalige luchtverontreiniging"/>
    <x v="76"/>
    <x v="74"/>
    <x v="76"/>
    <x v="74"/>
    <x v="75"/>
    <x v="75"/>
    <x v="75"/>
    <n v="1.1000000000000001"/>
    <x v="21"/>
    <s v="Milieubeheer en milieuzorg"/>
    <s v="ECN"/>
    <s v="Inst."/>
  </r>
  <r>
    <x v="6"/>
    <s v="1297U01020003"/>
    <s v="Subsidies KIS"/>
    <x v="77"/>
    <x v="75"/>
    <x v="77"/>
    <x v="75"/>
    <x v="76"/>
    <x v="76"/>
    <x v="76"/>
    <n v="1.9"/>
    <x v="20"/>
    <s v="Transport, telecommunicatie en ov. infrastructuren"/>
    <s v="NWO"/>
    <s v="Inst."/>
  </r>
  <r>
    <x v="6"/>
    <s v="1219U02010001"/>
    <s v="Aandeel Kennisvragen in opdracht - RIVM"/>
    <x v="63"/>
    <x v="62"/>
    <x v="63"/>
    <x v="61"/>
    <x v="62"/>
    <x v="62"/>
    <x v="62"/>
    <n v="1.4"/>
    <x v="21"/>
    <s v="Milieubeheer en milieuzorg"/>
    <s v="RIVM"/>
    <s v="Inst."/>
  </r>
  <r>
    <x v="6"/>
    <s v="1217U01020004"/>
    <s v="Mainports en logistiek (proj.)"/>
    <x v="78"/>
    <x v="76"/>
    <x v="78"/>
    <x v="76"/>
    <x v="77"/>
    <x v="77"/>
    <x v="77"/>
    <n v="0.2"/>
    <x v="20"/>
    <s v="Transport, telecommunicatie en ov. infrastructuren"/>
    <s v="KDC"/>
    <s v="Inst."/>
  </r>
  <r>
    <x v="6"/>
    <s v="1297U01010009"/>
    <s v="KIRE (CPB)"/>
    <x v="79"/>
    <x v="77"/>
    <x v="79"/>
    <x v="77"/>
    <x v="78"/>
    <x v="78"/>
    <x v="78"/>
    <n v="0.6"/>
    <x v="20"/>
    <s v="Transport, telecommunicatie en ov. infrastructuren"/>
    <s v="KiM "/>
    <s v="Inst."/>
  </r>
  <r>
    <x v="6"/>
    <s v="1214U02010001"/>
    <s v="Veiligheid en mobiliteit Universiteit Utrecht Rijvaardiheid cat III medicijnen"/>
    <x v="46"/>
    <x v="46"/>
    <x v="46"/>
    <x v="46"/>
    <x v="46"/>
    <x v="46"/>
    <x v="46"/>
    <n v="0"/>
    <x v="20"/>
    <s v="Transport, telecommunicatie en ov. infrastructuren"/>
    <s v="U"/>
    <s v="Inst."/>
  </r>
  <r>
    <x v="6"/>
    <s v="IF 12.06.02"/>
    <s v="Doorontwikkeling kennismanagement HWN"/>
    <x v="80"/>
    <x v="78"/>
    <x v="80"/>
    <x v="78"/>
    <x v="79"/>
    <x v="79"/>
    <x v="79"/>
    <n v="0"/>
    <x v="20"/>
    <s v="Transport, telecommunicatie en ov. infrastructuren"/>
    <s v="SO"/>
    <s v="Proj."/>
  </r>
  <r>
    <x v="6"/>
    <s v="IF 12.06.02"/>
    <s v="Traffic Quest"/>
    <x v="81"/>
    <x v="67"/>
    <x v="69"/>
    <x v="67"/>
    <x v="68"/>
    <x v="68"/>
    <x v="68"/>
    <n v="7.0458260526464089E-2"/>
    <x v="20"/>
    <s v="Transport, telecommunicatie en ov. infrastructuren"/>
    <s v="TNO/TUD"/>
    <s v="Proj."/>
  </r>
  <r>
    <x v="6"/>
    <s v="1211U0101"/>
    <s v="Algemeen waterbeleid opdrachten"/>
    <x v="82"/>
    <x v="79"/>
    <x v="81"/>
    <x v="79"/>
    <x v="80"/>
    <x v="80"/>
    <x v="80"/>
    <n v="0.9"/>
    <x v="20"/>
    <s v="Transport, telecommunicatie en ov. infrastructuren"/>
    <s v="Deltares/WUR/U"/>
    <s v="Proj."/>
  </r>
  <r>
    <x v="6"/>
    <s v="1211U0103"/>
    <s v="Algemeen waterbeleid bijdrage KNMI"/>
    <x v="83"/>
    <x v="80"/>
    <x v="82"/>
    <x v="80"/>
    <x v="81"/>
    <x v="81"/>
    <x v="81"/>
    <n v="0.9"/>
    <x v="20"/>
    <s v="Transport, telecommunicatie en ov. infrastructuren"/>
    <s v="KNMI"/>
    <s v="Proj."/>
  </r>
  <r>
    <x v="6"/>
    <s v="1211U0201"/>
    <s v="Waterveiligheid opdrachten"/>
    <x v="84"/>
    <x v="81"/>
    <x v="83"/>
    <x v="81"/>
    <x v="82"/>
    <x v="82"/>
    <x v="82"/>
    <n v="0.9"/>
    <x v="20"/>
    <s v="Transport, telecommunicatie en ov. infrastructuren"/>
    <s v="Deltares/U"/>
    <s v="Proj."/>
  </r>
  <r>
    <x v="6"/>
    <s v="1211U0301"/>
    <s v="Grote oppervlaktewateren opdrachte"/>
    <x v="85"/>
    <x v="82"/>
    <x v="84"/>
    <x v="82"/>
    <x v="83"/>
    <x v="83"/>
    <x v="83"/>
    <n v="0.9"/>
    <x v="20"/>
    <s v="Transport, telecommunicatie en ov. infrastructuren"/>
    <s v="Deltares/WUR"/>
    <s v="Proj."/>
  </r>
  <r>
    <x v="6"/>
    <s v="1211U0401"/>
    <s v="Waterkwaliteit opdrachten"/>
    <x v="86"/>
    <x v="83"/>
    <x v="85"/>
    <x v="83"/>
    <x v="84"/>
    <x v="84"/>
    <x v="84"/>
    <n v="0.9"/>
    <x v="20"/>
    <s v="Transport, telecommunicatie en ov. infrastructuren"/>
    <s v="Deltares/WUR "/>
    <s v="Proj."/>
  </r>
  <r>
    <x v="6"/>
    <s v="1211U0402"/>
    <s v="Waterkwaliteit subsidies"/>
    <x v="87"/>
    <x v="71"/>
    <x v="73"/>
    <x v="71"/>
    <x v="46"/>
    <x v="46"/>
    <x v="46"/>
    <n v="0.9"/>
    <x v="20"/>
    <s v="Transport, telecommunicatie en ov. infrastructuren"/>
    <s v="U"/>
    <s v="Proj."/>
  </r>
  <r>
    <x v="6"/>
    <s v="1211U0405"/>
    <s v="Waterkwaliteit bijdrage int. organisaties"/>
    <x v="88"/>
    <x v="84"/>
    <x v="86"/>
    <x v="84"/>
    <x v="85"/>
    <x v="85"/>
    <x v="85"/>
    <n v="0.9"/>
    <x v="20"/>
    <s v="Transport, telecommunicatie en ov. infrastructuren"/>
    <s v="IO"/>
    <s v="Proj."/>
  </r>
  <r>
    <x v="6"/>
    <s v="1213U0401"/>
    <s v="Ruimtegebruik bodem"/>
    <x v="89"/>
    <x v="85"/>
    <x v="87"/>
    <x v="85"/>
    <x v="86"/>
    <x v="86"/>
    <x v="86"/>
    <n v="13.6"/>
    <x v="20"/>
    <s v="Transport, telecommunicatie en ov. infrastructuren"/>
    <s v="Deltares"/>
    <s v="Proj."/>
  </r>
  <r>
    <x v="6"/>
    <s v="6501u0301"/>
    <s v="Studiekosten waterveiligheid"/>
    <x v="90"/>
    <x v="86"/>
    <x v="88"/>
    <x v="86"/>
    <x v="87"/>
    <x v="87"/>
    <x v="87"/>
    <n v="0.5"/>
    <x v="20"/>
    <s v="Transport, telecommunicatie en ov. infrastructuren"/>
    <s v="Proj."/>
    <s v="Proj."/>
  </r>
  <r>
    <x v="6"/>
    <s v="6502u0301"/>
    <s v="Studiekosten zoetwatervoorziening"/>
    <x v="91"/>
    <x v="87"/>
    <x v="89"/>
    <x v="87"/>
    <x v="88"/>
    <x v="88"/>
    <x v="88"/>
    <n v="0.3"/>
    <x v="20"/>
    <s v="Transport, telecommunicatie en ov. infrastructuren"/>
    <s v="Proj."/>
    <s v="Proj."/>
  </r>
  <r>
    <x v="6"/>
    <s v="DF 07"/>
    <s v="HWS - Waterkwaliteit (studiekosten &amp; overleg aanleg projecten"/>
    <x v="92"/>
    <x v="88"/>
    <x v="90"/>
    <x v="88"/>
    <x v="89"/>
    <x v="89"/>
    <x v="89"/>
    <n v="1.6"/>
    <x v="20"/>
    <s v="Transport, telecommunicatie en ov. infrastructuren"/>
    <s v="Deltares"/>
    <s v="Proj."/>
  </r>
  <r>
    <x v="7"/>
    <s v="11.06"/>
    <s v="Onderzoek &amp; opdrachten"/>
    <x v="93"/>
    <x v="89"/>
    <x v="91"/>
    <x v="89"/>
    <x v="90"/>
    <x v="90"/>
    <x v="90"/>
    <n v="100"/>
    <x v="22"/>
    <s v="Industriële productie en technologie"/>
    <s v="R/O"/>
    <s v="Proj."/>
  </r>
  <r>
    <x v="7"/>
    <s v="11.06"/>
    <s v="Beleidsvoorbereiding en evaluaties Veiligheid en Frequenties: frequenties"/>
    <x v="94"/>
    <x v="90"/>
    <x v="92"/>
    <x v="90"/>
    <x v="91"/>
    <x v="91"/>
    <x v="91"/>
    <n v="20"/>
    <x v="20"/>
    <s v="Transport, telecommunicatie en ov. infrastructuren"/>
    <s v="R/SO/O"/>
    <s v="Inst."/>
  </r>
  <r>
    <x v="7"/>
    <s v="11.06"/>
    <s v="Beleidsvoorbereiding en evaluaties Veiligheid en Frequenties:bemiddelingsdienst voor doven en slechtzienden"/>
    <x v="95"/>
    <x v="91"/>
    <x v="93"/>
    <x v="91"/>
    <x v="92"/>
    <x v="92"/>
    <x v="92"/>
    <n v="20"/>
    <x v="20"/>
    <s v="Transport, telecommunicatie en ov. infrastructuren"/>
    <s v="SO"/>
    <s v="Inst."/>
  </r>
  <r>
    <x v="7"/>
    <s v="11.06"/>
    <s v="Versterking aanpak cybersecurity"/>
    <x v="46"/>
    <x v="92"/>
    <x v="94"/>
    <x v="92"/>
    <x v="93"/>
    <x v="93"/>
    <x v="93"/>
    <n v="95"/>
    <x v="19"/>
    <s v="Defensie"/>
    <s v="U/NWO/TNO/So/O"/>
    <s v="Proj."/>
  </r>
  <r>
    <x v="7"/>
    <s v="11.06"/>
    <s v="Cyber KI (alleen budget)"/>
    <x v="46"/>
    <x v="46"/>
    <x v="95"/>
    <x v="93"/>
    <x v="94"/>
    <x v="94"/>
    <x v="94"/>
    <n v="95"/>
    <x v="22"/>
    <s v="Industriële productie en technologie"/>
    <s v="U/NWO/TNO/So/O"/>
    <s v="Proj."/>
  </r>
  <r>
    <x v="7"/>
    <s v="11.08"/>
    <s v="Bijdrage Metrologie (Nmi)"/>
    <x v="96"/>
    <x v="93"/>
    <x v="96"/>
    <x v="94"/>
    <x v="95"/>
    <x v="95"/>
    <x v="95"/>
    <n v="25"/>
    <x v="22"/>
    <s v="Industriële productie en technologie"/>
    <s v="SO"/>
    <s v="Inst."/>
  </r>
  <r>
    <x v="7"/>
    <s v="11.08"/>
    <s v="Bijdrage aan het CBS"/>
    <x v="97"/>
    <x v="94"/>
    <x v="97"/>
    <x v="95"/>
    <x v="96"/>
    <x v="96"/>
    <x v="96"/>
    <n v="3.5"/>
    <x v="0"/>
    <s v="Politieke en soc. systemen, structuren/processen"/>
    <s v="R"/>
    <s v="Inst."/>
  </r>
  <r>
    <x v="7"/>
    <s v="?"/>
    <s v="Digitale innovatie voor bedrijven (PPS) (alleen budget)"/>
    <x v="46"/>
    <x v="46"/>
    <x v="98"/>
    <x v="96"/>
    <x v="97"/>
    <x v="97"/>
    <x v="97"/>
    <n v="30"/>
    <x v="20"/>
    <s v="Transport, telecommunicatie en ov. infrastructuren"/>
    <s v="SO/O"/>
    <s v="Proj."/>
  </r>
  <r>
    <x v="7"/>
    <s v="U12,10"/>
    <s v="Lucht- en Ruimtevaart: Ruimtevaart subsidieregelingen"/>
    <x v="46"/>
    <x v="46"/>
    <x v="46"/>
    <x v="46"/>
    <x v="46"/>
    <x v="46"/>
    <x v="46"/>
    <n v="100"/>
    <x v="2"/>
    <s v="Exploratie en exploitatie van de ruimte"/>
    <s v="IO"/>
    <s v="Proj."/>
  </r>
  <r>
    <x v="7"/>
    <s v="U12,10"/>
    <s v="Lucht- en Ruimtevaart: nat. Prog. luchtvaart"/>
    <x v="98"/>
    <x v="46"/>
    <x v="46"/>
    <x v="46"/>
    <x v="46"/>
    <x v="46"/>
    <x v="46"/>
    <n v="100"/>
    <x v="22"/>
    <s v="Industriële productie en technologie"/>
    <s v="O"/>
    <s v="Proj."/>
  </r>
  <r>
    <x v="7"/>
    <s v="12.01.02"/>
    <s v="MKB-Innovatiestimulering Topsectoren (MIT)"/>
    <x v="99"/>
    <x v="95"/>
    <x v="99"/>
    <x v="97"/>
    <x v="98"/>
    <x v="98"/>
    <x v="98"/>
    <n v="90"/>
    <x v="22"/>
    <s v="Industriële productie en technologie"/>
    <s v="U/TNO/DLO/SO/O"/>
    <s v="Proj."/>
  </r>
  <r>
    <x v="7"/>
    <s v="12.01.05"/>
    <s v="Eurostars: Eurostars"/>
    <x v="100"/>
    <x v="96"/>
    <x v="100"/>
    <x v="98"/>
    <x v="99"/>
    <x v="99"/>
    <x v="99"/>
    <n v="100"/>
    <x v="22"/>
    <s v="Industriële productie en technologie"/>
    <s v="U/TNO/DLO/SO/O"/>
    <s v="Proj."/>
  </r>
  <r>
    <x v="7"/>
    <s v="12.01.06"/>
    <s v="Overig: bijdrage aan NML"/>
    <x v="101"/>
    <x v="97"/>
    <x v="101"/>
    <x v="99"/>
    <x v="100"/>
    <x v="100"/>
    <x v="100"/>
    <n v="100"/>
    <x v="20"/>
    <s v="Transport, telecommunicatie en ov. infrastructuren"/>
    <s v="SO"/>
    <s v="Inst."/>
  </r>
  <r>
    <x v="7"/>
    <s v="12.01.06"/>
    <s v="Overig: innovatieve onderzoeksprogramma's"/>
    <x v="102"/>
    <x v="98"/>
    <x v="102"/>
    <x v="100"/>
    <x v="101"/>
    <x v="101"/>
    <x v="101"/>
    <n v="100"/>
    <x v="22"/>
    <s v="Industriële productie en technologie"/>
    <s v="SO/O"/>
    <s v="Proj."/>
  </r>
  <r>
    <x v="7"/>
    <s v="12.01.06"/>
    <s v="Overig: bijdrage aan overige instituten"/>
    <x v="103"/>
    <x v="99"/>
    <x v="103"/>
    <x v="101"/>
    <x v="102"/>
    <x v="102"/>
    <x v="102"/>
    <n v="100"/>
    <x v="0"/>
    <s v="Politieke en soc. systemen, structuren/processen"/>
    <s v="SO"/>
    <s v="Inst."/>
  </r>
  <r>
    <x v="7"/>
    <s v="12.01.06"/>
    <s v="Overig: Innovatieprogramma diensten"/>
    <x v="46"/>
    <x v="46"/>
    <x v="46"/>
    <x v="46"/>
    <x v="46"/>
    <x v="46"/>
    <x v="46"/>
    <n v="100"/>
    <x v="22"/>
    <s v="Industriële productie en technologie"/>
    <s v="O"/>
    <s v="Proj."/>
  </r>
  <r>
    <x v="7"/>
    <s v="12.01.06"/>
    <s v="Overig: smartmix"/>
    <x v="104"/>
    <x v="46"/>
    <x v="46"/>
    <x v="46"/>
    <x v="46"/>
    <x v="46"/>
    <x v="46"/>
    <n v="100"/>
    <x v="22"/>
    <s v="Industriële productie en technologie"/>
    <s v="SO/O"/>
    <s v="Proj."/>
  </r>
  <r>
    <x v="7"/>
    <s v="12.01.06"/>
    <s v="Overig: Eureka/GL RVO"/>
    <x v="46"/>
    <x v="46"/>
    <x v="46"/>
    <x v="46"/>
    <x v="46"/>
    <x v="46"/>
    <x v="46"/>
    <n v="100"/>
    <x v="22"/>
    <s v="Industriële productie en technologie"/>
    <s v="U/TNO/DLO/SO/O"/>
    <s v="Proj."/>
  </r>
  <r>
    <x v="7"/>
    <s v="12.01.06"/>
    <s v="Overig: opkomende markten HGIS"/>
    <x v="46"/>
    <x v="46"/>
    <x v="46"/>
    <x v="46"/>
    <x v="46"/>
    <x v="46"/>
    <x v="46"/>
    <n v="100"/>
    <x v="22"/>
    <s v="Industriële productie en technologie"/>
    <s v="U/TNO/DLO/SO/O"/>
    <s v="Proj."/>
  </r>
  <r>
    <x v="7"/>
    <s v="12.01.06"/>
    <s v="Innovatie prestatie contracten"/>
    <x v="105"/>
    <x v="46"/>
    <x v="46"/>
    <x v="46"/>
    <x v="46"/>
    <x v="46"/>
    <x v="46"/>
    <n v="80"/>
    <x v="22"/>
    <s v="Industriële productie en technologie"/>
    <s v="O"/>
    <s v="Proj."/>
  </r>
  <r>
    <x v="7"/>
    <s v="12.01.06"/>
    <s v="Bijdrage TNO: NABS 1"/>
    <x v="106"/>
    <x v="100"/>
    <x v="104"/>
    <x v="102"/>
    <x v="103"/>
    <x v="103"/>
    <x v="103"/>
    <n v="100"/>
    <x v="1"/>
    <s v="Exploratie en exploitatie van het aards milieu"/>
    <s v="TNO"/>
    <s v="Inst."/>
  </r>
  <r>
    <x v="7"/>
    <s v="12.01.06"/>
    <s v="Bijdrage TNO: NABS 4"/>
    <x v="106"/>
    <x v="100"/>
    <x v="104"/>
    <x v="102"/>
    <x v="103"/>
    <x v="103"/>
    <x v="103"/>
    <n v="100"/>
    <x v="20"/>
    <s v="Transport, telecommunicatie en ov. infrastructuren"/>
    <s v="TNO"/>
    <s v="Inst."/>
  </r>
  <r>
    <x v="7"/>
    <s v="12.01.06"/>
    <s v="Bijdrage TNO: NABS 5"/>
    <x v="107"/>
    <x v="101"/>
    <x v="105"/>
    <x v="103"/>
    <x v="104"/>
    <x v="104"/>
    <x v="104"/>
    <n v="100"/>
    <x v="3"/>
    <s v="Energie"/>
    <s v="TNO"/>
    <s v="Inst."/>
  </r>
  <r>
    <x v="7"/>
    <s v="12.01.06"/>
    <s v="Bijdrage TNO: NABS 6"/>
    <x v="108"/>
    <x v="102"/>
    <x v="106"/>
    <x v="104"/>
    <x v="105"/>
    <x v="105"/>
    <x v="105"/>
    <n v="100"/>
    <x v="22"/>
    <s v="Industriële productie en technologie"/>
    <s v="TNO"/>
    <s v="Inst."/>
  </r>
  <r>
    <x v="7"/>
    <s v="12.01.06"/>
    <s v="Bijdrage TNO: NABS 7"/>
    <x v="109"/>
    <x v="103"/>
    <x v="107"/>
    <x v="105"/>
    <x v="106"/>
    <x v="106"/>
    <x v="106"/>
    <n v="100"/>
    <x v="18"/>
    <s v="Gezondheid"/>
    <s v="TNO"/>
    <s v="Inst."/>
  </r>
  <r>
    <x v="7"/>
    <s v="12.10.01"/>
    <s v="Internationaal Innoveren"/>
    <x v="110"/>
    <x v="104"/>
    <x v="108"/>
    <x v="106"/>
    <x v="107"/>
    <x v="107"/>
    <x v="107"/>
    <n v="100"/>
    <x v="22"/>
    <s v="Industriële productie en technologie"/>
    <s v="U/TNO/DLO/SO/O"/>
    <s v="Proj."/>
  </r>
  <r>
    <x v="7"/>
    <s v="12.10.01"/>
    <s v="TKI-toeslag: NABS 1"/>
    <x v="111"/>
    <x v="105"/>
    <x v="109"/>
    <x v="107"/>
    <x v="108"/>
    <x v="108"/>
    <x v="108"/>
    <n v="100"/>
    <x v="1"/>
    <s v="Exploratie en exploitatie van het aards milieu"/>
    <s v="U/TNO/DLO/SO/O"/>
    <s v="Proj."/>
  </r>
  <r>
    <x v="7"/>
    <s v="12.10.01"/>
    <s v="TKI-toeslag: NABS 4"/>
    <x v="112"/>
    <x v="106"/>
    <x v="110"/>
    <x v="108"/>
    <x v="109"/>
    <x v="109"/>
    <x v="109"/>
    <n v="100"/>
    <x v="20"/>
    <s v="Transport, telecommunicatie en ov. infrastructuren"/>
    <s v="U/TNO/DLO/SO/O"/>
    <s v="Proj."/>
  </r>
  <r>
    <x v="7"/>
    <s v="12.10.01"/>
    <s v="TKI-toeslag: NABS 5"/>
    <x v="113"/>
    <x v="107"/>
    <x v="111"/>
    <x v="109"/>
    <x v="110"/>
    <x v="110"/>
    <x v="110"/>
    <n v="100"/>
    <x v="3"/>
    <s v="Energie"/>
    <s v="U/TNO/DLO/SO/O"/>
    <s v="Proj."/>
  </r>
  <r>
    <x v="7"/>
    <s v="12.10.01"/>
    <s v="TKI-toeslag: NABS 6"/>
    <x v="114"/>
    <x v="108"/>
    <x v="112"/>
    <x v="110"/>
    <x v="111"/>
    <x v="111"/>
    <x v="111"/>
    <n v="100"/>
    <x v="22"/>
    <s v="Industriële productie en technologie"/>
    <s v="U/TNO/DLO/SO/O"/>
    <s v="Proj."/>
  </r>
  <r>
    <x v="7"/>
    <s v="12.10.01"/>
    <s v="TKI-toeslag: NABS 7"/>
    <x v="115"/>
    <x v="109"/>
    <x v="113"/>
    <x v="111"/>
    <x v="112"/>
    <x v="112"/>
    <x v="112"/>
    <n v="100"/>
    <x v="18"/>
    <s v="Gezondheid"/>
    <s v="U/TNO/DLO/SO/O"/>
    <s v="Proj."/>
  </r>
  <r>
    <x v="7"/>
    <s v="12.10.01"/>
    <s v="TKI-toeslag: NABS 8"/>
    <x v="116"/>
    <x v="110"/>
    <x v="114"/>
    <x v="112"/>
    <x v="113"/>
    <x v="113"/>
    <x v="113"/>
    <n v="100"/>
    <x v="23"/>
    <s v="Landbouw"/>
    <s v="U/TNO/DLO/SO/O"/>
    <s v="Proj."/>
  </r>
  <r>
    <x v="7"/>
    <s v="12.10.02"/>
    <s v="Grote Technologische Instituten (MARIN)"/>
    <x v="117"/>
    <x v="7"/>
    <x v="115"/>
    <x v="113"/>
    <x v="114"/>
    <x v="114"/>
    <x v="114"/>
    <n v="100"/>
    <x v="20"/>
    <s v="Transport, telecommunicatie en ov. infrastructuren"/>
    <s v="SO"/>
    <s v="Inst."/>
  </r>
  <r>
    <x v="7"/>
    <s v="12.10.02"/>
    <s v="Grote Technologische Instituten (Deltares)"/>
    <x v="118"/>
    <x v="111"/>
    <x v="116"/>
    <x v="114"/>
    <x v="115"/>
    <x v="115"/>
    <x v="115"/>
    <n v="100"/>
    <x v="20"/>
    <s v="Transport, telecommunicatie en ov. infrastructuren"/>
    <s v="SO"/>
    <s v="Inst."/>
  </r>
  <r>
    <x v="7"/>
    <s v="12.10.02"/>
    <s v="Grote Technologische Instituten (NLR)"/>
    <x v="119"/>
    <x v="112"/>
    <x v="117"/>
    <x v="115"/>
    <x v="116"/>
    <x v="116"/>
    <x v="116"/>
    <n v="100"/>
    <x v="2"/>
    <s v="Exploratie en exploitatie van de ruimte"/>
    <s v="SO"/>
    <s v="Inst."/>
  </r>
  <r>
    <x v="7"/>
    <m/>
    <s v="Economische ontwikkeling en technologie"/>
    <x v="12"/>
    <x v="113"/>
    <x v="118"/>
    <x v="116"/>
    <x v="117"/>
    <x v="117"/>
    <x v="117"/>
    <n v="100"/>
    <x v="22"/>
    <s v="Industriële productie en technologie"/>
    <s v="U/TNO/DLO/SO/O"/>
    <s v="Proj."/>
  </r>
  <r>
    <x v="7"/>
    <s v="12.10.03"/>
    <s v="Topsectoren overig (NWO-TTW)"/>
    <x v="120"/>
    <x v="114"/>
    <x v="119"/>
    <x v="117"/>
    <x v="118"/>
    <x v="118"/>
    <x v="118"/>
    <n v="100"/>
    <x v="22"/>
    <s v="Industriële productie en technologie"/>
    <s v="NWO"/>
    <s v="Inst."/>
  </r>
  <r>
    <x v="7"/>
    <s v="12.10.03"/>
    <s v="Topsectoren overig (Innovatieprogramma's algemeen)"/>
    <x v="60"/>
    <x v="115"/>
    <x v="120"/>
    <x v="118"/>
    <x v="119"/>
    <x v="119"/>
    <x v="119"/>
    <n v="100"/>
    <x v="22"/>
    <s v="Industriële productie en technologie"/>
    <s v="TNO/DLO/SO/NWO"/>
    <s v="Inst."/>
  </r>
  <r>
    <x v="7"/>
    <s v="12.10.04"/>
    <s v="Topsectoren overig (Innovatieprogramma's algemeen)"/>
    <x v="60"/>
    <x v="115"/>
    <x v="120"/>
    <x v="118"/>
    <x v="119"/>
    <x v="119"/>
    <x v="119"/>
    <n v="100"/>
    <x v="15"/>
    <s v="Algemene kennisopbouw: Onderzoek gefinancierd uit andere bronnen dan hoofdstuk 12"/>
    <s v="TNO/DLO/SO/NWO"/>
    <s v="Inst."/>
  </r>
  <r>
    <x v="7"/>
    <s v="12.10.03"/>
    <s v="TTI Water"/>
    <x v="121"/>
    <x v="46"/>
    <x v="46"/>
    <x v="46"/>
    <x v="46"/>
    <x v="46"/>
    <x v="46"/>
    <n v="100"/>
    <x v="22"/>
    <s v="Industriële productie en technologie"/>
    <s v="SO"/>
    <s v="Proj."/>
  </r>
  <r>
    <x v="7"/>
    <s v="12.10.03"/>
    <s v="Topsectoren overig (Innowator)"/>
    <x v="46"/>
    <x v="46"/>
    <x v="46"/>
    <x v="46"/>
    <x v="46"/>
    <x v="46"/>
    <x v="46"/>
    <n v="100"/>
    <x v="22"/>
    <s v="Industriële productie en technologie"/>
    <s v="SO/O"/>
    <s v="Proj."/>
  </r>
  <r>
    <x v="7"/>
    <s v="12.10.03"/>
    <s v="Topsectoren overig (TIFN)"/>
    <x v="46"/>
    <x v="46"/>
    <x v="46"/>
    <x v="46"/>
    <x v="46"/>
    <x v="46"/>
    <x v="46"/>
    <n v="100"/>
    <x v="22"/>
    <s v="Industriële productie en technologie"/>
    <s v="SO"/>
    <s v="Inst."/>
  </r>
  <r>
    <x v="7"/>
    <s v="12.10.03"/>
    <s v="Topsectoren overig (Food and nutrition delta)"/>
    <x v="46"/>
    <x v="46"/>
    <x v="46"/>
    <x v="46"/>
    <x v="46"/>
    <x v="46"/>
    <x v="46"/>
    <n v="100"/>
    <x v="22"/>
    <s v="Industriële productie en technologie"/>
    <s v="O"/>
    <s v="Proj."/>
  </r>
  <r>
    <x v="7"/>
    <s v="12.10.03"/>
    <s v="Topsectoren overig (Innovatieprogramma Maritiem)"/>
    <x v="122"/>
    <x v="46"/>
    <x v="46"/>
    <x v="46"/>
    <x v="46"/>
    <x v="46"/>
    <x v="46"/>
    <n v="100"/>
    <x v="22"/>
    <s v="Industriële productie en technologie"/>
    <s v="SO"/>
    <s v="Proj."/>
  </r>
  <r>
    <x v="7"/>
    <s v="12.10.03"/>
    <s v="Topsectoren overig (HTSM)"/>
    <x v="46"/>
    <x v="46"/>
    <x v="46"/>
    <x v="46"/>
    <x v="46"/>
    <x v="46"/>
    <x v="46"/>
    <n v="100"/>
    <x v="22"/>
    <s v="Industriële productie en technologie"/>
    <s v="I/O/TNO"/>
    <s v="Proj."/>
  </r>
  <r>
    <x v="7"/>
    <s v="12.10.03"/>
    <s v="Topsectoren overig (Comict)"/>
    <x v="46"/>
    <x v="46"/>
    <x v="46"/>
    <x v="46"/>
    <x v="46"/>
    <x v="46"/>
    <x v="46"/>
    <n v="100"/>
    <x v="22"/>
    <s v="Industriële productie en technologie"/>
    <s v="I/O/TNO"/>
    <s v="Proj."/>
  </r>
  <r>
    <x v="7"/>
    <s v="12.10.03"/>
    <s v="Topsectoren overig (Holst centrum)"/>
    <x v="123"/>
    <x v="116"/>
    <x v="46"/>
    <x v="46"/>
    <x v="46"/>
    <x v="46"/>
    <x v="46"/>
    <n v="100"/>
    <x v="22"/>
    <s v="Industriële productie en technologie"/>
    <s v="SO"/>
    <s v="Proj."/>
  </r>
  <r>
    <x v="7"/>
    <s v="12.10.03"/>
    <s v="Topsectoren overig (phase 2)"/>
    <x v="124"/>
    <x v="46"/>
    <x v="46"/>
    <x v="46"/>
    <x v="46"/>
    <x v="46"/>
    <x v="46"/>
    <n v="100"/>
    <x v="22"/>
    <s v="Industriële productie en technologie"/>
    <s v="U/O/TNO"/>
    <s v="Proj."/>
  </r>
  <r>
    <x v="7"/>
    <s v="12.10.03"/>
    <s v="Topsectoren overig (innovatieprogramma life sciences and health)"/>
    <x v="125"/>
    <x v="46"/>
    <x v="46"/>
    <x v="46"/>
    <x v="46"/>
    <x v="46"/>
    <x v="46"/>
    <n v="100"/>
    <x v="22"/>
    <s v="Industriële productie en technologie"/>
    <s v="U/O/TNO"/>
    <s v="Proj."/>
  </r>
  <r>
    <x v="7"/>
    <s v="12.10.03"/>
    <s v="Topsectoren overig (BE basic)"/>
    <x v="126"/>
    <x v="117"/>
    <x v="121"/>
    <x v="119"/>
    <x v="120"/>
    <x v="120"/>
    <x v="120"/>
    <n v="100"/>
    <x v="22"/>
    <s v="Industriële productie en technologie"/>
    <s v="U/O"/>
    <s v="Proj."/>
  </r>
  <r>
    <x v="7"/>
    <s v="12.10.03"/>
    <s v="Topsectoren overig (innovatieprogramma logistiek)"/>
    <x v="46"/>
    <x v="46"/>
    <x v="46"/>
    <x v="46"/>
    <x v="46"/>
    <x v="46"/>
    <x v="46"/>
    <n v="100"/>
    <x v="20"/>
    <s v="Transport, telecommunicatie en ov. infrastructuren"/>
    <s v="SO"/>
    <s v="Proj."/>
  </r>
  <r>
    <x v="7"/>
    <s v="12.10.03"/>
    <s v="Topsectoren overig (innovatieprogramma materialen M2i)"/>
    <x v="46"/>
    <x v="46"/>
    <x v="46"/>
    <x v="46"/>
    <x v="46"/>
    <x v="46"/>
    <x v="46"/>
    <n v="100"/>
    <x v="22"/>
    <s v="Industriële productie en technologie"/>
    <s v="SO"/>
    <s v="Proj."/>
  </r>
  <r>
    <x v="7"/>
    <s v="12.10.03"/>
    <s v="Topsectoren overig (NWO)"/>
    <x v="127"/>
    <x v="118"/>
    <x v="122"/>
    <x v="120"/>
    <x v="121"/>
    <x v="121"/>
    <x v="121"/>
    <n v="100"/>
    <x v="22"/>
    <s v="Industriële productie en technologie"/>
    <s v="NWO"/>
    <s v="Proj."/>
  </r>
  <r>
    <x v="7"/>
    <s v="12.10.03"/>
    <s v="Topsectoren overig (TKI CLICK)"/>
    <x v="101"/>
    <x v="46"/>
    <x v="46"/>
    <x v="46"/>
    <x v="46"/>
    <x v="46"/>
    <x v="46"/>
    <n v="20"/>
    <x v="16"/>
    <s v="Cultuur, recreatie, religie en massamedia"/>
    <s v="U/O/TNO"/>
    <s v="Proj."/>
  </r>
  <r>
    <x v="7"/>
    <s v="12.10.05"/>
    <s v="Ruimtevaart (ESA): ruimtevaart"/>
    <x v="128"/>
    <x v="119"/>
    <x v="123"/>
    <x v="121"/>
    <x v="122"/>
    <x v="122"/>
    <x v="122"/>
    <n v="100"/>
    <x v="2"/>
    <s v="Exploratie en exploitatie van de ruimte"/>
    <s v="IO"/>
    <s v="Proj."/>
  </r>
  <r>
    <x v="7"/>
    <s v="12.10.05"/>
    <s v="Ruimtevaart (ESA): nationaal programma ruimtevaart"/>
    <x v="129"/>
    <x v="120"/>
    <x v="124"/>
    <x v="122"/>
    <x v="123"/>
    <x v="123"/>
    <x v="123"/>
    <n v="100"/>
    <x v="2"/>
    <s v="Exploratie en exploitatie van de ruimte"/>
    <s v="IO"/>
    <s v="Proj."/>
  </r>
  <r>
    <x v="7"/>
    <s v="12.10.05"/>
    <s v="Ruimtevaart (ESA): ESA programma NSO"/>
    <x v="130"/>
    <x v="121"/>
    <x v="125"/>
    <x v="123"/>
    <x v="124"/>
    <x v="124"/>
    <x v="124"/>
    <n v="100"/>
    <x v="2"/>
    <s v="Exploratie en exploitatie van de ruimte"/>
    <s v="IO"/>
    <s v="Proj."/>
  </r>
  <r>
    <x v="7"/>
    <s v="12.10"/>
    <s v="Onderzoek: innovatie DG B&amp;I"/>
    <x v="131"/>
    <x v="122"/>
    <x v="126"/>
    <x v="124"/>
    <x v="125"/>
    <x v="125"/>
    <x v="125"/>
    <n v="100"/>
    <x v="22"/>
    <s v="Industriële productie en technologie"/>
    <s v="U/R/SO/O"/>
    <s v="Proj."/>
  </r>
  <r>
    <x v="7"/>
    <s v="12.10"/>
    <s v="Onderzoek: vernieuwingsprogramma's DGB&amp;I"/>
    <x v="132"/>
    <x v="123"/>
    <x v="127"/>
    <x v="125"/>
    <x v="126"/>
    <x v="126"/>
    <x v="126"/>
    <n v="100"/>
    <x v="22"/>
    <s v="Industriële productie en technologie"/>
    <s v="U/R/SO/O"/>
    <s v="Proj."/>
  </r>
  <r>
    <x v="7"/>
    <s v="13.10"/>
    <s v="Onderzoek: ondernemingsklimaat"/>
    <x v="133"/>
    <x v="46"/>
    <x v="46"/>
    <x v="46"/>
    <x v="46"/>
    <x v="46"/>
    <x v="46"/>
    <n v="100"/>
    <x v="22"/>
    <s v="Industriële productie en technologie"/>
    <s v="U/R/SO/O"/>
    <s v="Proj."/>
  </r>
  <r>
    <x v="7"/>
    <s v="13.10"/>
    <s v="Onderzoek: vernieuwingsprogramma's DGB&amp;I"/>
    <x v="134"/>
    <x v="124"/>
    <x v="46"/>
    <x v="46"/>
    <x v="46"/>
    <x v="46"/>
    <x v="46"/>
    <n v="100"/>
    <x v="22"/>
    <s v="Industriële productie en technologie"/>
    <s v="U/R/SO/O"/>
    <s v="Proj."/>
  </r>
  <r>
    <x v="7"/>
    <s v="18.10"/>
    <s v="Onderzoek: onderzoeksbudget regio"/>
    <x v="46"/>
    <x v="46"/>
    <x v="46"/>
    <x v="46"/>
    <x v="46"/>
    <x v="46"/>
    <x v="46"/>
    <n v="100"/>
    <x v="22"/>
    <s v="Industriële productie en technologie"/>
    <s v="U/R/SO/O"/>
    <s v="Proj."/>
  </r>
  <r>
    <x v="7"/>
    <s v="12.10"/>
    <s v="Small Business Innovation Research"/>
    <x v="135"/>
    <x v="125"/>
    <x v="43"/>
    <x v="2"/>
    <x v="44"/>
    <x v="127"/>
    <x v="46"/>
    <n v="100"/>
    <x v="22"/>
    <s v="Industriële productie en technologie"/>
    <s v="O"/>
    <s v="Proj."/>
  </r>
  <r>
    <x v="7"/>
    <s v="13.20"/>
    <s v="Uitfinanciering subsidies (ICT beleid; prima RVO)"/>
    <x v="46"/>
    <x v="46"/>
    <x v="46"/>
    <x v="46"/>
    <x v="46"/>
    <x v="46"/>
    <x v="46"/>
    <n v="70"/>
    <x v="20"/>
    <s v="Transport, telecommunicatie en ov. infrastructuren"/>
    <s v="R/O"/>
    <s v="Proj."/>
  </r>
  <r>
    <x v="7"/>
    <s v="13.20"/>
    <s v="Uitfinanciering subsidies (ICT beleid; flankerend beleid en adm. lasten)"/>
    <x v="136"/>
    <x v="126"/>
    <x v="46"/>
    <x v="46"/>
    <x v="46"/>
    <x v="46"/>
    <x v="46"/>
    <n v="30"/>
    <x v="20"/>
    <s v="Transport, telecommunicatie en ov. infrastructuren"/>
    <s v="SO/O"/>
    <s v="Proj."/>
  </r>
  <r>
    <x v="7"/>
    <s v="U02"/>
    <s v="Cyber KI"/>
    <x v="46"/>
    <x v="127"/>
    <x v="46"/>
    <x v="46"/>
    <x v="46"/>
    <x v="46"/>
    <x v="46"/>
    <n v="95"/>
    <x v="22"/>
    <s v="Industriële productie en technologie"/>
    <s v="U/NWO/TNO/SO/O "/>
    <s v="Proj."/>
  </r>
  <r>
    <x v="7"/>
    <s v="18.10"/>
    <s v="Co-financiering EFRO en Interreg"/>
    <x v="137"/>
    <x v="128"/>
    <x v="128"/>
    <x v="126"/>
    <x v="127"/>
    <x v="128"/>
    <x v="127"/>
    <n v="30"/>
    <x v="3"/>
    <s v="Energie"/>
    <s v="O"/>
    <s v="Proj."/>
  </r>
  <r>
    <x v="7"/>
    <s v="18.10"/>
    <s v="Pieken in de Delta"/>
    <x v="46"/>
    <x v="46"/>
    <x v="46"/>
    <x v="46"/>
    <x v="46"/>
    <x v="46"/>
    <x v="46"/>
    <n v="35"/>
    <x v="22"/>
    <s v="Industriële productie en technologie"/>
    <s v="SO/O"/>
    <s v="Proj."/>
  </r>
  <r>
    <x v="7"/>
    <s v="UO2"/>
    <s v="Verduurzaming industrie KD"/>
    <x v="46"/>
    <x v="129"/>
    <x v="129"/>
    <x v="127"/>
    <x v="128"/>
    <x v="44"/>
    <x v="44"/>
    <n v="20"/>
    <x v="21"/>
    <s v="Milieubeheer en milieuzorg"/>
    <s v="O"/>
    <s v="Proj."/>
  </r>
  <r>
    <x v="7"/>
    <s v="UO2"/>
    <s v="Verduurzaming industrie KD"/>
    <x v="46"/>
    <x v="129"/>
    <x v="129"/>
    <x v="127"/>
    <x v="128"/>
    <x v="44"/>
    <x v="44"/>
    <n v="20"/>
    <x v="22"/>
    <s v="Industriële productie en technologie"/>
    <m/>
    <s v="Proj."/>
  </r>
  <r>
    <x v="7"/>
    <s v="UO2"/>
    <s v="Verduurzaming industrie  "/>
    <x v="138"/>
    <x v="130"/>
    <x v="2"/>
    <x v="128"/>
    <x v="129"/>
    <x v="129"/>
    <x v="128"/>
    <n v="20"/>
    <x v="21"/>
    <s v="Milieubeheer en milieuzorg"/>
    <s v="O"/>
    <s v="Proj."/>
  </r>
  <r>
    <x v="7"/>
    <s v="UO2"/>
    <s v="Verduurzaming industrie  "/>
    <x v="138"/>
    <x v="130"/>
    <x v="2"/>
    <x v="128"/>
    <x v="129"/>
    <x v="129"/>
    <x v="128"/>
    <n v="20"/>
    <x v="22"/>
    <s v="Industriële productie en technologie"/>
    <m/>
    <s v="Proj."/>
  </r>
  <r>
    <x v="7"/>
    <s v="12.01.02"/>
    <s v="Innovatiefonds: Innovatiekrediet technische ontwikkeling"/>
    <x v="139"/>
    <x v="131"/>
    <x v="130"/>
    <x v="129"/>
    <x v="130"/>
    <x v="130"/>
    <x v="129"/>
    <n v="100"/>
    <x v="22"/>
    <s v="Industriële productie en technologie"/>
    <s v="O"/>
    <s v="Proj."/>
  </r>
  <r>
    <x v="7"/>
    <s v="12.01.02"/>
    <s v="Innovatiefonds: Innovatiekrediet klinische ontwikkeling"/>
    <x v="140"/>
    <x v="132"/>
    <x v="131"/>
    <x v="130"/>
    <x v="131"/>
    <x v="131"/>
    <x v="130"/>
    <n v="100"/>
    <x v="18"/>
    <s v="Gezondheid"/>
    <s v="O"/>
    <s v="Proj."/>
  </r>
  <r>
    <x v="7"/>
    <s v="12.01.03"/>
    <s v="Innovatiefonds: risicokapitaal Seed"/>
    <x v="141"/>
    <x v="133"/>
    <x v="132"/>
    <x v="131"/>
    <x v="132"/>
    <x v="132"/>
    <x v="131"/>
    <n v="70"/>
    <x v="22"/>
    <s v="Industriële productie en technologie"/>
    <s v="O"/>
    <s v="Proj."/>
  </r>
  <r>
    <x v="7"/>
    <s v="12.01.04"/>
    <s v="Innovatiefonds: Fund to Fund"/>
    <x v="142"/>
    <x v="134"/>
    <x v="133"/>
    <x v="132"/>
    <x v="133"/>
    <x v="133"/>
    <x v="132"/>
    <n v="50"/>
    <x v="22"/>
    <s v="Industriële productie en technologie"/>
    <s v="O"/>
    <s v="Proj."/>
  </r>
  <r>
    <x v="7"/>
    <n v="19"/>
    <s v="Innovatiefonds: Investeringen in fundamenteel en toegepast onderzoek (met vermogensbehoud)"/>
    <x v="46"/>
    <x v="135"/>
    <x v="43"/>
    <x v="43"/>
    <x v="43"/>
    <x v="43"/>
    <x v="43"/>
    <n v="100"/>
    <x v="15"/>
    <s v="Niet in te delen wetenschappen"/>
    <s v="U/HBO/TNO/SO/O"/>
    <s v="Proj."/>
  </r>
  <r>
    <x v="7"/>
    <n v="19"/>
    <s v="Innovatiefonds: Investeringen in fundamenteel en toegepast onderzoek (met vermogensbehoud) R"/>
    <x v="143"/>
    <x v="136"/>
    <x v="2"/>
    <x v="133"/>
    <x v="46"/>
    <x v="46"/>
    <x v="46"/>
    <n v="100"/>
    <x v="15"/>
    <s v="Niet in te delen wetenschappen"/>
    <s v="U/HBO/TNO/SO/O/GTI"/>
    <s v="Proj."/>
  </r>
  <r>
    <x v="7"/>
    <n v="19"/>
    <s v="Innovatiefonds: Investeringen in fundamenteel en toegepast onderzoek; Oncode"/>
    <x v="144"/>
    <x v="137"/>
    <x v="134"/>
    <x v="134"/>
    <x v="134"/>
    <x v="46"/>
    <x v="46"/>
    <n v="48"/>
    <x v="12"/>
    <s v="Medisch"/>
    <s v="U/UMC/NOW/KNAW/R/SO"/>
    <s v="Proj."/>
  </r>
  <r>
    <x v="7"/>
    <m/>
    <s v="Co-investment venture capital instrument/EIF"/>
    <x v="46"/>
    <x v="138"/>
    <x v="135"/>
    <x v="135"/>
    <x v="46"/>
    <x v="46"/>
    <x v="46"/>
    <n v="6"/>
    <x v="22"/>
    <s v="Industriële productie en technologie"/>
    <s v="O"/>
    <s v="Proj."/>
  </r>
  <r>
    <x v="7"/>
    <s v="12.01.07"/>
    <s v="Innovatiefonds: vroege fase / informal investors: RVO"/>
    <x v="145"/>
    <x v="139"/>
    <x v="136"/>
    <x v="136"/>
    <x v="135"/>
    <x v="134"/>
    <x v="133"/>
    <n v="50"/>
    <x v="22"/>
    <s v="Industriële productie en technologie"/>
    <s v="O"/>
    <s v="Proj."/>
  </r>
  <r>
    <x v="7"/>
    <s v="12.01.07"/>
    <s v="Innovatiefonds: vroege fase / informal investors: STW"/>
    <x v="146"/>
    <x v="140"/>
    <x v="137"/>
    <x v="137"/>
    <x v="136"/>
    <x v="135"/>
    <x v="134"/>
    <n v="50"/>
    <x v="22"/>
    <s v="Industriële productie en technologie"/>
    <s v="O"/>
    <s v="Proj."/>
  </r>
  <r>
    <x v="7"/>
    <s v="12.01.07"/>
    <s v="Innovatiefonds: vroege fase / informal investors: haalbaarheidsstudies STW"/>
    <x v="147"/>
    <x v="141"/>
    <x v="73"/>
    <x v="71"/>
    <x v="46"/>
    <x v="46"/>
    <x v="46"/>
    <n v="50"/>
    <x v="22"/>
    <s v="Industriële productie en technologie"/>
    <s v="O"/>
    <s v="Proj."/>
  </r>
  <r>
    <x v="7"/>
    <m/>
    <s v="Smart industry (subsidies)"/>
    <x v="148"/>
    <x v="142"/>
    <x v="138"/>
    <x v="138"/>
    <x v="137"/>
    <x v="136"/>
    <x v="46"/>
    <n v="100"/>
    <x v="22"/>
    <s v="Industriële productie en technologie"/>
    <s v="O"/>
    <s v="Proj."/>
  </r>
  <r>
    <x v="7"/>
    <m/>
    <s v="Smart industry (leningen)"/>
    <x v="149"/>
    <x v="143"/>
    <x v="139"/>
    <x v="139"/>
    <x v="138"/>
    <x v="46"/>
    <x v="46"/>
    <n v="100"/>
    <x v="22"/>
    <s v="Industriële productie en technologie"/>
    <s v="O"/>
    <s v="Proj."/>
  </r>
  <r>
    <x v="7"/>
    <m/>
    <s v="Thematische technology transfer (subsidiedeel)"/>
    <x v="46"/>
    <x v="144"/>
    <x v="46"/>
    <x v="46"/>
    <x v="46"/>
    <x v="46"/>
    <x v="46"/>
    <n v="20"/>
    <x v="22"/>
    <s v="Industriële productie en technologie"/>
    <s v="U/UMC/TNO"/>
    <s v="Proj."/>
  </r>
  <r>
    <x v="7"/>
    <s v="14.01"/>
    <s v="Topsectoren energie: energie-innovatie tenderregeling "/>
    <x v="150"/>
    <x v="145"/>
    <x v="140"/>
    <x v="140"/>
    <x v="139"/>
    <x v="137"/>
    <x v="135"/>
    <n v="25"/>
    <x v="3"/>
    <s v="Energie"/>
    <s v="O"/>
    <s v="Proj."/>
  </r>
  <r>
    <x v="7"/>
    <s v="14.01"/>
    <s v="Topsectoren energie: SDE+projecten topsectoren energie"/>
    <x v="151"/>
    <x v="146"/>
    <x v="141"/>
    <x v="141"/>
    <x v="140"/>
    <x v="138"/>
    <x v="136"/>
    <n v="25"/>
    <x v="3"/>
    <s v="Energie"/>
    <s v="O"/>
    <s v="Proj."/>
  </r>
  <r>
    <x v="7"/>
    <s v="14.01."/>
    <s v="Energie-Akkoord SER: RVO demonstratieregeling Energie innovatie DEI (E&amp;I)"/>
    <x v="152"/>
    <x v="147"/>
    <x v="142"/>
    <x v="142"/>
    <x v="141"/>
    <x v="139"/>
    <x v="137"/>
    <n v="30"/>
    <x v="3"/>
    <s v="Energie"/>
    <s v="O"/>
    <s v="Proj."/>
  </r>
  <r>
    <x v="7"/>
    <s v="14.01"/>
    <s v="Energie-Akkoord SER: RVO subsidieregeling duurzame scheepsbouw (SDS)"/>
    <x v="153"/>
    <x v="148"/>
    <x v="143"/>
    <x v="143"/>
    <x v="142"/>
    <x v="140"/>
    <x v="138"/>
    <n v="30"/>
    <x v="3"/>
    <s v="Energie"/>
    <s v="O"/>
    <s v="Proj."/>
  </r>
  <r>
    <x v="7"/>
    <s v="14.01"/>
    <s v="Energie-innovatie (IA) - O: meerjarenafspraken energie (MJA-E)"/>
    <x v="154"/>
    <x v="149"/>
    <x v="144"/>
    <x v="144"/>
    <x v="143"/>
    <x v="141"/>
    <x v="139"/>
    <n v="25"/>
    <x v="3"/>
    <s v="Energie"/>
    <s v="O"/>
    <s v="Proj."/>
  </r>
  <r>
    <x v="7"/>
    <s v="14.01"/>
    <s v="Energie-innovatie (IA) - O: RVO smart grids"/>
    <x v="133"/>
    <x v="46"/>
    <x v="46"/>
    <x v="46"/>
    <x v="46"/>
    <x v="46"/>
    <x v="46"/>
    <n v="25"/>
    <x v="3"/>
    <s v="Energie"/>
    <s v="O"/>
    <s v="Proj."/>
  </r>
  <r>
    <x v="7"/>
    <s v="14.01"/>
    <s v="Energie-innovatie (IA) - O: duurzame elektriciteitsvoorziening"/>
    <x v="46"/>
    <x v="46"/>
    <x v="46"/>
    <x v="46"/>
    <x v="46"/>
    <x v="46"/>
    <x v="46"/>
    <n v="25"/>
    <x v="3"/>
    <s v="Energie"/>
    <s v="O"/>
    <s v="Proj."/>
  </r>
  <r>
    <x v="7"/>
    <s v="14.01"/>
    <s v="Energie-innovatie (IA) - O: innovatieagenda wind op zee"/>
    <x v="46"/>
    <x v="46"/>
    <x v="46"/>
    <x v="46"/>
    <x v="46"/>
    <x v="46"/>
    <x v="46"/>
    <n v="25"/>
    <x v="3"/>
    <s v="Energie"/>
    <s v="O"/>
    <s v="Proj."/>
  </r>
  <r>
    <x v="7"/>
    <s v="14.01"/>
    <s v="Energie-innovatie (IA) - O: innovatieagenda nieuw gas"/>
    <x v="155"/>
    <x v="46"/>
    <x v="46"/>
    <x v="46"/>
    <x v="46"/>
    <x v="46"/>
    <x v="46"/>
    <n v="25"/>
    <x v="3"/>
    <s v="Energie"/>
    <s v="O"/>
    <s v="Proj."/>
  </r>
  <r>
    <x v="7"/>
    <s v="14.01"/>
    <s v="Energie-innovatie (IA) - O: duurzaamheid energiebesparing UKR"/>
    <x v="156"/>
    <x v="148"/>
    <x v="46"/>
    <x v="46"/>
    <x v="46"/>
    <x v="46"/>
    <x v="46"/>
    <n v="25"/>
    <x v="3"/>
    <s v="Energie"/>
    <s v="O"/>
    <s v="Proj."/>
  </r>
  <r>
    <x v="7"/>
    <s v="14.01"/>
    <s v="Overige subsidies: transitiemanagement"/>
    <x v="46"/>
    <x v="46"/>
    <x v="46"/>
    <x v="46"/>
    <x v="46"/>
    <x v="46"/>
    <x v="46"/>
    <n v="25"/>
    <x v="3"/>
    <s v="Energie"/>
    <s v="O"/>
    <s v="Proj."/>
  </r>
  <r>
    <x v="7"/>
    <s v="14.01"/>
    <s v="Carbon Capture and Storage"/>
    <x v="157"/>
    <x v="150"/>
    <x v="145"/>
    <x v="145"/>
    <x v="144"/>
    <x v="142"/>
    <x v="140"/>
    <n v="100"/>
    <x v="3"/>
    <s v="Energie"/>
    <s v="O"/>
    <s v="Proj."/>
  </r>
  <r>
    <x v="7"/>
    <s v="14.01"/>
    <s v="Hoge Flux Reactor"/>
    <x v="158"/>
    <x v="151"/>
    <x v="146"/>
    <x v="146"/>
    <x v="145"/>
    <x v="143"/>
    <x v="141"/>
    <n v="100"/>
    <x v="3"/>
    <s v="Energie"/>
    <s v="HFR/NRG"/>
    <s v="Inst."/>
  </r>
  <r>
    <x v="7"/>
    <s v="14.06"/>
    <s v="O&amp;O bodembeheer: projecten bodembeheer"/>
    <x v="159"/>
    <x v="60"/>
    <x v="46"/>
    <x v="46"/>
    <x v="46"/>
    <x v="46"/>
    <x v="46"/>
    <n v="100"/>
    <x v="3"/>
    <s v="Energie"/>
    <s v="Proj."/>
    <s v="Proj."/>
  </r>
  <r>
    <x v="7"/>
    <s v="14.06"/>
    <s v="O&amp;O bodembeheer: onderzoeksprojecten bodembeweging "/>
    <x v="160"/>
    <x v="152"/>
    <x v="147"/>
    <x v="147"/>
    <x v="146"/>
    <x v="144"/>
    <x v="142"/>
    <n v="100"/>
    <x v="3"/>
    <s v="Energie"/>
    <s v="Proj."/>
    <s v="Proj."/>
  </r>
  <r>
    <x v="7"/>
    <s v="14.06"/>
    <s v="O&amp;O bodembeheer: SodM onderzoeksbudget mijnbouw"/>
    <x v="161"/>
    <x v="153"/>
    <x v="148"/>
    <x v="148"/>
    <x v="147"/>
    <x v="43"/>
    <x v="43"/>
    <n v="100"/>
    <x v="3"/>
    <s v="Energie"/>
    <s v="Proj."/>
    <s v="Proj."/>
  </r>
  <r>
    <x v="7"/>
    <s v="14.06"/>
    <s v="O&amp;O bodembeheer: beleidsbudget secretariaten mijraad/TCBB"/>
    <x v="78"/>
    <x v="154"/>
    <x v="149"/>
    <x v="149"/>
    <x v="148"/>
    <x v="145"/>
    <x v="143"/>
    <n v="100"/>
    <x v="3"/>
    <s v="Energie"/>
    <s v="Proj."/>
    <s v="Proj."/>
  </r>
  <r>
    <x v="7"/>
    <s v="14.06"/>
    <s v="Pallas"/>
    <x v="162"/>
    <x v="46"/>
    <x v="46"/>
    <x v="46"/>
    <x v="46"/>
    <x v="46"/>
    <x v="46"/>
    <n v="60"/>
    <x v="3"/>
    <s v="Energie"/>
    <s v="Proj."/>
    <s v="Proj."/>
  </r>
  <r>
    <x v="7"/>
    <s v="14.10"/>
    <s v="Bijdrage aan ECN"/>
    <x v="163"/>
    <x v="155"/>
    <x v="150"/>
    <x v="150"/>
    <x v="149"/>
    <x v="146"/>
    <x v="144"/>
    <n v="100"/>
    <x v="3"/>
    <s v="Energie"/>
    <s v="ECN"/>
    <s v="Inst."/>
  </r>
  <r>
    <x v="7"/>
    <s v="14.06"/>
    <s v="Onderzoek &amp; opdrachten: onderzoeksprojecten ETM algemeen"/>
    <x v="101"/>
    <x v="156"/>
    <x v="46"/>
    <x v="46"/>
    <x v="46"/>
    <x v="46"/>
    <x v="46"/>
    <n v="100"/>
    <x v="3"/>
    <s v="Energie"/>
    <s v="Proj."/>
    <s v="Proj."/>
  </r>
  <r>
    <x v="7"/>
    <s v="14.06"/>
    <s v="Onderzoek &amp; opdrachten: onderzoeksprojecten ETM (E&amp;I)"/>
    <x v="164"/>
    <x v="157"/>
    <x v="151"/>
    <x v="151"/>
    <x v="150"/>
    <x v="147"/>
    <x v="145"/>
    <n v="100"/>
    <x v="3"/>
    <s v="Energie"/>
    <s v="Proj."/>
    <s v="Proj."/>
  </r>
  <r>
    <x v="7"/>
    <s v="14.08"/>
    <s v="Bijdrage TNO-AGE bodembeheer"/>
    <x v="165"/>
    <x v="158"/>
    <x v="152"/>
    <x v="152"/>
    <x v="151"/>
    <x v="148"/>
    <x v="146"/>
    <n v="100"/>
    <x v="3"/>
    <s v="Energie"/>
    <s v="TNO"/>
    <s v="Inst."/>
  </r>
  <r>
    <x v="7"/>
    <s v="14.08"/>
    <s v="Bijdrage ECN-TNO (E&amp;I)"/>
    <x v="166"/>
    <x v="159"/>
    <x v="153"/>
    <x v="153"/>
    <x v="152"/>
    <x v="149"/>
    <x v="147"/>
    <n v="100"/>
    <x v="3"/>
    <s v="Energie"/>
    <s v="TNO"/>
    <s v="Inst."/>
  </r>
  <r>
    <x v="7"/>
    <s v="15.08"/>
    <s v="SodM onderzoek TNO-AGE"/>
    <x v="167"/>
    <x v="160"/>
    <x v="154"/>
    <x v="154"/>
    <x v="153"/>
    <x v="150"/>
    <x v="148"/>
    <n v="100"/>
    <x v="3"/>
    <s v="Energie"/>
    <s v="TNO"/>
    <s v="Inst."/>
  </r>
  <r>
    <x v="7"/>
    <s v="15.06"/>
    <s v="Onderzoek NCG"/>
    <x v="168"/>
    <x v="161"/>
    <x v="155"/>
    <x v="155"/>
    <x v="154"/>
    <x v="151"/>
    <x v="149"/>
    <n v="100"/>
    <x v="3"/>
    <s v="Energie"/>
    <s v="Proj."/>
    <s v="Proj."/>
  </r>
  <r>
    <x v="8"/>
    <s v="16.06"/>
    <s v="Plantaardige productie: project energietransitie"/>
    <x v="46"/>
    <x v="46"/>
    <x v="46"/>
    <x v="46"/>
    <x v="46"/>
    <x v="46"/>
    <x v="46"/>
    <n v="100"/>
    <x v="23"/>
    <s v="Landbouw "/>
    <s v="SO"/>
    <s v="Proj."/>
  </r>
  <r>
    <x v="8"/>
    <s v="16.06"/>
    <s v="Plantaardige productie: FES innovatieprogramma energie"/>
    <x v="169"/>
    <x v="162"/>
    <x v="156"/>
    <x v="156"/>
    <x v="155"/>
    <x v="152"/>
    <x v="150"/>
    <n v="100"/>
    <x v="22"/>
    <s v="Industriële productie en technologie"/>
    <s v="SO"/>
    <s v="Proj."/>
  </r>
  <r>
    <x v="8"/>
    <s v="16.06"/>
    <s v="Dierenwelzijn: dierproeven (opdrachten)"/>
    <x v="170"/>
    <x v="163"/>
    <x v="157"/>
    <x v="157"/>
    <x v="156"/>
    <x v="153"/>
    <x v="151"/>
    <n v="100"/>
    <x v="22"/>
    <s v="Industriële productie en technologie"/>
    <s v="SO"/>
    <s v="Proj."/>
  </r>
  <r>
    <x v="8"/>
    <s v="16.06"/>
    <s v="Dierenwelzijn: project dierenwelzijn landbouwhuisd."/>
    <x v="171"/>
    <x v="164"/>
    <x v="158"/>
    <x v="158"/>
    <x v="157"/>
    <x v="154"/>
    <x v="152"/>
    <n v="100"/>
    <x v="22"/>
    <s v="Industriële productie en technologie"/>
    <s v="SO"/>
    <s v="Proj."/>
  </r>
  <r>
    <x v="8"/>
    <s v="16.02"/>
    <s v="Div. proj. duurz. Landbouw"/>
    <x v="46"/>
    <x v="165"/>
    <x v="159"/>
    <x v="46"/>
    <x v="46"/>
    <x v="46"/>
    <x v="46"/>
    <n v="50"/>
    <x v="23"/>
    <s v="Landbouw "/>
    <s v="SO"/>
    <s v="Proj."/>
  </r>
  <r>
    <x v="8"/>
    <s v="16.02"/>
    <s v="Innovatieprogramma visserij"/>
    <x v="46"/>
    <x v="113"/>
    <x v="160"/>
    <x v="159"/>
    <x v="46"/>
    <x v="46"/>
    <x v="46"/>
    <n v="100"/>
    <x v="23"/>
    <s v="Landbouw"/>
    <s v="SO"/>
    <s v="Proj."/>
  </r>
  <r>
    <x v="8"/>
    <s v="16.02"/>
    <s v="Europees fonds voor maritieme zaken en visserij"/>
    <x v="46"/>
    <x v="166"/>
    <x v="161"/>
    <x v="160"/>
    <x v="158"/>
    <x v="155"/>
    <x v="46"/>
    <n v="100"/>
    <x v="23"/>
    <s v="Landbouw"/>
    <s v="SO"/>
    <s v="Proj."/>
  </r>
  <r>
    <x v="8"/>
    <s v="16.40"/>
    <s v="Kennisbasis: kennisbasis"/>
    <x v="172"/>
    <x v="167"/>
    <x v="162"/>
    <x v="161"/>
    <x v="159"/>
    <x v="156"/>
    <x v="153"/>
    <n v="100"/>
    <x v="24"/>
    <s v="Landbouw"/>
    <s v="DLO"/>
    <s v="Inst."/>
  </r>
  <r>
    <x v="8"/>
    <s v="16.40"/>
    <s v="Kennisbasis: autonome bijdragen"/>
    <x v="173"/>
    <x v="168"/>
    <x v="163"/>
    <x v="162"/>
    <x v="160"/>
    <x v="157"/>
    <x v="154"/>
    <n v="100"/>
    <x v="24"/>
    <s v="Landbouw"/>
    <s v="DLO"/>
    <s v="Inst."/>
  </r>
  <r>
    <x v="8"/>
    <s v="16.40"/>
    <s v="Wettelijke onderzoekstaken"/>
    <x v="174"/>
    <x v="169"/>
    <x v="164"/>
    <x v="163"/>
    <x v="161"/>
    <x v="158"/>
    <x v="155"/>
    <n v="100"/>
    <x v="24"/>
    <s v="Landbouw"/>
    <s v="DLO"/>
    <s v="Proj."/>
  </r>
  <r>
    <x v="8"/>
    <s v="16.40"/>
    <s v="Onderzoeksprogrammering"/>
    <x v="175"/>
    <x v="170"/>
    <x v="165"/>
    <x v="164"/>
    <x v="162"/>
    <x v="159"/>
    <x v="156"/>
    <n v="100"/>
    <x v="23"/>
    <s v="Landbouw "/>
    <s v="DLO"/>
    <s v="Proj."/>
  </r>
  <r>
    <x v="8"/>
    <s v="16.40"/>
    <s v="Topsectoren"/>
    <x v="176"/>
    <x v="171"/>
    <x v="166"/>
    <x v="165"/>
    <x v="163"/>
    <x v="160"/>
    <x v="157"/>
    <n v="100"/>
    <x v="23"/>
    <s v="Landbouw "/>
    <s v="DLO"/>
    <s v="Proj."/>
  </r>
  <r>
    <x v="8"/>
    <s v="16.40"/>
    <s v="Bijdrage aan ZonMw voor dierproeven"/>
    <x v="46"/>
    <x v="172"/>
    <x v="167"/>
    <x v="71"/>
    <x v="164"/>
    <x v="161"/>
    <x v="158"/>
    <n v="100"/>
    <x v="23"/>
    <s v="Landbouw "/>
    <s v="ZonMW"/>
    <s v="Proj."/>
  </r>
  <r>
    <x v="8"/>
    <s v="16.40"/>
    <s v="Agrokennis: onderzoeksprojecten"/>
    <x v="177"/>
    <x v="173"/>
    <x v="168"/>
    <x v="166"/>
    <x v="165"/>
    <x v="162"/>
    <x v="159"/>
    <n v="100"/>
    <x v="23"/>
    <s v="Landbouw "/>
    <s v="O"/>
    <s v="Proj."/>
  </r>
  <r>
    <x v="8"/>
    <s v="16.40"/>
    <s v="Agrokennis: Onderzoeksprojecten RVO"/>
    <x v="178"/>
    <x v="174"/>
    <x v="169"/>
    <x v="46"/>
    <x v="46"/>
    <x v="46"/>
    <x v="46"/>
    <n v="100"/>
    <x v="23"/>
    <s v="Landbouw"/>
    <s v="O"/>
    <s v="Proj."/>
  </r>
  <r>
    <x v="8"/>
    <s v="16.40"/>
    <s v="Agrokennis: innovatieprojecten"/>
    <x v="179"/>
    <x v="175"/>
    <x v="170"/>
    <x v="167"/>
    <x v="166"/>
    <x v="163"/>
    <x v="160"/>
    <n v="100"/>
    <x v="23"/>
    <s v="Landbouw "/>
    <s v="O"/>
    <s v="Proj."/>
  </r>
  <r>
    <x v="8"/>
    <s v="16.40"/>
    <s v="Agrokennis: basisfinanciering overige kennisinstellingen"/>
    <x v="46"/>
    <x v="176"/>
    <x v="171"/>
    <x v="168"/>
    <x v="167"/>
    <x v="164"/>
    <x v="161"/>
    <n v="100"/>
    <x v="23"/>
    <s v="Landbouw "/>
    <s v="O"/>
    <s v="Proj."/>
  </r>
  <r>
    <x v="8"/>
    <s v="16.40"/>
    <s v="Agrokennis: vernieuwen onderzoeksinfrastructuur"/>
    <x v="180"/>
    <x v="177"/>
    <x v="172"/>
    <x v="169"/>
    <x v="168"/>
    <x v="165"/>
    <x v="162"/>
    <n v="100"/>
    <x v="23"/>
    <s v="Landbouw "/>
    <s v="O"/>
    <s v="Proj."/>
  </r>
  <r>
    <x v="8"/>
    <s v="16.40"/>
    <s v="Agrokennis: RVO vernieuwen onderzoeksinfrastructuur"/>
    <x v="181"/>
    <x v="46"/>
    <x v="46"/>
    <x v="46"/>
    <x v="46"/>
    <x v="46"/>
    <x v="46"/>
    <n v="100"/>
    <x v="23"/>
    <s v="Landbouw "/>
    <s v="O"/>
    <s v="Proj."/>
  </r>
  <r>
    <x v="8"/>
    <s v="16.40"/>
    <s v="Agrokennis: ontwikkelen kennisbeleid"/>
    <x v="182"/>
    <x v="178"/>
    <x v="173"/>
    <x v="170"/>
    <x v="169"/>
    <x v="166"/>
    <x v="163"/>
    <n v="100"/>
    <x v="23"/>
    <s v="Landbouw "/>
    <s v="O"/>
    <s v="Proj."/>
  </r>
  <r>
    <x v="8"/>
    <s v="16.40"/>
    <s v="Agrokennis: innovatienetwerk kpl. 290100"/>
    <x v="46"/>
    <x v="46"/>
    <x v="46"/>
    <x v="46"/>
    <x v="46"/>
    <x v="46"/>
    <x v="46"/>
    <n v="100"/>
    <x v="23"/>
    <s v="Landbouw "/>
    <s v="O"/>
    <s v="Proj."/>
  </r>
  <r>
    <x v="8"/>
    <s v="16.40"/>
    <s v="Opdrachtverlening via RIVM"/>
    <x v="183"/>
    <x v="179"/>
    <x v="174"/>
    <x v="171"/>
    <x v="170"/>
    <x v="167"/>
    <x v="164"/>
    <n v="100"/>
    <x v="23"/>
    <s v="Landbouw "/>
    <s v="O"/>
    <s v="Proj."/>
  </r>
  <r>
    <x v="8"/>
    <n v="40"/>
    <s v="Centraal Plan Bureau"/>
    <x v="46"/>
    <x v="46"/>
    <x v="46"/>
    <x v="46"/>
    <x v="46"/>
    <x v="46"/>
    <x v="46"/>
    <n v="0"/>
    <x v="0"/>
    <s v="Politieke en soc. systemen, structuren/processen"/>
    <s v="R"/>
    <s v="Inst."/>
  </r>
  <r>
    <x v="9"/>
    <n v="1"/>
    <s v="Arbeidsmarkt"/>
    <x v="184"/>
    <x v="180"/>
    <x v="175"/>
    <x v="172"/>
    <x v="171"/>
    <x v="168"/>
    <x v="165"/>
    <n v="100"/>
    <x v="18"/>
    <s v="Gezondheid"/>
    <s v="TNO/RIVM"/>
    <s v="Inst."/>
  </r>
  <r>
    <x v="9"/>
    <n v="1"/>
    <s v="Arbeidsmarkt"/>
    <x v="185"/>
    <x v="181"/>
    <x v="176"/>
    <x v="173"/>
    <x v="172"/>
    <x v="169"/>
    <x v="166"/>
    <n v="100"/>
    <x v="0"/>
    <s v="Politieke en soc. systemen, structuren/processen"/>
    <s v="Proj."/>
    <s v="Proj."/>
  </r>
  <r>
    <x v="9"/>
    <n v="1"/>
    <s v="Arbeidsmarkt"/>
    <x v="186"/>
    <x v="182"/>
    <x v="177"/>
    <x v="174"/>
    <x v="173"/>
    <x v="46"/>
    <x v="46"/>
    <n v="100"/>
    <x v="0"/>
    <s v="Politieke en soc. systemen, structuren/processen"/>
    <s v="Netspar"/>
    <s v="Proj."/>
  </r>
  <r>
    <x v="9"/>
    <n v="3"/>
    <s v="Arbeidsongeschiktheid"/>
    <x v="46"/>
    <x v="46"/>
    <x v="2"/>
    <x v="116"/>
    <x v="117"/>
    <x v="170"/>
    <x v="46"/>
    <n v="100"/>
    <x v="0"/>
    <s v="Politieke en soc. systemen, structuren/processen"/>
    <s v="Proj."/>
    <s v="Proj."/>
  </r>
  <r>
    <x v="9"/>
    <n v="13"/>
    <s v="Integratie en maatschappelijke samenhang"/>
    <x v="187"/>
    <x v="183"/>
    <x v="178"/>
    <x v="175"/>
    <x v="174"/>
    <x v="171"/>
    <x v="167"/>
    <n v="100"/>
    <x v="0"/>
    <s v="Politieke en soc. systemen, structuren/processen"/>
    <s v="Proj."/>
    <s v="Proj."/>
  </r>
  <r>
    <x v="9"/>
    <n v="98"/>
    <s v="Algemeen"/>
    <x v="188"/>
    <x v="184"/>
    <x v="179"/>
    <x v="176"/>
    <x v="175"/>
    <x v="172"/>
    <x v="168"/>
    <n v="100"/>
    <x v="0"/>
    <s v="Politieke en soc. systemen, structuren/processen"/>
    <s v="Proj."/>
    <s v="Proj."/>
  </r>
  <r>
    <x v="10"/>
    <s v="BKZ"/>
    <s v="Beschikbaarheidsbijdrage academische zorg"/>
    <x v="189"/>
    <x v="185"/>
    <x v="180"/>
    <x v="177"/>
    <x v="176"/>
    <x v="173"/>
    <x v="169"/>
    <n v="3.1"/>
    <x v="12"/>
    <s v="Medische wetenschappen"/>
    <s v="UMC"/>
    <s v="Inst."/>
  </r>
  <r>
    <x v="10"/>
    <s v="1.1"/>
    <s v="Nationaal programma preventie"/>
    <x v="190"/>
    <x v="186"/>
    <x v="181"/>
    <x v="178"/>
    <x v="177"/>
    <x v="174"/>
    <x v="170"/>
    <n v="27.9"/>
    <x v="18"/>
    <s v="Gezondheid"/>
    <s v="SO"/>
    <s v="Proj."/>
  </r>
  <r>
    <x v="10"/>
    <s v="1.2"/>
    <s v="Ziektepreventie (FES RSV)"/>
    <x v="46"/>
    <x v="46"/>
    <x v="46"/>
    <x v="46"/>
    <x v="46"/>
    <x v="46"/>
    <x v="46"/>
    <n v="0"/>
    <x v="18"/>
    <s v="Gezondheid"/>
    <s v="SO"/>
    <s v="Proj."/>
  </r>
  <r>
    <x v="10"/>
    <s v="1.2"/>
    <s v="Ziektepreventie (vaccinonderzoek RIVM en InTraVacc)"/>
    <x v="191"/>
    <x v="187"/>
    <x v="182"/>
    <x v="179"/>
    <x v="178"/>
    <x v="175"/>
    <x v="171"/>
    <n v="7.5"/>
    <x v="12"/>
    <s v="Medische wetenschappen"/>
    <s v="RIVM"/>
    <s v="Inst."/>
  </r>
  <r>
    <x v="10"/>
    <s v="1.4.1"/>
    <s v="Ethiek"/>
    <x v="192"/>
    <x v="188"/>
    <x v="183"/>
    <x v="180"/>
    <x v="179"/>
    <x v="176"/>
    <x v="172"/>
    <n v="11.4"/>
    <x v="18"/>
    <s v="Gezondheid"/>
    <s v="Proj."/>
    <s v="Proj."/>
  </r>
  <r>
    <x v="10"/>
    <s v="2.1"/>
    <s v="Kwaliteit en veiligheid (NKI)"/>
    <x v="193"/>
    <x v="189"/>
    <x v="184"/>
    <x v="181"/>
    <x v="180"/>
    <x v="177"/>
    <x v="173"/>
    <n v="12.3"/>
    <x v="18"/>
    <s v="Gezondheid"/>
    <s v="SO"/>
    <s v="Inst."/>
  </r>
  <r>
    <x v="10"/>
    <s v="2.1"/>
    <s v="Kwaliteit en veiligheid (FES Lifelines)"/>
    <x v="46"/>
    <x v="46"/>
    <x v="46"/>
    <x v="46"/>
    <x v="46"/>
    <x v="46"/>
    <x v="46"/>
    <n v="0"/>
    <x v="18"/>
    <s v="Gezondheid"/>
    <s v="SO"/>
    <s v="Proj."/>
  </r>
  <r>
    <x v="10"/>
    <s v="2.1"/>
    <s v="Kwaliteit en veiligheid (FES LSH)"/>
    <x v="194"/>
    <x v="190"/>
    <x v="46"/>
    <x v="46"/>
    <x v="46"/>
    <x v="46"/>
    <x v="46"/>
    <n v="0"/>
    <x v="18"/>
    <s v="Gezondheid"/>
    <s v="SO"/>
    <s v="Proj."/>
  </r>
  <r>
    <x v="10"/>
    <s v="2.1"/>
    <s v="Kwaliteit en Veiligheid / Instellingssubsidie Nictiz"/>
    <x v="126"/>
    <x v="191"/>
    <x v="185"/>
    <x v="182"/>
    <x v="181"/>
    <x v="178"/>
    <x v="174"/>
    <n v="27.6"/>
    <x v="18"/>
    <s v="Gezondheid"/>
    <s v="SO"/>
    <s v="Inst."/>
  </r>
  <r>
    <x v="10"/>
    <s v="4.3"/>
    <s v="Kwaliteit, transparantie en kennisontwikkeling (ZonMw: programmering)"/>
    <x v="195"/>
    <x v="192"/>
    <x v="186"/>
    <x v="183"/>
    <x v="182"/>
    <x v="179"/>
    <x v="175"/>
    <n v="58.6"/>
    <x v="18"/>
    <s v="Gezondheid"/>
    <s v="ZonMw"/>
    <s v="Proj."/>
  </r>
  <r>
    <x v="10"/>
    <s v="4.3"/>
    <s v="Kwaliteit, transparantie en kennisontwikkeling (NIVEL)"/>
    <x v="196"/>
    <x v="193"/>
    <x v="187"/>
    <x v="184"/>
    <x v="183"/>
    <x v="180"/>
    <x v="176"/>
    <n v="13.8"/>
    <x v="18"/>
    <s v="Gezondheid"/>
    <s v="NIVEL"/>
    <s v="Inst."/>
  </r>
  <r>
    <x v="10"/>
    <s v="4.3"/>
    <s v="ZonMW: Kwaliteit, transparantie en kennisontwikkeling"/>
    <x v="197"/>
    <x v="194"/>
    <x v="188"/>
    <x v="185"/>
    <x v="184"/>
    <x v="181"/>
    <x v="177"/>
    <n v="5.9"/>
    <x v="18"/>
    <s v="Gezondheid"/>
    <s v="ZonMw"/>
    <s v="Proj."/>
  </r>
  <r>
    <x v="10"/>
    <s v="4.3"/>
    <s v="Fast track: kwaliteit, transparantie en kennisontwikkeling"/>
    <x v="198"/>
    <x v="46"/>
    <x v="46"/>
    <x v="46"/>
    <x v="46"/>
    <x v="46"/>
    <x v="46"/>
    <n v="0"/>
    <x v="18"/>
    <s v="Gezondheid"/>
    <s v="SO"/>
    <s v="Proj."/>
  </r>
  <r>
    <x v="10"/>
    <s v="6.4"/>
    <s v="Sport verenigt Nederland"/>
    <x v="46"/>
    <x v="46"/>
    <x v="46"/>
    <x v="186"/>
    <x v="185"/>
    <x v="182"/>
    <x v="178"/>
    <n v="0"/>
    <x v="18"/>
    <s v="Gezondheid"/>
    <s v="Proj."/>
    <s v="Proj."/>
  </r>
  <r>
    <x v="10"/>
    <s v="9.3"/>
    <s v="Strategisch onderzoek RIVM"/>
    <x v="199"/>
    <x v="195"/>
    <x v="189"/>
    <x v="187"/>
    <x v="186"/>
    <x v="183"/>
    <x v="179"/>
    <n v="69.400000000000006"/>
    <x v="12"/>
    <s v="Medische wetenschappen"/>
    <s v="RIVM"/>
    <s v="Inst."/>
  </r>
  <r>
    <x v="10"/>
    <s v="10.2"/>
    <s v="Personele en materiële uitgaven SCP en raden (was: SCP (eigen onderzoek))"/>
    <x v="200"/>
    <x v="196"/>
    <x v="190"/>
    <x v="188"/>
    <x v="187"/>
    <x v="184"/>
    <x v="180"/>
    <n v="28.4"/>
    <x v="0"/>
    <s v="Politieke en soc. systemen, structuren/processen"/>
    <s v="SCP"/>
    <s v="Inst."/>
  </r>
  <r>
    <x v="10"/>
    <s v="10.2"/>
    <s v="Personele en materiële uitgaven SCP en raden (was:SCP (uitbesteding))"/>
    <x v="201"/>
    <x v="197"/>
    <x v="191"/>
    <x v="189"/>
    <x v="188"/>
    <x v="185"/>
    <x v="181"/>
    <n v="14.3"/>
    <x v="0"/>
    <s v="Politieke en soc. systemen, structuren/processen"/>
    <s v="SO"/>
    <s v="Proj."/>
  </r>
  <r>
    <x v="10"/>
    <s v="10.2"/>
    <s v="Personele en materiële uitgaven SCP en raden (was:SCP (uitbesteding))"/>
    <x v="159"/>
    <x v="198"/>
    <x v="192"/>
    <x v="190"/>
    <x v="189"/>
    <x v="186"/>
    <x v="182"/>
    <n v="0.4"/>
    <x v="0"/>
    <s v="Politieke en soc. systemen, structuren/processen"/>
    <s v="O"/>
    <s v="Proj."/>
  </r>
  <r>
    <x v="10"/>
    <s v="10.2"/>
    <s v="Personele en materiële uitgaven SCP en raden (was:SCP (uitbesteding))"/>
    <x v="202"/>
    <x v="199"/>
    <x v="193"/>
    <x v="191"/>
    <x v="190"/>
    <x v="187"/>
    <x v="183"/>
    <n v="0.3"/>
    <x v="0"/>
    <s v="Politieke en soc. systemen, structuren/processen"/>
    <s v="U"/>
    <s v="Proj."/>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16" firstHeaderRow="1" firstDataRow="2" firstDataCol="1"/>
  <pivotFields count="15">
    <pivotField axis="axisRow" showAll="0">
      <items count="12">
        <item x="0"/>
        <item x="3"/>
        <item x="1"/>
        <item x="5"/>
        <item x="7"/>
        <item x="6"/>
        <item x="2"/>
        <item x="8"/>
        <item x="4"/>
        <item x="9"/>
        <item x="10"/>
        <item t="default"/>
      </items>
    </pivotField>
    <pivotField showAll="0"/>
    <pivotField showAll="0"/>
    <pivotField showAll="0"/>
    <pivotField showAll="0">
      <items count="201">
        <item x="46"/>
        <item x="119"/>
        <item x="117"/>
        <item x="60"/>
        <item x="156"/>
        <item x="76"/>
        <item x="10"/>
        <item x="199"/>
        <item x="84"/>
        <item x="198"/>
        <item x="183"/>
        <item x="63"/>
        <item x="61"/>
        <item x="99"/>
        <item x="154"/>
        <item x="124"/>
        <item x="177"/>
        <item x="42"/>
        <item x="78"/>
        <item x="129"/>
        <item x="97"/>
        <item x="77"/>
        <item x="1"/>
        <item x="82"/>
        <item x="53"/>
        <item x="91"/>
        <item x="67"/>
        <item x="74"/>
        <item x="71"/>
        <item x="141"/>
        <item x="182"/>
        <item x="148"/>
        <item x="65"/>
        <item x="57"/>
        <item x="98"/>
        <item x="143"/>
        <item x="64"/>
        <item x="149"/>
        <item x="123"/>
        <item x="62"/>
        <item x="0"/>
        <item x="14"/>
        <item x="87"/>
        <item x="55"/>
        <item x="90"/>
        <item x="174"/>
        <item x="80"/>
        <item x="115"/>
        <item x="164"/>
        <item x="47"/>
        <item x="75"/>
        <item x="81"/>
        <item x="9"/>
        <item x="79"/>
        <item x="66"/>
        <item x="138"/>
        <item x="72"/>
        <item x="142"/>
        <item x="163"/>
        <item x="106"/>
        <item x="118"/>
        <item x="92"/>
        <item x="126"/>
        <item x="125"/>
        <item x="157"/>
        <item x="152"/>
        <item x="144"/>
        <item x="178"/>
        <item x="190"/>
        <item x="160"/>
        <item x="83"/>
        <item x="2"/>
        <item x="184"/>
        <item x="54"/>
        <item x="116"/>
        <item x="172"/>
        <item x="176"/>
        <item x="173"/>
        <item x="137"/>
        <item x="24"/>
        <item x="175"/>
        <item x="181"/>
        <item x="13"/>
        <item x="89"/>
        <item x="150"/>
        <item x="93"/>
        <item x="153"/>
        <item x="130"/>
        <item x="43"/>
        <item x="6"/>
        <item x="86"/>
        <item x="140"/>
        <item x="11"/>
        <item x="166"/>
        <item x="188"/>
        <item x="127"/>
        <item x="85"/>
        <item x="122"/>
        <item x="45"/>
        <item x="44"/>
        <item x="165"/>
        <item x="197"/>
        <item x="73"/>
        <item x="168"/>
        <item x="180"/>
        <item x="5"/>
        <item x="179"/>
        <item x="139"/>
        <item x="113"/>
        <item x="94"/>
        <item x="48"/>
        <item x="158"/>
        <item x="69"/>
        <item x="4"/>
        <item x="88"/>
        <item x="193"/>
        <item x="162"/>
        <item x="40"/>
        <item x="70"/>
        <item x="7"/>
        <item x="58"/>
        <item x="186"/>
        <item x="196"/>
        <item x="151"/>
        <item x="146"/>
        <item x="120"/>
        <item x="37"/>
        <item x="128"/>
        <item x="136"/>
        <item x="155"/>
        <item x="161"/>
        <item x="41"/>
        <item x="31"/>
        <item x="51"/>
        <item x="191"/>
        <item x="15"/>
        <item x="52"/>
        <item x="22"/>
        <item x="195"/>
        <item x="19"/>
        <item x="17"/>
        <item x="8"/>
        <item x="105"/>
        <item x="134"/>
        <item x="132"/>
        <item x="33"/>
        <item x="187"/>
        <item x="21"/>
        <item x="145"/>
        <item x="194"/>
        <item x="18"/>
        <item x="96"/>
        <item x="189"/>
        <item x="100"/>
        <item x="159"/>
        <item x="111"/>
        <item x="107"/>
        <item x="59"/>
        <item x="147"/>
        <item x="23"/>
        <item x="170"/>
        <item x="109"/>
        <item x="185"/>
        <item x="103"/>
        <item x="36"/>
        <item x="167"/>
        <item x="135"/>
        <item x="114"/>
        <item x="112"/>
        <item x="110"/>
        <item x="95"/>
        <item x="3"/>
        <item x="27"/>
        <item x="39"/>
        <item x="68"/>
        <item x="16"/>
        <item x="49"/>
        <item x="35"/>
        <item x="34"/>
        <item x="133"/>
        <item x="29"/>
        <item x="131"/>
        <item x="56"/>
        <item x="104"/>
        <item x="50"/>
        <item x="171"/>
        <item x="101"/>
        <item x="28"/>
        <item x="20"/>
        <item x="102"/>
        <item x="121"/>
        <item x="169"/>
        <item x="108"/>
        <item x="32"/>
        <item x="26"/>
        <item x="38"/>
        <item x="30"/>
        <item x="25"/>
        <item x="192"/>
        <item x="12"/>
        <item t="default"/>
      </items>
    </pivotField>
    <pivotField showAll="0">
      <items count="195">
        <item x="46"/>
        <item x="121"/>
        <item x="61"/>
        <item x="78"/>
        <item x="10"/>
        <item x="193"/>
        <item x="192"/>
        <item x="86"/>
        <item x="65"/>
        <item x="62"/>
        <item x="103"/>
        <item x="138"/>
        <item x="172"/>
        <item x="42"/>
        <item x="80"/>
        <item x="1"/>
        <item x="149"/>
        <item x="101"/>
        <item x="76"/>
        <item x="84"/>
        <item x="79"/>
        <item x="53"/>
        <item x="139"/>
        <item x="93"/>
        <item x="69"/>
        <item x="167"/>
        <item x="73"/>
        <item x="158"/>
        <item x="177"/>
        <item x="67"/>
        <item x="82"/>
        <item x="169"/>
        <item x="57"/>
        <item x="102"/>
        <item x="66"/>
        <item x="127"/>
        <item x="144"/>
        <item x="0"/>
        <item x="63"/>
        <item x="135"/>
        <item x="178"/>
        <item x="14"/>
        <item x="55"/>
        <item x="122"/>
        <item x="92"/>
        <item x="9"/>
        <item x="47"/>
        <item x="77"/>
        <item x="83"/>
        <item x="68"/>
        <item x="89"/>
        <item x="168"/>
        <item x="134"/>
        <item x="157"/>
        <item x="91"/>
        <item x="94"/>
        <item x="143"/>
        <item x="58"/>
        <item x="147"/>
        <item x="85"/>
        <item x="74"/>
        <item x="110"/>
        <item x="129"/>
        <item x="173"/>
        <item x="154"/>
        <item x="179"/>
        <item x="151"/>
        <item x="81"/>
        <item x="148"/>
        <item x="54"/>
        <item x="98"/>
        <item x="176"/>
        <item x="24"/>
        <item x="88"/>
        <item x="11"/>
        <item x="171"/>
        <item x="13"/>
        <item x="72"/>
        <item x="96"/>
        <item x="45"/>
        <item x="43"/>
        <item x="6"/>
        <item x="161"/>
        <item x="137"/>
        <item x="170"/>
        <item x="126"/>
        <item x="2"/>
        <item x="44"/>
        <item x="5"/>
        <item x="159"/>
        <item x="191"/>
        <item x="87"/>
        <item x="75"/>
        <item x="145"/>
        <item x="120"/>
        <item x="136"/>
        <item x="163"/>
        <item x="175"/>
        <item x="174"/>
        <item x="31"/>
        <item x="95"/>
        <item x="160"/>
        <item x="97"/>
        <item x="48"/>
        <item x="152"/>
        <item x="4"/>
        <item x="71"/>
        <item x="59"/>
        <item x="187"/>
        <item x="185"/>
        <item x="40"/>
        <item x="7"/>
        <item x="115"/>
        <item x="183"/>
        <item x="181"/>
        <item x="128"/>
        <item x="155"/>
        <item x="190"/>
        <item x="90"/>
        <item x="118"/>
        <item x="146"/>
        <item x="37"/>
        <item x="124"/>
        <item x="140"/>
        <item x="52"/>
        <item x="150"/>
        <item x="41"/>
        <item x="51"/>
        <item x="15"/>
        <item x="8"/>
        <item x="22"/>
        <item x="189"/>
        <item x="19"/>
        <item x="17"/>
        <item x="141"/>
        <item x="33"/>
        <item x="182"/>
        <item x="21"/>
        <item x="156"/>
        <item x="109"/>
        <item x="123"/>
        <item x="18"/>
        <item x="184"/>
        <item x="188"/>
        <item x="165"/>
        <item x="133"/>
        <item x="104"/>
        <item x="100"/>
        <item x="116"/>
        <item x="131"/>
        <item x="142"/>
        <item x="23"/>
        <item x="111"/>
        <item x="180"/>
        <item x="107"/>
        <item x="36"/>
        <item x="153"/>
        <item x="119"/>
        <item x="162"/>
        <item x="117"/>
        <item x="113"/>
        <item x="39"/>
        <item x="3"/>
        <item x="70"/>
        <item x="60"/>
        <item x="114"/>
        <item x="27"/>
        <item x="35"/>
        <item x="16"/>
        <item x="49"/>
        <item x="132"/>
        <item x="34"/>
        <item x="99"/>
        <item x="130"/>
        <item x="108"/>
        <item x="29"/>
        <item x="56"/>
        <item x="50"/>
        <item x="105"/>
        <item x="38"/>
        <item x="28"/>
        <item x="166"/>
        <item x="20"/>
        <item x="106"/>
        <item x="32"/>
        <item x="164"/>
        <item x="125"/>
        <item x="112"/>
        <item x="26"/>
        <item x="30"/>
        <item x="25"/>
        <item x="186"/>
        <item x="64"/>
        <item x="12"/>
        <item t="default"/>
      </items>
    </pivotField>
    <pivotField showAll="0">
      <items count="193">
        <item x="46"/>
        <item x="119"/>
        <item x="100"/>
        <item x="76"/>
        <item x="10"/>
        <item x="191"/>
        <item x="190"/>
        <item x="84"/>
        <item x="63"/>
        <item x="60"/>
        <item x="101"/>
        <item x="138"/>
        <item x="169"/>
        <item x="42"/>
        <item x="78"/>
        <item x="139"/>
        <item x="1"/>
        <item x="149"/>
        <item x="99"/>
        <item x="82"/>
        <item x="77"/>
        <item x="53"/>
        <item x="91"/>
        <item x="67"/>
        <item x="80"/>
        <item x="71"/>
        <item x="174"/>
        <item x="74"/>
        <item x="65"/>
        <item x="120"/>
        <item x="175"/>
        <item x="158"/>
        <item x="57"/>
        <item x="64"/>
        <item x="125"/>
        <item x="144"/>
        <item x="0"/>
        <item x="61"/>
        <item x="135"/>
        <item x="14"/>
        <item x="75"/>
        <item x="55"/>
        <item x="47"/>
        <item x="9"/>
        <item x="127"/>
        <item x="90"/>
        <item x="81"/>
        <item x="66"/>
        <item x="134"/>
        <item x="157"/>
        <item x="79"/>
        <item x="89"/>
        <item x="143"/>
        <item x="44"/>
        <item x="88"/>
        <item x="87"/>
        <item x="86"/>
        <item x="72"/>
        <item x="83"/>
        <item x="166"/>
        <item x="108"/>
        <item x="186"/>
        <item x="154"/>
        <item x="147"/>
        <item x="176"/>
        <item x="151"/>
        <item x="133"/>
        <item x="148"/>
        <item x="54"/>
        <item x="24"/>
        <item x="168"/>
        <item x="13"/>
        <item x="70"/>
        <item x="96"/>
        <item x="94"/>
        <item x="173"/>
        <item x="11"/>
        <item x="43"/>
        <item x="170"/>
        <item x="6"/>
        <item x="160"/>
        <item x="45"/>
        <item x="137"/>
        <item x="92"/>
        <item x="167"/>
        <item x="85"/>
        <item x="124"/>
        <item x="2"/>
        <item x="5"/>
        <item x="145"/>
        <item x="128"/>
        <item x="189"/>
        <item x="73"/>
        <item x="141"/>
        <item x="172"/>
        <item x="136"/>
        <item x="162"/>
        <item x="118"/>
        <item x="171"/>
        <item x="31"/>
        <item x="93"/>
        <item x="159"/>
        <item x="4"/>
        <item x="95"/>
        <item x="48"/>
        <item x="152"/>
        <item x="69"/>
        <item x="146"/>
        <item x="58"/>
        <item x="184"/>
        <item x="155"/>
        <item x="182"/>
        <item x="40"/>
        <item x="180"/>
        <item x="122"/>
        <item x="7"/>
        <item x="113"/>
        <item x="178"/>
        <item x="150"/>
        <item x="126"/>
        <item x="188"/>
        <item x="121"/>
        <item x="37"/>
        <item x="52"/>
        <item x="41"/>
        <item x="140"/>
        <item x="51"/>
        <item x="15"/>
        <item x="116"/>
        <item x="8"/>
        <item x="22"/>
        <item x="187"/>
        <item x="19"/>
        <item x="17"/>
        <item x="156"/>
        <item x="33"/>
        <item x="179"/>
        <item x="164"/>
        <item x="21"/>
        <item x="132"/>
        <item x="185"/>
        <item x="107"/>
        <item x="18"/>
        <item x="142"/>
        <item x="181"/>
        <item x="102"/>
        <item x="98"/>
        <item x="114"/>
        <item x="130"/>
        <item x="23"/>
        <item x="39"/>
        <item x="109"/>
        <item x="177"/>
        <item x="153"/>
        <item x="105"/>
        <item x="36"/>
        <item x="161"/>
        <item x="115"/>
        <item x="131"/>
        <item x="117"/>
        <item x="68"/>
        <item x="3"/>
        <item x="111"/>
        <item x="59"/>
        <item x="27"/>
        <item x="112"/>
        <item x="35"/>
        <item x="16"/>
        <item x="49"/>
        <item x="34"/>
        <item x="129"/>
        <item x="97"/>
        <item x="106"/>
        <item x="29"/>
        <item x="56"/>
        <item x="50"/>
        <item x="103"/>
        <item x="38"/>
        <item x="123"/>
        <item x="28"/>
        <item x="165"/>
        <item x="20"/>
        <item x="104"/>
        <item x="163"/>
        <item x="32"/>
        <item x="110"/>
        <item x="26"/>
        <item x="30"/>
        <item x="25"/>
        <item x="183"/>
        <item x="62"/>
        <item x="12"/>
        <item t="default"/>
      </items>
    </pivotField>
    <pivotField showAll="0">
      <items count="192">
        <item x="46"/>
        <item x="120"/>
        <item x="101"/>
        <item x="60"/>
        <item x="77"/>
        <item x="10"/>
        <item x="190"/>
        <item x="189"/>
        <item x="85"/>
        <item x="64"/>
        <item x="61"/>
        <item x="102"/>
        <item x="137"/>
        <item x="168"/>
        <item x="42"/>
        <item x="79"/>
        <item x="1"/>
        <item x="148"/>
        <item x="100"/>
        <item x="83"/>
        <item x="78"/>
        <item x="138"/>
        <item x="53"/>
        <item x="92"/>
        <item x="68"/>
        <item x="81"/>
        <item x="72"/>
        <item x="88"/>
        <item x="173"/>
        <item x="75"/>
        <item x="66"/>
        <item x="121"/>
        <item x="174"/>
        <item x="76"/>
        <item x="157"/>
        <item x="57"/>
        <item x="65"/>
        <item x="126"/>
        <item x="143"/>
        <item x="0"/>
        <item x="62"/>
        <item x="14"/>
        <item x="164"/>
        <item x="140"/>
        <item x="55"/>
        <item x="47"/>
        <item x="128"/>
        <item x="91"/>
        <item x="9"/>
        <item x="82"/>
        <item x="67"/>
        <item x="134"/>
        <item x="156"/>
        <item x="90"/>
        <item x="89"/>
        <item x="87"/>
        <item x="44"/>
        <item x="80"/>
        <item x="73"/>
        <item x="142"/>
        <item x="84"/>
        <item x="109"/>
        <item x="153"/>
        <item x="175"/>
        <item x="150"/>
        <item x="165"/>
        <item x="167"/>
        <item x="54"/>
        <item x="24"/>
        <item x="86"/>
        <item x="146"/>
        <item x="13"/>
        <item x="71"/>
        <item x="95"/>
        <item x="147"/>
        <item x="43"/>
        <item x="169"/>
        <item x="97"/>
        <item x="172"/>
        <item x="11"/>
        <item x="6"/>
        <item x="158"/>
        <item x="93"/>
        <item x="45"/>
        <item x="136"/>
        <item x="144"/>
        <item x="125"/>
        <item x="2"/>
        <item x="166"/>
        <item x="170"/>
        <item x="5"/>
        <item x="185"/>
        <item x="188"/>
        <item x="74"/>
        <item x="160"/>
        <item x="119"/>
        <item x="129"/>
        <item x="135"/>
        <item x="31"/>
        <item x="4"/>
        <item x="94"/>
        <item x="154"/>
        <item x="96"/>
        <item x="48"/>
        <item x="151"/>
        <item x="70"/>
        <item x="145"/>
        <item x="183"/>
        <item x="123"/>
        <item x="58"/>
        <item x="181"/>
        <item x="40"/>
        <item x="179"/>
        <item x="7"/>
        <item x="171"/>
        <item x="114"/>
        <item x="177"/>
        <item x="127"/>
        <item x="149"/>
        <item x="187"/>
        <item x="37"/>
        <item x="52"/>
        <item x="41"/>
        <item x="51"/>
        <item x="15"/>
        <item x="117"/>
        <item x="155"/>
        <item x="8"/>
        <item x="22"/>
        <item x="139"/>
        <item x="186"/>
        <item x="19"/>
        <item x="17"/>
        <item x="133"/>
        <item x="162"/>
        <item x="33"/>
        <item x="178"/>
        <item x="21"/>
        <item x="184"/>
        <item x="18"/>
        <item x="131"/>
        <item x="108"/>
        <item x="180"/>
        <item x="103"/>
        <item x="39"/>
        <item x="99"/>
        <item x="115"/>
        <item x="23"/>
        <item x="141"/>
        <item x="106"/>
        <item x="176"/>
        <item x="152"/>
        <item x="110"/>
        <item x="36"/>
        <item x="159"/>
        <item x="118"/>
        <item x="3"/>
        <item x="116"/>
        <item x="122"/>
        <item x="69"/>
        <item x="112"/>
        <item x="59"/>
        <item x="27"/>
        <item x="35"/>
        <item x="113"/>
        <item x="16"/>
        <item x="49"/>
        <item x="34"/>
        <item x="98"/>
        <item x="132"/>
        <item x="124"/>
        <item x="130"/>
        <item x="107"/>
        <item x="29"/>
        <item x="56"/>
        <item x="50"/>
        <item x="104"/>
        <item x="38"/>
        <item x="28"/>
        <item x="163"/>
        <item x="105"/>
        <item x="20"/>
        <item x="32"/>
        <item x="161"/>
        <item x="111"/>
        <item x="26"/>
        <item x="30"/>
        <item x="25"/>
        <item x="182"/>
        <item x="63"/>
        <item x="12"/>
        <item t="default"/>
      </items>
    </pivotField>
    <pivotField showAll="0">
      <items count="189">
        <item x="46"/>
        <item x="120"/>
        <item x="101"/>
        <item x="60"/>
        <item x="77"/>
        <item x="10"/>
        <item x="187"/>
        <item x="85"/>
        <item x="186"/>
        <item x="64"/>
        <item x="138"/>
        <item x="61"/>
        <item x="136"/>
        <item x="102"/>
        <item x="165"/>
        <item x="42"/>
        <item x="79"/>
        <item x="83"/>
        <item x="1"/>
        <item x="145"/>
        <item x="100"/>
        <item x="78"/>
        <item x="53"/>
        <item x="92"/>
        <item x="68"/>
        <item x="81"/>
        <item x="72"/>
        <item x="75"/>
        <item x="66"/>
        <item x="123"/>
        <item x="121"/>
        <item x="171"/>
        <item x="76"/>
        <item x="154"/>
        <item x="57"/>
        <item x="88"/>
        <item x="65"/>
        <item x="126"/>
        <item x="141"/>
        <item x="0"/>
        <item x="62"/>
        <item x="14"/>
        <item x="55"/>
        <item x="127"/>
        <item x="9"/>
        <item x="47"/>
        <item x="80"/>
        <item x="91"/>
        <item x="82"/>
        <item x="144"/>
        <item x="86"/>
        <item x="67"/>
        <item x="161"/>
        <item x="140"/>
        <item x="89"/>
        <item x="153"/>
        <item x="90"/>
        <item x="87"/>
        <item x="44"/>
        <item x="73"/>
        <item x="109"/>
        <item x="84"/>
        <item x="150"/>
        <item x="172"/>
        <item x="147"/>
        <item x="164"/>
        <item x="54"/>
        <item x="24"/>
        <item x="13"/>
        <item x="162"/>
        <item x="11"/>
        <item x="71"/>
        <item x="95"/>
        <item x="97"/>
        <item x="43"/>
        <item x="166"/>
        <item x="169"/>
        <item x="167"/>
        <item x="6"/>
        <item x="93"/>
        <item x="45"/>
        <item x="135"/>
        <item x="155"/>
        <item x="125"/>
        <item x="2"/>
        <item x="163"/>
        <item x="5"/>
        <item x="182"/>
        <item x="142"/>
        <item x="74"/>
        <item x="185"/>
        <item x="170"/>
        <item x="151"/>
        <item x="157"/>
        <item x="119"/>
        <item x="134"/>
        <item x="31"/>
        <item x="4"/>
        <item x="94"/>
        <item x="96"/>
        <item x="48"/>
        <item x="148"/>
        <item x="70"/>
        <item x="180"/>
        <item x="143"/>
        <item x="129"/>
        <item x="133"/>
        <item x="58"/>
        <item x="178"/>
        <item x="40"/>
        <item x="176"/>
        <item x="7"/>
        <item x="168"/>
        <item x="114"/>
        <item x="128"/>
        <item x="174"/>
        <item x="184"/>
        <item x="37"/>
        <item x="146"/>
        <item x="52"/>
        <item x="41"/>
        <item x="51"/>
        <item x="15"/>
        <item x="117"/>
        <item x="8"/>
        <item x="22"/>
        <item x="137"/>
        <item x="183"/>
        <item x="19"/>
        <item x="152"/>
        <item x="17"/>
        <item x="159"/>
        <item x="33"/>
        <item x="181"/>
        <item x="175"/>
        <item x="21"/>
        <item x="39"/>
        <item x="131"/>
        <item x="18"/>
        <item x="108"/>
        <item x="177"/>
        <item x="103"/>
        <item x="99"/>
        <item x="115"/>
        <item x="23"/>
        <item x="139"/>
        <item x="106"/>
        <item x="173"/>
        <item x="149"/>
        <item x="110"/>
        <item x="36"/>
        <item x="3"/>
        <item x="118"/>
        <item x="116"/>
        <item x="69"/>
        <item x="156"/>
        <item x="112"/>
        <item x="59"/>
        <item x="27"/>
        <item x="35"/>
        <item x="113"/>
        <item x="16"/>
        <item x="49"/>
        <item x="124"/>
        <item x="34"/>
        <item x="98"/>
        <item x="122"/>
        <item x="107"/>
        <item x="130"/>
        <item x="132"/>
        <item x="29"/>
        <item x="56"/>
        <item x="50"/>
        <item x="104"/>
        <item x="38"/>
        <item x="160"/>
        <item x="28"/>
        <item x="105"/>
        <item x="20"/>
        <item x="32"/>
        <item x="158"/>
        <item x="111"/>
        <item x="26"/>
        <item x="30"/>
        <item x="25"/>
        <item x="179"/>
        <item x="63"/>
        <item x="12"/>
        <item t="default"/>
      </items>
    </pivotField>
    <pivotField dataField="1" showAll="0">
      <items count="185">
        <item x="46"/>
        <item x="123"/>
        <item x="120"/>
        <item x="101"/>
        <item x="60"/>
        <item x="77"/>
        <item x="10"/>
        <item x="183"/>
        <item x="85"/>
        <item x="182"/>
        <item x="64"/>
        <item x="136"/>
        <item x="89"/>
        <item x="61"/>
        <item x="102"/>
        <item x="162"/>
        <item x="42"/>
        <item x="79"/>
        <item x="1"/>
        <item x="143"/>
        <item x="100"/>
        <item x="83"/>
        <item x="78"/>
        <item x="53"/>
        <item x="92"/>
        <item x="68"/>
        <item x="81"/>
        <item x="72"/>
        <item x="88"/>
        <item x="75"/>
        <item x="66"/>
        <item x="121"/>
        <item x="167"/>
        <item x="76"/>
        <item x="152"/>
        <item x="138"/>
        <item x="57"/>
        <item x="65"/>
        <item x="126"/>
        <item x="139"/>
        <item x="0"/>
        <item x="62"/>
        <item x="14"/>
        <item x="55"/>
        <item x="9"/>
        <item x="47"/>
        <item x="80"/>
        <item x="91"/>
        <item x="82"/>
        <item x="142"/>
        <item x="86"/>
        <item x="67"/>
        <item x="87"/>
        <item x="151"/>
        <item x="90"/>
        <item x="44"/>
        <item x="73"/>
        <item x="84"/>
        <item x="109"/>
        <item x="148"/>
        <item x="168"/>
        <item x="145"/>
        <item x="161"/>
        <item x="54"/>
        <item x="158"/>
        <item x="24"/>
        <item x="159"/>
        <item x="11"/>
        <item x="13"/>
        <item x="71"/>
        <item x="95"/>
        <item x="97"/>
        <item x="166"/>
        <item x="43"/>
        <item x="163"/>
        <item x="164"/>
        <item x="6"/>
        <item x="93"/>
        <item x="45"/>
        <item x="134"/>
        <item x="125"/>
        <item x="2"/>
        <item x="160"/>
        <item x="149"/>
        <item x="5"/>
        <item x="178"/>
        <item x="74"/>
        <item x="119"/>
        <item x="181"/>
        <item x="154"/>
        <item x="133"/>
        <item x="31"/>
        <item x="4"/>
        <item x="94"/>
        <item x="96"/>
        <item x="48"/>
        <item x="146"/>
        <item x="70"/>
        <item x="176"/>
        <item x="141"/>
        <item x="140"/>
        <item x="128"/>
        <item x="58"/>
        <item x="174"/>
        <item x="40"/>
        <item x="172"/>
        <item x="132"/>
        <item x="7"/>
        <item x="165"/>
        <item x="114"/>
        <item x="127"/>
        <item x="170"/>
        <item x="180"/>
        <item x="37"/>
        <item x="144"/>
        <item x="52"/>
        <item x="41"/>
        <item x="51"/>
        <item x="15"/>
        <item x="117"/>
        <item x="8"/>
        <item x="22"/>
        <item x="135"/>
        <item x="150"/>
        <item x="179"/>
        <item x="19"/>
        <item x="17"/>
        <item x="156"/>
        <item x="177"/>
        <item x="33"/>
        <item x="171"/>
        <item x="21"/>
        <item x="39"/>
        <item x="130"/>
        <item x="18"/>
        <item x="108"/>
        <item x="173"/>
        <item x="103"/>
        <item x="99"/>
        <item x="115"/>
        <item x="23"/>
        <item x="137"/>
        <item x="106"/>
        <item x="169"/>
        <item x="147"/>
        <item x="110"/>
        <item x="36"/>
        <item x="3"/>
        <item x="118"/>
        <item x="116"/>
        <item x="69"/>
        <item x="153"/>
        <item x="124"/>
        <item x="112"/>
        <item x="59"/>
        <item x="27"/>
        <item x="35"/>
        <item x="113"/>
        <item x="16"/>
        <item x="49"/>
        <item x="34"/>
        <item x="98"/>
        <item x="131"/>
        <item x="107"/>
        <item x="29"/>
        <item x="129"/>
        <item x="56"/>
        <item x="122"/>
        <item x="50"/>
        <item x="104"/>
        <item x="38"/>
        <item x="157"/>
        <item x="28"/>
        <item x="105"/>
        <item x="20"/>
        <item x="32"/>
        <item x="155"/>
        <item x="111"/>
        <item x="26"/>
        <item x="30"/>
        <item x="25"/>
        <item x="175"/>
        <item x="63"/>
        <item x="12"/>
        <item t="default"/>
      </items>
    </pivotField>
    <pivotField showAll="0"/>
    <pivotField axis="axisCol" showAll="0">
      <items count="26">
        <item x="1"/>
        <item x="21"/>
        <item x="2"/>
        <item x="20"/>
        <item x="3"/>
        <item x="22"/>
        <item x="18"/>
        <item x="23"/>
        <item x="17"/>
        <item x="16"/>
        <item x="0"/>
        <item h="1" x="15"/>
        <item x="19"/>
        <item h="1" x="4"/>
        <item h="1" x="5"/>
        <item h="1" x="6"/>
        <item h="1" x="7"/>
        <item h="1" x="8"/>
        <item h="1" x="9"/>
        <item h="1" x="11"/>
        <item h="1" x="14"/>
        <item h="1" x="12"/>
        <item h="1" x="10"/>
        <item h="1" x="13"/>
        <item h="1" x="24"/>
        <item t="default"/>
      </items>
    </pivotField>
    <pivotField showAll="0"/>
    <pivotField showAll="0"/>
    <pivotField showAll="0"/>
  </pivotFields>
  <rowFields count="1">
    <field x="0"/>
  </rowFields>
  <rowItems count="12">
    <i>
      <x/>
    </i>
    <i>
      <x v="1"/>
    </i>
    <i>
      <x v="2"/>
    </i>
    <i>
      <x v="3"/>
    </i>
    <i>
      <x v="4"/>
    </i>
    <i>
      <x v="5"/>
    </i>
    <i>
      <x v="6"/>
    </i>
    <i>
      <x v="7"/>
    </i>
    <i>
      <x v="8"/>
    </i>
    <i>
      <x v="9"/>
    </i>
    <i>
      <x v="10"/>
    </i>
    <i t="grand">
      <x/>
    </i>
  </rowItems>
  <colFields count="1">
    <field x="11"/>
  </colFields>
  <colItems count="13">
    <i>
      <x/>
    </i>
    <i>
      <x v="1"/>
    </i>
    <i>
      <x v="2"/>
    </i>
    <i>
      <x v="3"/>
    </i>
    <i>
      <x v="4"/>
    </i>
    <i>
      <x v="5"/>
    </i>
    <i>
      <x v="6"/>
    </i>
    <i>
      <x v="7"/>
    </i>
    <i>
      <x v="8"/>
    </i>
    <i>
      <x v="9"/>
    </i>
    <i>
      <x v="10"/>
    </i>
    <i>
      <x v="12"/>
    </i>
    <i t="grand">
      <x/>
    </i>
  </colItems>
  <dataFields count="1">
    <dataField name="Sum of 2024"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pb.nl/centraal-economisch-plan-cep-2021" TargetMode="External"/><Relationship Id="rId1" Type="http://schemas.openxmlformats.org/officeDocument/2006/relationships/hyperlink" Target="https://www.cbs.nl/nl-nl/onze-diensten/methoden/onderzoeksomschrijvingen/aanvullende%20onderzoeksbeschrijvingen/aanpassing-imoc"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rijksoverheid.nl/documenten/begrotingen/2018/09/18/bijlagen-miljoenennota-2019https:/www.rijksoverheid.nl/documenten/begrotingen/2017/09/19/bijlagen-miljoenennota-2018" TargetMode="External"/><Relationship Id="rId1" Type="http://schemas.openxmlformats.org/officeDocument/2006/relationships/hyperlink" Target="https://www.rijksoverheid.nl/documenten/begrotingen/2019/09/17/bijlagen-miljoenennota-2020"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Normal="100" zoomScaleSheetLayoutView="100" workbookViewId="0">
      <selection activeCell="B7" sqref="B7"/>
    </sheetView>
  </sheetViews>
  <sheetFormatPr defaultColWidth="9.140625" defaultRowHeight="15" customHeight="1"/>
  <cols>
    <col min="1" max="1" width="3.7109375" style="35" customWidth="1"/>
    <col min="2" max="2" width="129" style="35" customWidth="1"/>
    <col min="3" max="3" width="9.140625" style="35"/>
    <col min="4" max="4" width="9.28515625" style="179" customWidth="1"/>
    <col min="5" max="5" width="9.140625" style="179"/>
    <col min="6" max="16384" width="9.140625" style="35"/>
  </cols>
  <sheetData>
    <row r="1" spans="1:5" ht="20.100000000000001" customHeight="1">
      <c r="B1" s="81" t="s">
        <v>206</v>
      </c>
    </row>
    <row r="2" spans="1:5" ht="15" customHeight="1">
      <c r="B2" s="81"/>
    </row>
    <row r="3" spans="1:5" s="74" customFormat="1" ht="19.5" customHeight="1">
      <c r="A3" s="177"/>
      <c r="B3" s="173" t="s">
        <v>205</v>
      </c>
      <c r="D3" s="180"/>
      <c r="E3" s="180"/>
    </row>
    <row r="4" spans="1:5" s="74" customFormat="1" ht="19.5" customHeight="1">
      <c r="A4" s="177"/>
      <c r="B4" s="272" t="s">
        <v>650</v>
      </c>
      <c r="D4" s="180"/>
      <c r="E4" s="180"/>
    </row>
    <row r="5" spans="1:5" s="74" customFormat="1" ht="19.5" customHeight="1">
      <c r="A5" s="177"/>
      <c r="B5" s="272" t="s">
        <v>651</v>
      </c>
      <c r="D5" s="180"/>
      <c r="E5" s="180"/>
    </row>
    <row r="6" spans="1:5" s="74" customFormat="1" ht="19.5" customHeight="1">
      <c r="A6" s="177"/>
      <c r="B6" s="272" t="s">
        <v>652</v>
      </c>
      <c r="D6" s="180"/>
      <c r="E6" s="180"/>
    </row>
    <row r="7" spans="1:5" s="74" customFormat="1" ht="19.5" customHeight="1">
      <c r="A7" s="177"/>
      <c r="B7" s="272" t="s">
        <v>653</v>
      </c>
      <c r="D7" s="180"/>
      <c r="E7" s="180"/>
    </row>
    <row r="8" spans="1:5" s="74" customFormat="1" ht="19.5" customHeight="1">
      <c r="A8" s="177"/>
      <c r="B8" s="272" t="s">
        <v>654</v>
      </c>
      <c r="D8" s="180"/>
      <c r="E8" s="180"/>
    </row>
    <row r="9" spans="1:5" s="74" customFormat="1" ht="19.5" customHeight="1">
      <c r="A9" s="177"/>
      <c r="B9" s="272" t="s">
        <v>655</v>
      </c>
      <c r="D9" s="180"/>
      <c r="E9" s="180"/>
    </row>
    <row r="10" spans="1:5" s="74" customFormat="1" ht="19.5" customHeight="1">
      <c r="A10" s="177"/>
      <c r="B10" s="272" t="s">
        <v>656</v>
      </c>
      <c r="D10" s="180"/>
      <c r="E10" s="180"/>
    </row>
  </sheetData>
  <hyperlinks>
    <hyperlink ref="B3" location="Toelichting!A1" display="- Toelichting"/>
    <hyperlink ref="B4" location="Totaal!A1" display="- Totaaloverzicht: overheidsuitgaven voor R&amp;D en innovatie 2016-2022, in miljoenen euro en procenten van het BBP"/>
    <hyperlink ref="B5" location="'R&amp;D'!A1" display="- Overzicht: overheidsuitgaven voor R&amp;D en het aandeel innovatierelevante R&amp;D-uitgaven, per begrotingsartikel, 2016-2022, in miljoenen euro"/>
    <hyperlink ref="B6" location="Innovatie!A1" display="- Het overzicht van de overheidsuitgaven voor innovatie, 2016-2022, in miljoenen euro"/>
    <hyperlink ref="B7" location="'R&amp;D + Innovatie'!A1" display="- Het overzicht van de overheidsuitgaven voor R&amp;D en innovatie, per departement, 2016-2022, in miljoenen euro"/>
    <hyperlink ref="B8" location="Fiscaal!A1" display="- Het overzicht van fiscale instrumenten voor R&amp;D en innovatie, 2016-2022, in miljoenen euro"/>
    <hyperlink ref="B9" location="Type!A1" display="- Het overzicht van overheidsuitgaven voor R&amp;D naar type uitgaven, 2016-2022"/>
    <hyperlink ref="B10" location="'NABS 2007'!A1" display="- Een overzicht van de R&amp;D-uitgaven per NABS-categorie, 2016-2022 (Europese classificatie 2007)"/>
  </hyperlinks>
  <pageMargins left="0.70866141732283472" right="0.70866141732283472" top="0.74803149606299213" bottom="0.74803149606299213" header="0.31496062992125984" footer="0.31496062992125984"/>
  <pageSetup paperSize="9" orientation="landscape" r:id="rId1"/>
  <headerFooter>
    <oddFooter>&amp;L&amp;Z&amp;F</oddFoot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S4" sqref="S4"/>
    </sheetView>
  </sheetViews>
  <sheetFormatPr defaultRowHeight="12.75"/>
  <cols>
    <col min="1" max="1" width="33.140625" customWidth="1"/>
    <col min="2" max="2" width="17" customWidth="1"/>
    <col min="3" max="3" width="7" customWidth="1"/>
    <col min="4" max="4" width="8" customWidth="1"/>
    <col min="5" max="9" width="12" customWidth="1"/>
    <col min="10" max="10" width="7" customWidth="1"/>
    <col min="11" max="11" width="9" customWidth="1"/>
    <col min="12" max="12" width="10" customWidth="1"/>
    <col min="13" max="13" width="8" customWidth="1"/>
    <col min="14" max="14" width="12" customWidth="1"/>
    <col min="15" max="20" width="4.5703125" customWidth="1"/>
    <col min="21" max="25" width="12" customWidth="1"/>
    <col min="26" max="26" width="7" customWidth="1"/>
    <col min="27" max="27" width="12" customWidth="1"/>
    <col min="28" max="28" width="6" customWidth="1"/>
    <col min="29" max="29" width="4" customWidth="1"/>
    <col min="30" max="33" width="6" customWidth="1"/>
    <col min="34" max="34" width="4" customWidth="1"/>
    <col min="35" max="36" width="6" customWidth="1"/>
    <col min="37" max="37" width="7" customWidth="1"/>
    <col min="38" max="38" width="6" customWidth="1"/>
    <col min="39" max="39" width="5" customWidth="1"/>
    <col min="40" max="42" width="6" customWidth="1"/>
    <col min="43" max="43" width="4" customWidth="1"/>
    <col min="44" max="44" width="7" customWidth="1"/>
    <col min="45" max="45" width="6" customWidth="1"/>
    <col min="46" max="46" width="12" customWidth="1"/>
    <col min="47" max="47" width="6" customWidth="1"/>
    <col min="48" max="48" width="8" customWidth="1"/>
    <col min="49" max="49" width="7" customWidth="1"/>
    <col min="50" max="50" width="8" customWidth="1"/>
    <col min="51" max="51" width="5" customWidth="1"/>
    <col min="52" max="53" width="6" customWidth="1"/>
    <col min="54" max="54" width="8" customWidth="1"/>
    <col min="55" max="56" width="6" customWidth="1"/>
    <col min="57" max="57" width="4" customWidth="1"/>
    <col min="58" max="58" width="6" customWidth="1"/>
    <col min="59" max="59" width="8" customWidth="1"/>
    <col min="60" max="60" width="12" customWidth="1"/>
    <col min="61" max="66" width="6" customWidth="1"/>
    <col min="67" max="67" width="12" customWidth="1"/>
    <col min="68" max="69" width="6" customWidth="1"/>
    <col min="70" max="70" width="8" customWidth="1"/>
    <col min="71" max="71" width="6" customWidth="1"/>
    <col min="72" max="72" width="8" customWidth="1"/>
    <col min="73" max="73" width="7" customWidth="1"/>
    <col min="74" max="74" width="6" customWidth="1"/>
    <col min="75" max="75" width="4" customWidth="1"/>
    <col min="76" max="78" width="6" customWidth="1"/>
    <col min="79" max="80" width="7" customWidth="1"/>
    <col min="81" max="81" width="6" customWidth="1"/>
    <col min="82" max="82" width="5" customWidth="1"/>
    <col min="83" max="83" width="2" customWidth="1"/>
    <col min="84" max="85" width="6" customWidth="1"/>
    <col min="86" max="86" width="8" customWidth="1"/>
    <col min="87" max="87" width="4" customWidth="1"/>
    <col min="88" max="91" width="6" customWidth="1"/>
    <col min="92" max="93" width="7" customWidth="1"/>
    <col min="94" max="94" width="6" customWidth="1"/>
    <col min="95" max="96" width="8" customWidth="1"/>
    <col min="97" max="97" width="6" customWidth="1"/>
    <col min="98" max="98" width="5" customWidth="1"/>
    <col min="99" max="99" width="12" customWidth="1"/>
    <col min="100" max="101" width="6" customWidth="1"/>
    <col min="102" max="102" width="5" customWidth="1"/>
    <col min="103" max="105" width="4" customWidth="1"/>
    <col min="106" max="107" width="6" customWidth="1"/>
    <col min="108" max="108" width="7" customWidth="1"/>
    <col min="109" max="109" width="4" customWidth="1"/>
    <col min="110" max="111" width="6" customWidth="1"/>
    <col min="112" max="112" width="7" customWidth="1"/>
    <col min="113" max="113" width="2" customWidth="1"/>
    <col min="114" max="114" width="6" customWidth="1"/>
    <col min="115" max="115" width="2" customWidth="1"/>
    <col min="116" max="116" width="6" customWidth="1"/>
    <col min="117" max="117" width="8" customWidth="1"/>
    <col min="118" max="119" width="6" customWidth="1"/>
    <col min="120" max="120" width="12" customWidth="1"/>
    <col min="121" max="121" width="3" customWidth="1"/>
    <col min="122" max="122" width="10" customWidth="1"/>
    <col min="123" max="123" width="12" customWidth="1"/>
    <col min="124" max="125" width="7" customWidth="1"/>
    <col min="126" max="126" width="6" customWidth="1"/>
    <col min="127" max="127" width="11" customWidth="1"/>
    <col min="128" max="128" width="12" customWidth="1"/>
    <col min="129" max="129" width="7" customWidth="1"/>
    <col min="130" max="130" width="5" customWidth="1"/>
    <col min="131" max="131" width="12" customWidth="1"/>
    <col min="132" max="132" width="5" customWidth="1"/>
    <col min="133" max="133" width="12" customWidth="1"/>
    <col min="134" max="135" width="7" customWidth="1"/>
    <col min="136" max="136" width="11" customWidth="1"/>
    <col min="137" max="137" width="12" customWidth="1"/>
    <col min="138" max="140" width="7" customWidth="1"/>
    <col min="141" max="141" width="9" customWidth="1"/>
    <col min="142" max="142" width="12" customWidth="1"/>
    <col min="143" max="143" width="6" customWidth="1"/>
    <col min="144" max="144" width="9" customWidth="1"/>
    <col min="145" max="145" width="3" customWidth="1"/>
    <col min="146" max="146" width="7" customWidth="1"/>
    <col min="147" max="148" width="12" customWidth="1"/>
    <col min="149" max="151" width="7" customWidth="1"/>
    <col min="152" max="152" width="9" customWidth="1"/>
    <col min="153" max="155" width="7" customWidth="1"/>
    <col min="156" max="156" width="12" customWidth="1"/>
    <col min="157" max="157" width="7" customWidth="1"/>
    <col min="158" max="161" width="12" customWidth="1"/>
    <col min="162" max="162" width="7" customWidth="1"/>
    <col min="163" max="163" width="9" customWidth="1"/>
    <col min="164" max="164" width="12" customWidth="1"/>
    <col min="165" max="166" width="8" customWidth="1"/>
    <col min="167" max="167" width="7" customWidth="1"/>
    <col min="168" max="168" width="12" customWidth="1"/>
    <col min="169" max="172" width="7" customWidth="1"/>
    <col min="173" max="173" width="6" customWidth="1"/>
    <col min="174" max="174" width="7" customWidth="1"/>
    <col min="175" max="177" width="12" customWidth="1"/>
    <col min="178" max="178" width="7" customWidth="1"/>
    <col min="179" max="179" width="9" customWidth="1"/>
    <col min="180" max="181" width="12" customWidth="1"/>
    <col min="182" max="182" width="4" customWidth="1"/>
    <col min="183" max="183" width="12" customWidth="1"/>
    <col min="184" max="184" width="8" customWidth="1"/>
    <col min="185" max="185" width="3.85546875" customWidth="1"/>
    <col min="186" max="186" width="7.140625" customWidth="1"/>
    <col min="187" max="187" width="11.7109375" customWidth="1"/>
    <col min="188" max="188" width="8" customWidth="1"/>
    <col min="189" max="189" width="10.7109375" customWidth="1"/>
    <col min="190" max="190" width="9" customWidth="1"/>
    <col min="191" max="191" width="11.7109375" customWidth="1"/>
    <col min="192" max="192" width="9" customWidth="1"/>
    <col min="193" max="193" width="11.7109375" customWidth="1"/>
    <col min="194" max="194" width="9" customWidth="1"/>
    <col min="195" max="195" width="11.7109375" customWidth="1"/>
    <col min="196" max="196" width="8" customWidth="1"/>
    <col min="197" max="197" width="10.7109375" customWidth="1"/>
    <col min="198" max="198" width="10" customWidth="1"/>
    <col min="199" max="199" width="12.7109375" customWidth="1"/>
    <col min="200" max="200" width="10" customWidth="1"/>
    <col min="201" max="201" width="12.7109375" customWidth="1"/>
    <col min="202" max="202" width="8" customWidth="1"/>
    <col min="203" max="203" width="10.7109375" customWidth="1"/>
    <col min="204" max="204" width="7" customWidth="1"/>
    <col min="205" max="205" width="9.7109375" customWidth="1"/>
    <col min="206" max="206" width="14" customWidth="1"/>
    <col min="207" max="207" width="21" customWidth="1"/>
    <col min="208" max="208" width="8" customWidth="1"/>
    <col min="209" max="209" width="10.7109375" customWidth="1"/>
    <col min="210" max="210" width="8" customWidth="1"/>
    <col min="211" max="211" width="10.7109375" customWidth="1"/>
    <col min="212" max="212" width="6" customWidth="1"/>
    <col min="213" max="213" width="8.7109375" customWidth="1"/>
    <col min="214" max="214" width="8" customWidth="1"/>
    <col min="215" max="215" width="10.7109375" customWidth="1"/>
    <col min="216" max="216" width="6" customWidth="1"/>
    <col min="217" max="217" width="8.7109375" customWidth="1"/>
    <col min="218" max="218" width="6" customWidth="1"/>
    <col min="219" max="219" width="8.7109375" customWidth="1"/>
    <col min="220" max="220" width="8" customWidth="1"/>
    <col min="221" max="221" width="10.7109375" customWidth="1"/>
    <col min="222" max="222" width="8" customWidth="1"/>
    <col min="223" max="223" width="10.7109375" customWidth="1"/>
    <col min="224" max="224" width="6" customWidth="1"/>
    <col min="225" max="225" width="8.7109375" customWidth="1"/>
    <col min="226" max="226" width="8" customWidth="1"/>
    <col min="227" max="227" width="10.7109375" customWidth="1"/>
    <col min="228" max="228" width="8" customWidth="1"/>
    <col min="229" max="229" width="10.7109375" customWidth="1"/>
    <col min="230" max="230" width="9" customWidth="1"/>
    <col min="231" max="231" width="11.7109375" customWidth="1"/>
    <col min="232" max="232" width="4" customWidth="1"/>
    <col min="233" max="233" width="7.140625" customWidth="1"/>
    <col min="234" max="234" width="8" customWidth="1"/>
    <col min="235" max="235" width="10.7109375" customWidth="1"/>
    <col min="236" max="236" width="4" customWidth="1"/>
    <col min="237" max="237" width="7.140625" customWidth="1"/>
    <col min="238" max="238" width="8" customWidth="1"/>
    <col min="239" max="239" width="10.7109375" customWidth="1"/>
    <col min="240" max="240" width="9" customWidth="1"/>
    <col min="241" max="241" width="11.7109375" customWidth="1"/>
    <col min="242" max="242" width="8" customWidth="1"/>
    <col min="243" max="243" width="10.7109375" customWidth="1"/>
    <col min="244" max="244" width="8" customWidth="1"/>
    <col min="245" max="245" width="10.7109375" customWidth="1"/>
    <col min="246" max="246" width="14" customWidth="1"/>
    <col min="247" max="247" width="22.140625" customWidth="1"/>
    <col min="248" max="248" width="5" customWidth="1"/>
    <col min="249" max="249" width="8.140625" customWidth="1"/>
    <col min="250" max="250" width="12" customWidth="1"/>
    <col min="251" max="251" width="14.85546875" customWidth="1"/>
    <col min="252" max="252" width="14" customWidth="1"/>
    <col min="253" max="253" width="22.140625" customWidth="1"/>
    <col min="254" max="254" width="9" customWidth="1"/>
    <col min="255" max="255" width="11.7109375" customWidth="1"/>
    <col min="256" max="256" width="8" customWidth="1"/>
    <col min="257" max="257" width="10.7109375" customWidth="1"/>
    <col min="258" max="258" width="13" customWidth="1"/>
    <col min="259" max="259" width="22.140625" customWidth="1"/>
    <col min="260" max="260" width="9" customWidth="1"/>
    <col min="261" max="261" width="11.7109375" customWidth="1"/>
    <col min="262" max="262" width="14" customWidth="1"/>
    <col min="263" max="263" width="22.140625" customWidth="1"/>
    <col min="264" max="264" width="9" customWidth="1"/>
    <col min="265" max="265" width="11.7109375" customWidth="1"/>
    <col min="266" max="266" width="14" customWidth="1"/>
    <col min="267" max="267" width="22.140625" customWidth="1"/>
    <col min="268" max="268" width="7" customWidth="1"/>
    <col min="269" max="269" width="9.7109375" customWidth="1"/>
    <col min="270" max="270" width="7" customWidth="1"/>
    <col min="271" max="271" width="9.7109375" customWidth="1"/>
    <col min="272" max="272" width="14" customWidth="1"/>
    <col min="273" max="273" width="22.140625" customWidth="1"/>
    <col min="274" max="274" width="9" customWidth="1"/>
    <col min="275" max="275" width="11.7109375" customWidth="1"/>
    <col min="276" max="276" width="9" customWidth="1"/>
    <col min="277" max="277" width="11.7109375" customWidth="1"/>
    <col min="278" max="278" width="13" customWidth="1"/>
    <col min="279" max="279" width="22.140625" customWidth="1"/>
    <col min="280" max="280" width="14" customWidth="1"/>
    <col min="281" max="281" width="22.140625" customWidth="1"/>
    <col min="282" max="282" width="9" customWidth="1"/>
    <col min="283" max="283" width="11.7109375" customWidth="1"/>
    <col min="284" max="284" width="9" customWidth="1"/>
    <col min="285" max="285" width="11.7109375" customWidth="1"/>
    <col min="286" max="286" width="9" customWidth="1"/>
    <col min="287" max="287" width="11.7109375" customWidth="1"/>
    <col min="288" max="288" width="11" customWidth="1"/>
    <col min="289" max="289" width="13.85546875" customWidth="1"/>
    <col min="290" max="290" width="14" customWidth="1"/>
    <col min="291" max="291" width="22.140625" customWidth="1"/>
    <col min="292" max="292" width="9" customWidth="1"/>
    <col min="293" max="293" width="11.7109375" customWidth="1"/>
    <col min="294" max="294" width="11" customWidth="1"/>
    <col min="295" max="295" width="13.85546875" customWidth="1"/>
    <col min="296" max="296" width="5" customWidth="1"/>
    <col min="297" max="297" width="8.140625" customWidth="1"/>
    <col min="298" max="298" width="9" customWidth="1"/>
    <col min="299" max="299" width="11.7109375" customWidth="1"/>
    <col min="300" max="300" width="14" customWidth="1"/>
    <col min="301" max="301" width="22.140625" customWidth="1"/>
    <col min="302" max="302" width="14" customWidth="1"/>
    <col min="303" max="303" width="22.140625" customWidth="1"/>
    <col min="304" max="304" width="9" customWidth="1"/>
    <col min="305" max="305" width="11.7109375" customWidth="1"/>
    <col min="306" max="306" width="9" customWidth="1"/>
    <col min="307" max="307" width="11.7109375" customWidth="1"/>
    <col min="308" max="308" width="9" customWidth="1"/>
    <col min="309" max="309" width="11.7109375" customWidth="1"/>
    <col min="310" max="310" width="11" customWidth="1"/>
    <col min="311" max="311" width="13.85546875" customWidth="1"/>
    <col min="312" max="312" width="9" customWidth="1"/>
    <col min="313" max="313" width="11.7109375" customWidth="1"/>
    <col min="314" max="314" width="9" customWidth="1"/>
    <col min="315" max="315" width="11.7109375" customWidth="1"/>
    <col min="316" max="316" width="14" customWidth="1"/>
    <col min="317" max="317" width="22.140625" customWidth="1"/>
    <col min="318" max="318" width="9" customWidth="1"/>
    <col min="319" max="319" width="11.7109375" customWidth="1"/>
    <col min="320" max="320" width="13" customWidth="1"/>
    <col min="321" max="321" width="22.140625" customWidth="1"/>
    <col min="322" max="322" width="14" customWidth="1"/>
    <col min="323" max="323" width="22.140625" customWidth="1"/>
    <col min="324" max="324" width="14" customWidth="1"/>
    <col min="325" max="325" width="22.140625" customWidth="1"/>
    <col min="326" max="326" width="14" customWidth="1"/>
    <col min="327" max="327" width="22.140625" customWidth="1"/>
    <col min="328" max="328" width="9" customWidth="1"/>
    <col min="329" max="329" width="11.7109375" customWidth="1"/>
    <col min="330" max="330" width="11" customWidth="1"/>
    <col min="331" max="331" width="13.85546875" customWidth="1"/>
    <col min="332" max="332" width="9" customWidth="1"/>
    <col min="333" max="333" width="11.7109375" customWidth="1"/>
    <col min="334" max="334" width="14" customWidth="1"/>
    <col min="335" max="335" width="22.140625" customWidth="1"/>
    <col min="336" max="336" width="10" customWidth="1"/>
    <col min="337" max="337" width="12.7109375" customWidth="1"/>
    <col min="338" max="338" width="9" customWidth="1"/>
    <col min="339" max="339" width="11.7109375" customWidth="1"/>
    <col min="340" max="340" width="9" customWidth="1"/>
    <col min="341" max="341" width="11.7109375" customWidth="1"/>
    <col min="342" max="342" width="9" customWidth="1"/>
    <col min="343" max="343" width="11.7109375" customWidth="1"/>
    <col min="344" max="344" width="10" customWidth="1"/>
    <col min="345" max="345" width="12.7109375" customWidth="1"/>
    <col min="346" max="346" width="14" customWidth="1"/>
    <col min="347" max="347" width="22.140625" customWidth="1"/>
    <col min="348" max="348" width="9" customWidth="1"/>
    <col min="349" max="349" width="11.7109375" customWidth="1"/>
    <col min="350" max="350" width="9" customWidth="1"/>
    <col min="351" max="351" width="11.7109375" customWidth="1"/>
    <col min="352" max="352" width="8" customWidth="1"/>
    <col min="353" max="353" width="10.7109375" customWidth="1"/>
    <col min="354" max="354" width="9" customWidth="1"/>
    <col min="355" max="355" width="11.7109375" customWidth="1"/>
    <col min="356" max="356" width="14" customWidth="1"/>
    <col min="357" max="357" width="22.140625" customWidth="1"/>
    <col min="358" max="358" width="14" customWidth="1"/>
    <col min="359" max="359" width="22.140625" customWidth="1"/>
    <col min="360" max="360" width="14" customWidth="1"/>
    <col min="361" max="361" width="22.140625" customWidth="1"/>
    <col min="362" max="362" width="9" customWidth="1"/>
    <col min="363" max="363" width="11.7109375" customWidth="1"/>
    <col min="364" max="364" width="11" customWidth="1"/>
    <col min="365" max="365" width="13.85546875" customWidth="1"/>
    <col min="366" max="366" width="14" customWidth="1"/>
    <col min="367" max="367" width="22.140625" customWidth="1"/>
    <col min="368" max="368" width="14" customWidth="1"/>
    <col min="369" max="369" width="22.140625" customWidth="1"/>
    <col min="370" max="370" width="6" customWidth="1"/>
    <col min="371" max="371" width="9.140625" customWidth="1"/>
    <col min="372" max="372" width="14" customWidth="1"/>
    <col min="373" max="373" width="22.140625" customWidth="1"/>
    <col min="374" max="374" width="10" customWidth="1"/>
    <col min="375" max="375" width="12.7109375" customWidth="1"/>
    <col min="376" max="376" width="5.85546875" customWidth="1"/>
    <col min="377" max="377" width="9" customWidth="1"/>
    <col min="378" max="378" width="9.140625" customWidth="1"/>
    <col min="379" max="379" width="12.28515625" customWidth="1"/>
    <col min="380" max="380" width="11.7109375" customWidth="1"/>
    <col min="381" max="381" width="5" customWidth="1"/>
    <col min="382" max="383" width="8.140625" customWidth="1"/>
    <col min="384" max="384" width="9" customWidth="1"/>
    <col min="385" max="386" width="11.7109375" customWidth="1"/>
    <col min="387" max="387" width="12" customWidth="1"/>
    <col min="388" max="389" width="14.85546875" customWidth="1"/>
    <col min="390" max="390" width="14" customWidth="1"/>
    <col min="391" max="392" width="22.140625" customWidth="1"/>
    <col min="393" max="393" width="9" customWidth="1"/>
    <col min="394" max="395" width="11.7109375" customWidth="1"/>
    <col min="396" max="396" width="8" customWidth="1"/>
    <col min="397" max="398" width="10.7109375" customWidth="1"/>
    <col min="399" max="399" width="13" customWidth="1"/>
    <col min="400" max="401" width="22.140625" customWidth="1"/>
    <col min="402" max="402" width="14" customWidth="1"/>
    <col min="403" max="404" width="22.140625" customWidth="1"/>
    <col min="405" max="405" width="9" customWidth="1"/>
    <col min="406" max="406" width="10.7109375" customWidth="1"/>
    <col min="407" max="407" width="11.7109375" customWidth="1"/>
    <col min="408" max="408" width="9" customWidth="1"/>
    <col min="409" max="410" width="11.7109375" customWidth="1"/>
    <col min="411" max="411" width="14" customWidth="1"/>
    <col min="412" max="413" width="22.140625" customWidth="1"/>
    <col min="414" max="414" width="7" customWidth="1"/>
    <col min="415" max="416" width="9.7109375" customWidth="1"/>
    <col min="417" max="417" width="14" customWidth="1"/>
    <col min="418" max="419" width="22.140625" customWidth="1"/>
    <col min="420" max="420" width="7" customWidth="1"/>
    <col min="421" max="421" width="9.7109375" customWidth="1"/>
    <col min="422" max="422" width="8.140625" customWidth="1"/>
    <col min="423" max="423" width="14" customWidth="1"/>
    <col min="424" max="425" width="22.140625" customWidth="1"/>
    <col min="426" max="426" width="9" customWidth="1"/>
    <col min="427" max="428" width="11.7109375" customWidth="1"/>
    <col min="429" max="429" width="14" customWidth="1"/>
    <col min="430" max="431" width="22.140625" customWidth="1"/>
    <col min="432" max="432" width="9" customWidth="1"/>
    <col min="433" max="434" width="11.7109375" customWidth="1"/>
    <col min="435" max="435" width="9" customWidth="1"/>
    <col min="436" max="437" width="11.7109375" customWidth="1"/>
    <col min="438" max="438" width="9" customWidth="1"/>
    <col min="439" max="440" width="11.7109375" customWidth="1"/>
    <col min="441" max="441" width="9" customWidth="1"/>
    <col min="442" max="443" width="11.7109375" customWidth="1"/>
    <col min="444" max="444" width="11" customWidth="1"/>
    <col min="445" max="446" width="13.85546875" customWidth="1"/>
    <col min="447" max="447" width="14" customWidth="1"/>
    <col min="448" max="449" width="22.140625" customWidth="1"/>
    <col min="450" max="450" width="9" customWidth="1"/>
    <col min="451" max="451" width="11.7109375" customWidth="1"/>
    <col min="452" max="452" width="10.7109375" customWidth="1"/>
    <col min="453" max="453" width="11" customWidth="1"/>
    <col min="454" max="455" width="13.85546875" customWidth="1"/>
    <col min="456" max="456" width="5" customWidth="1"/>
    <col min="457" max="458" width="8.140625" customWidth="1"/>
    <col min="459" max="459" width="9" customWidth="1"/>
    <col min="460" max="461" width="11.7109375" customWidth="1"/>
    <col min="462" max="462" width="14" customWidth="1"/>
    <col min="463" max="464" width="22.140625" customWidth="1"/>
    <col min="465" max="465" width="14" customWidth="1"/>
    <col min="466" max="467" width="22.140625" customWidth="1"/>
    <col min="468" max="468" width="9" customWidth="1"/>
    <col min="469" max="470" width="11.7109375" customWidth="1"/>
    <col min="471" max="471" width="9" customWidth="1"/>
    <col min="472" max="473" width="11.7109375" customWidth="1"/>
    <col min="474" max="474" width="9" customWidth="1"/>
    <col min="475" max="476" width="11.7109375" customWidth="1"/>
    <col min="477" max="477" width="9" customWidth="1"/>
    <col min="478" max="479" width="11.7109375" customWidth="1"/>
    <col min="480" max="480" width="9" customWidth="1"/>
    <col min="481" max="482" width="11.7109375" customWidth="1"/>
    <col min="483" max="483" width="11" customWidth="1"/>
    <col min="484" max="485" width="13.85546875" customWidth="1"/>
    <col min="486" max="486" width="9" customWidth="1"/>
    <col min="487" max="488" width="11.7109375" customWidth="1"/>
    <col min="489" max="489" width="14" customWidth="1"/>
    <col min="490" max="491" width="22.140625" customWidth="1"/>
    <col min="492" max="492" width="9" customWidth="1"/>
    <col min="493" max="494" width="11.7109375" customWidth="1"/>
    <col min="495" max="495" width="14" customWidth="1"/>
    <col min="496" max="497" width="22.140625" customWidth="1"/>
    <col min="498" max="498" width="14" customWidth="1"/>
    <col min="499" max="500" width="22.140625" customWidth="1"/>
    <col min="501" max="501" width="14" customWidth="1"/>
    <col min="502" max="503" width="22.140625" customWidth="1"/>
    <col min="504" max="504" width="14" customWidth="1"/>
    <col min="505" max="506" width="22.140625" customWidth="1"/>
    <col min="507" max="507" width="9" customWidth="1"/>
    <col min="508" max="509" width="11.7109375" customWidth="1"/>
    <col min="510" max="510" width="11" customWidth="1"/>
    <col min="511" max="512" width="13.85546875" customWidth="1"/>
    <col min="513" max="513" width="14" customWidth="1"/>
    <col min="514" max="515" width="22.140625" customWidth="1"/>
    <col min="516" max="516" width="10" customWidth="1"/>
    <col min="517" max="518" width="12.7109375" customWidth="1"/>
    <col min="519" max="519" width="10" customWidth="1"/>
    <col min="520" max="521" width="12.7109375" customWidth="1"/>
    <col min="522" max="522" width="9" customWidth="1"/>
    <col min="523" max="524" width="11.7109375" customWidth="1"/>
    <col min="525" max="525" width="9" customWidth="1"/>
    <col min="526" max="527" width="11.7109375" customWidth="1"/>
    <col min="528" max="528" width="9" customWidth="1"/>
    <col min="529" max="530" width="11.7109375" customWidth="1"/>
    <col min="531" max="531" width="14" customWidth="1"/>
    <col min="532" max="533" width="22.140625" customWidth="1"/>
    <col min="534" max="534" width="9" customWidth="1"/>
    <col min="535" max="536" width="11.7109375" customWidth="1"/>
    <col min="537" max="537" width="9" customWidth="1"/>
    <col min="538" max="539" width="11.7109375" customWidth="1"/>
    <col min="540" max="540" width="8" customWidth="1"/>
    <col min="541" max="542" width="10.7109375" customWidth="1"/>
    <col min="543" max="543" width="14" customWidth="1"/>
    <col min="544" max="545" width="22.140625" customWidth="1"/>
    <col min="546" max="546" width="9" customWidth="1"/>
    <col min="547" max="548" width="11.7109375" customWidth="1"/>
    <col min="549" max="549" width="14" customWidth="1"/>
    <col min="550" max="551" width="22.140625" customWidth="1"/>
    <col min="552" max="552" width="14" customWidth="1"/>
    <col min="553" max="554" width="22.140625" customWidth="1"/>
    <col min="555" max="555" width="9" customWidth="1"/>
    <col min="556" max="557" width="11.7109375" customWidth="1"/>
    <col min="558" max="558" width="11" customWidth="1"/>
    <col min="559" max="560" width="13.85546875" customWidth="1"/>
    <col min="561" max="561" width="14" customWidth="1"/>
    <col min="562" max="563" width="22.140625" customWidth="1"/>
    <col min="564" max="564" width="14" customWidth="1"/>
    <col min="565" max="566" width="22.140625" customWidth="1"/>
    <col min="567" max="567" width="6" customWidth="1"/>
    <col min="568" max="569" width="9.140625" customWidth="1"/>
    <col min="570" max="570" width="14" customWidth="1"/>
    <col min="571" max="572" width="22.140625" customWidth="1"/>
    <col min="573" max="573" width="10" customWidth="1"/>
    <col min="574" max="575" width="12.7109375" customWidth="1"/>
    <col min="576" max="576" width="5.85546875" customWidth="1"/>
    <col min="577" max="578" width="9" customWidth="1"/>
    <col min="579" max="579" width="9.140625" customWidth="1"/>
    <col min="580" max="581" width="12.28515625" customWidth="1"/>
    <col min="582" max="582" width="11.7109375" customWidth="1"/>
    <col min="583" max="583" width="22.140625" customWidth="1"/>
    <col min="584" max="584" width="14" customWidth="1"/>
    <col min="585" max="586" width="22.140625" customWidth="1"/>
    <col min="587" max="587" width="21" customWidth="1"/>
    <col min="588" max="588" width="9" customWidth="1"/>
    <col min="589" max="589" width="11.7109375" customWidth="1"/>
    <col min="590" max="590" width="10.7109375" customWidth="1"/>
    <col min="591" max="591" width="9.7109375" customWidth="1"/>
    <col min="592" max="592" width="9" customWidth="1"/>
    <col min="593" max="595" width="11.7109375" customWidth="1"/>
    <col min="596" max="596" width="9" customWidth="1"/>
    <col min="597" max="599" width="11.7109375" customWidth="1"/>
    <col min="600" max="600" width="9" customWidth="1"/>
    <col min="601" max="603" width="11.7109375" customWidth="1"/>
    <col min="604" max="604" width="11" customWidth="1"/>
    <col min="605" max="607" width="13.85546875" customWidth="1"/>
    <col min="608" max="608" width="9" customWidth="1"/>
    <col min="609" max="610" width="11.7109375" customWidth="1"/>
    <col min="611" max="611" width="10.7109375" customWidth="1"/>
    <col min="612" max="612" width="14" customWidth="1"/>
    <col min="613" max="615" width="22.140625" customWidth="1"/>
    <col min="616" max="616" width="9" customWidth="1"/>
    <col min="617" max="619" width="11.7109375" customWidth="1"/>
    <col min="620" max="620" width="14" customWidth="1"/>
    <col min="621" max="623" width="22.140625" customWidth="1"/>
    <col min="624" max="624" width="5" customWidth="1"/>
    <col min="625" max="627" width="8.140625" customWidth="1"/>
    <col min="628" max="628" width="9" customWidth="1"/>
    <col min="629" max="631" width="11.7109375" customWidth="1"/>
    <col min="632" max="632" width="11" customWidth="1"/>
    <col min="633" max="635" width="13.85546875" customWidth="1"/>
    <col min="636" max="636" width="14" customWidth="1"/>
    <col min="637" max="639" width="22.140625" customWidth="1"/>
    <col min="640" max="640" width="9" customWidth="1"/>
    <col min="641" max="642" width="11.7109375" customWidth="1"/>
    <col min="643" max="643" width="10.7109375" customWidth="1"/>
    <col min="644" max="644" width="9" customWidth="1"/>
    <col min="645" max="647" width="11.7109375" customWidth="1"/>
    <col min="648" max="648" width="10" customWidth="1"/>
    <col min="649" max="650" width="12.7109375" customWidth="1"/>
    <col min="651" max="651" width="11.7109375" customWidth="1"/>
    <col min="652" max="652" width="9" customWidth="1"/>
    <col min="653" max="655" width="11.7109375" customWidth="1"/>
    <col min="656" max="656" width="9" customWidth="1"/>
    <col min="657" max="659" width="11.7109375" customWidth="1"/>
    <col min="660" max="660" width="9" customWidth="1"/>
    <col min="661" max="663" width="11.7109375" customWidth="1"/>
    <col min="664" max="664" width="14" customWidth="1"/>
    <col min="665" max="667" width="22.140625" customWidth="1"/>
    <col min="668" max="668" width="11" customWidth="1"/>
    <col min="669" max="671" width="13.85546875" customWidth="1"/>
    <col min="672" max="672" width="9" customWidth="1"/>
    <col min="673" max="675" width="11.7109375" customWidth="1"/>
    <col min="676" max="676" width="14" customWidth="1"/>
    <col min="677" max="679" width="22.140625" customWidth="1"/>
    <col min="680" max="680" width="14" customWidth="1"/>
    <col min="681" max="683" width="22.140625" customWidth="1"/>
    <col min="684" max="684" width="14" customWidth="1"/>
    <col min="685" max="687" width="22.140625" customWidth="1"/>
    <col min="688" max="688" width="14" customWidth="1"/>
    <col min="689" max="691" width="22.140625" customWidth="1"/>
    <col min="692" max="692" width="9" customWidth="1"/>
    <col min="693" max="695" width="11.7109375" customWidth="1"/>
    <col min="696" max="696" width="11" customWidth="1"/>
    <col min="697" max="699" width="13.85546875" customWidth="1"/>
    <col min="700" max="700" width="14" customWidth="1"/>
    <col min="701" max="703" width="22.140625" customWidth="1"/>
    <col min="704" max="704" width="9" customWidth="1"/>
    <col min="705" max="707" width="11.7109375" customWidth="1"/>
    <col min="708" max="708" width="10" customWidth="1"/>
    <col min="709" max="711" width="12.7109375" customWidth="1"/>
    <col min="712" max="712" width="9" customWidth="1"/>
    <col min="713" max="715" width="11.7109375" customWidth="1"/>
    <col min="716" max="716" width="14" customWidth="1"/>
    <col min="717" max="719" width="22.140625" customWidth="1"/>
    <col min="720" max="720" width="9" customWidth="1"/>
    <col min="721" max="723" width="11.7109375" customWidth="1"/>
    <col min="724" max="724" width="9" customWidth="1"/>
    <col min="725" max="727" width="11.7109375" customWidth="1"/>
    <col min="728" max="728" width="8" customWidth="1"/>
    <col min="729" max="731" width="10.7109375" customWidth="1"/>
    <col min="732" max="732" width="9" customWidth="1"/>
    <col min="733" max="735" width="11.7109375" customWidth="1"/>
    <col min="736" max="736" width="14" customWidth="1"/>
    <col min="737" max="739" width="22.140625" customWidth="1"/>
    <col min="740" max="740" width="9" customWidth="1"/>
    <col min="741" max="743" width="11.7109375" customWidth="1"/>
    <col min="744" max="744" width="14" customWidth="1"/>
    <col min="745" max="747" width="22.140625" customWidth="1"/>
    <col min="748" max="748" width="9" customWidth="1"/>
    <col min="749" max="751" width="11.7109375" customWidth="1"/>
    <col min="752" max="752" width="14" customWidth="1"/>
    <col min="753" max="755" width="22.140625" customWidth="1"/>
    <col min="756" max="756" width="11" customWidth="1"/>
    <col min="757" max="759" width="13.85546875" customWidth="1"/>
    <col min="760" max="760" width="14" customWidth="1"/>
    <col min="761" max="762" width="22.140625" customWidth="1"/>
    <col min="763" max="763" width="21" customWidth="1"/>
    <col min="764" max="764" width="14" customWidth="1"/>
    <col min="765" max="767" width="22.140625" customWidth="1"/>
    <col min="768" max="768" width="6" customWidth="1"/>
    <col min="769" max="771" width="9.140625" customWidth="1"/>
    <col min="772" max="772" width="14" customWidth="1"/>
    <col min="773" max="775" width="22.140625" customWidth="1"/>
    <col min="776" max="776" width="10" customWidth="1"/>
    <col min="777" max="779" width="12.7109375" customWidth="1"/>
    <col min="780" max="780" width="5.85546875" customWidth="1"/>
    <col min="781" max="783" width="9" customWidth="1"/>
    <col min="784" max="784" width="9.140625" customWidth="1"/>
    <col min="785" max="787" width="12.28515625" customWidth="1"/>
    <col min="788" max="788" width="11.7109375" customWidth="1"/>
    <col min="789" max="789" width="22.140625" customWidth="1"/>
    <col min="790" max="790" width="5" customWidth="1"/>
    <col min="791" max="794" width="8.140625" customWidth="1"/>
    <col min="795" max="795" width="11" customWidth="1"/>
    <col min="796" max="798" width="13.85546875" customWidth="1"/>
    <col min="799" max="799" width="12.7109375" customWidth="1"/>
    <col min="800" max="800" width="14" customWidth="1"/>
    <col min="801" max="804" width="22.140625" customWidth="1"/>
    <col min="805" max="805" width="9" customWidth="1"/>
    <col min="806" max="809" width="11.7109375" customWidth="1"/>
    <col min="810" max="810" width="9" customWidth="1"/>
    <col min="811" max="814" width="11.7109375" customWidth="1"/>
    <col min="815" max="815" width="9" customWidth="1"/>
    <col min="816" max="817" width="11.7109375" customWidth="1"/>
    <col min="818" max="819" width="10.7109375" customWidth="1"/>
    <col min="820" max="820" width="9" customWidth="1"/>
    <col min="821" max="824" width="11.7109375" customWidth="1"/>
    <col min="825" max="825" width="14" customWidth="1"/>
    <col min="826" max="829" width="22.140625" customWidth="1"/>
    <col min="830" max="830" width="11" customWidth="1"/>
    <col min="831" max="833" width="13.85546875" customWidth="1"/>
    <col min="834" max="834" width="11.7109375" customWidth="1"/>
    <col min="835" max="835" width="9" customWidth="1"/>
    <col min="836" max="839" width="11.7109375" customWidth="1"/>
    <col min="840" max="840" width="9" customWidth="1"/>
    <col min="841" max="844" width="11.7109375" customWidth="1"/>
    <col min="845" max="845" width="9" customWidth="1"/>
    <col min="846" max="849" width="11.7109375" customWidth="1"/>
    <col min="850" max="850" width="9" customWidth="1"/>
    <col min="851" max="854" width="11.7109375" customWidth="1"/>
    <col min="855" max="855" width="14" customWidth="1"/>
    <col min="856" max="859" width="22.140625" customWidth="1"/>
    <col min="860" max="860" width="14" customWidth="1"/>
    <col min="861" max="864" width="22.140625" customWidth="1"/>
    <col min="865" max="865" width="14" customWidth="1"/>
    <col min="866" max="869" width="22.140625" customWidth="1"/>
    <col min="870" max="870" width="14" customWidth="1"/>
    <col min="871" max="873" width="22.140625" customWidth="1"/>
    <col min="874" max="874" width="21" customWidth="1"/>
    <col min="875" max="875" width="9" customWidth="1"/>
    <col min="876" max="879" width="11.7109375" customWidth="1"/>
    <col min="880" max="880" width="11" customWidth="1"/>
    <col min="881" max="883" width="13.85546875" customWidth="1"/>
    <col min="884" max="884" width="12.7109375" customWidth="1"/>
    <col min="885" max="885" width="10" customWidth="1"/>
    <col min="886" max="887" width="12.7109375" customWidth="1"/>
    <col min="888" max="888" width="11.7109375" customWidth="1"/>
    <col min="889" max="889" width="12.7109375" customWidth="1"/>
    <col min="890" max="890" width="14" customWidth="1"/>
    <col min="891" max="894" width="22.140625" customWidth="1"/>
    <col min="895" max="895" width="10" customWidth="1"/>
    <col min="896" max="899" width="12.7109375" customWidth="1"/>
    <col min="900" max="900" width="9" customWidth="1"/>
    <col min="901" max="903" width="11.7109375" customWidth="1"/>
    <col min="904" max="904" width="10.7109375" customWidth="1"/>
    <col min="905" max="905" width="9" customWidth="1"/>
    <col min="906" max="909" width="11.7109375" customWidth="1"/>
    <col min="910" max="910" width="14" customWidth="1"/>
    <col min="911" max="914" width="22.140625" customWidth="1"/>
    <col min="915" max="915" width="9" customWidth="1"/>
    <col min="916" max="919" width="11.7109375" customWidth="1"/>
    <col min="920" max="920" width="9" customWidth="1"/>
    <col min="921" max="924" width="11.7109375" customWidth="1"/>
    <col min="925" max="925" width="8" customWidth="1"/>
    <col min="926" max="929" width="10.7109375" customWidth="1"/>
    <col min="930" max="930" width="14" customWidth="1"/>
    <col min="931" max="934" width="22.140625" customWidth="1"/>
    <col min="935" max="935" width="9" customWidth="1"/>
    <col min="936" max="938" width="11.7109375" customWidth="1"/>
    <col min="939" max="939" width="10.7109375" customWidth="1"/>
    <col min="940" max="940" width="14" customWidth="1"/>
    <col min="941" max="944" width="22.140625" customWidth="1"/>
    <col min="945" max="945" width="14" customWidth="1"/>
    <col min="946" max="949" width="22.140625" customWidth="1"/>
    <col min="950" max="950" width="9" customWidth="1"/>
    <col min="951" max="954" width="11.7109375" customWidth="1"/>
    <col min="955" max="955" width="11" customWidth="1"/>
    <col min="956" max="958" width="13.85546875" customWidth="1"/>
    <col min="959" max="959" width="12.7109375" customWidth="1"/>
    <col min="960" max="960" width="9" customWidth="1"/>
    <col min="961" max="964" width="11.7109375" customWidth="1"/>
    <col min="965" max="965" width="14" customWidth="1"/>
    <col min="966" max="967" width="22.140625" customWidth="1"/>
    <col min="968" max="968" width="21" customWidth="1"/>
    <col min="969" max="969" width="22.140625" customWidth="1"/>
    <col min="970" max="970" width="14" customWidth="1"/>
    <col min="971" max="974" width="22.140625" customWidth="1"/>
    <col min="975" max="975" width="6" customWidth="1"/>
    <col min="976" max="979" width="9.140625" customWidth="1"/>
    <col min="980" max="980" width="14" customWidth="1"/>
    <col min="981" max="984" width="22.140625" customWidth="1"/>
    <col min="985" max="985" width="10" customWidth="1"/>
    <col min="986" max="988" width="12.7109375" customWidth="1"/>
    <col min="989" max="989" width="11.7109375" customWidth="1"/>
    <col min="990" max="990" width="5.85546875" customWidth="1"/>
    <col min="991" max="994" width="9" customWidth="1"/>
    <col min="995" max="995" width="9.140625" customWidth="1"/>
    <col min="996" max="999" width="12.28515625" customWidth="1"/>
    <col min="1000" max="1000" width="11.7109375" customWidth="1"/>
    <col min="1001" max="1001" width="12.7109375" customWidth="1"/>
    <col min="1002" max="1002" width="11.7109375" customWidth="1"/>
    <col min="1003" max="1003" width="14" customWidth="1"/>
    <col min="1004" max="1008" width="22.140625" customWidth="1"/>
    <col min="1009" max="1009" width="9" customWidth="1"/>
    <col min="1010" max="1014" width="11.7109375" customWidth="1"/>
    <col min="1015" max="1015" width="14" customWidth="1"/>
    <col min="1016" max="1016" width="22.140625" customWidth="1"/>
    <col min="1017" max="1018" width="22.140625" bestFit="1" customWidth="1"/>
    <col min="1019" max="1020" width="22.140625" customWidth="1"/>
    <col min="1021" max="1021" width="5" customWidth="1"/>
    <col min="1022" max="1026" width="8.140625" customWidth="1"/>
    <col min="1027" max="1027" width="11" customWidth="1"/>
    <col min="1028" max="1029" width="13.85546875" bestFit="1" customWidth="1"/>
    <col min="1030" max="1030" width="13.85546875" customWidth="1"/>
    <col min="1031" max="1031" width="12.7109375" customWidth="1"/>
    <col min="1032" max="1032" width="13.85546875" customWidth="1"/>
    <col min="1033" max="1033" width="14" customWidth="1"/>
    <col min="1034" max="1037" width="22.140625" customWidth="1"/>
    <col min="1038" max="1038" width="21" customWidth="1"/>
    <col min="1039" max="1039" width="9" customWidth="1"/>
    <col min="1040" max="1041" width="11.7109375" customWidth="1"/>
    <col min="1042" max="1043" width="10.7109375" customWidth="1"/>
    <col min="1044" max="1044" width="11.7109375" customWidth="1"/>
    <col min="1045" max="1045" width="9" customWidth="1"/>
    <col min="1046" max="1049" width="8.7109375" customWidth="1"/>
    <col min="1050" max="1050" width="11.7109375" customWidth="1"/>
    <col min="1051" max="1051" width="9" customWidth="1"/>
    <col min="1052" max="1056" width="11.7109375" customWidth="1"/>
    <col min="1057" max="1057" width="9" customWidth="1"/>
    <col min="1058" max="1062" width="11.7109375" customWidth="1"/>
    <col min="1063" max="1063" width="14" bestFit="1" customWidth="1"/>
    <col min="1064" max="1066" width="22.140625" customWidth="1"/>
    <col min="1067" max="1067" width="22.140625" bestFit="1" customWidth="1"/>
    <col min="1068" max="1068" width="22.140625" customWidth="1"/>
    <col min="1069" max="1069" width="11" customWidth="1"/>
    <col min="1070" max="1070" width="13.85546875" bestFit="1" customWidth="1"/>
    <col min="1071" max="1072" width="13.85546875" customWidth="1"/>
    <col min="1073" max="1073" width="11.7109375" customWidth="1"/>
    <col min="1074" max="1074" width="13.85546875" customWidth="1"/>
    <col min="1075" max="1075" width="10" customWidth="1"/>
    <col min="1076" max="1079" width="12.7109375" customWidth="1"/>
    <col min="1080" max="1080" width="12.7109375" bestFit="1" customWidth="1"/>
    <col min="1081" max="1081" width="9" customWidth="1"/>
    <col min="1082" max="1086" width="11.7109375" customWidth="1"/>
    <col min="1087" max="1087" width="14" customWidth="1"/>
    <col min="1088" max="1088" width="22.140625" customWidth="1"/>
    <col min="1089" max="1090" width="22.140625" bestFit="1" customWidth="1"/>
    <col min="1091" max="1092" width="22.140625" customWidth="1"/>
    <col min="1093" max="1093" width="9" customWidth="1"/>
    <col min="1094" max="1098" width="11.7109375" customWidth="1"/>
    <col min="1099" max="1099" width="9" customWidth="1"/>
    <col min="1100" max="1104" width="11.7109375" customWidth="1"/>
    <col min="1105" max="1105" width="14" customWidth="1"/>
    <col min="1106" max="1107" width="22.140625" customWidth="1"/>
    <col min="1108" max="1108" width="22.140625" bestFit="1" customWidth="1"/>
    <col min="1109" max="1109" width="21" bestFit="1" customWidth="1"/>
    <col min="1110" max="1110" width="22.140625" customWidth="1"/>
    <col min="1111" max="1111" width="9" customWidth="1"/>
    <col min="1112" max="1116" width="11.7109375" customWidth="1"/>
    <col min="1117" max="1117" width="14" customWidth="1"/>
    <col min="1118" max="1119" width="22.140625" bestFit="1" customWidth="1"/>
    <col min="1120" max="1122" width="22.140625" customWidth="1"/>
    <col min="1123" max="1123" width="11" customWidth="1"/>
    <col min="1124" max="1126" width="13.85546875" customWidth="1"/>
    <col min="1127" max="1127" width="12.7109375" customWidth="1"/>
    <col min="1128" max="1128" width="13.85546875" customWidth="1"/>
    <col min="1129" max="1129" width="14" customWidth="1"/>
    <col min="1130" max="1130" width="22.140625" bestFit="1" customWidth="1"/>
    <col min="1131" max="1134" width="22.140625" customWidth="1"/>
    <col min="1135" max="1135" width="10" customWidth="1"/>
    <col min="1136" max="1136" width="12.7109375" customWidth="1"/>
    <col min="1137" max="1137" width="12.7109375" bestFit="1" customWidth="1"/>
    <col min="1138" max="1138" width="11.7109375" customWidth="1"/>
    <col min="1139" max="1140" width="12.7109375" customWidth="1"/>
    <col min="1141" max="1141" width="14" customWidth="1"/>
    <col min="1142" max="1144" width="22.140625" bestFit="1" customWidth="1"/>
    <col min="1145" max="1146" width="22.140625" customWidth="1"/>
    <col min="1147" max="1147" width="9" customWidth="1"/>
    <col min="1148" max="1150" width="11.7109375" customWidth="1"/>
    <col min="1151" max="1151" width="10.7109375" customWidth="1"/>
    <col min="1152" max="1152" width="11.7109375" customWidth="1"/>
    <col min="1153" max="1153" width="9" customWidth="1"/>
    <col min="1154" max="1158" width="11.7109375" customWidth="1"/>
    <col min="1159" max="1159" width="9" customWidth="1"/>
    <col min="1160" max="1163" width="11.7109375" customWidth="1"/>
    <col min="1164" max="1164" width="10.7109375" customWidth="1"/>
    <col min="1165" max="1165" width="9" customWidth="1"/>
    <col min="1166" max="1170" width="11.7109375" customWidth="1"/>
    <col min="1171" max="1171" width="9" customWidth="1"/>
    <col min="1172" max="1174" width="11.7109375" customWidth="1"/>
    <col min="1175" max="1175" width="10.7109375" customWidth="1"/>
    <col min="1176" max="1176" width="11.7109375" customWidth="1"/>
    <col min="1177" max="1177" width="14" bestFit="1" customWidth="1"/>
    <col min="1178" max="1178" width="22.140625" bestFit="1" customWidth="1"/>
    <col min="1179" max="1179" width="22.140625" customWidth="1"/>
    <col min="1180" max="1181" width="22.140625" bestFit="1" customWidth="1"/>
    <col min="1182" max="1182" width="22.140625" customWidth="1"/>
    <col min="1183" max="1183" width="14" customWidth="1"/>
    <col min="1184" max="1186" width="22.140625" bestFit="1" customWidth="1"/>
    <col min="1187" max="1188" width="22.140625" customWidth="1"/>
    <col min="1189" max="1189" width="9" customWidth="1"/>
    <col min="1190" max="1194" width="11.7109375" customWidth="1"/>
    <col min="1195" max="1195" width="9" customWidth="1"/>
    <col min="1196" max="1200" width="11.7109375" customWidth="1"/>
    <col min="1201" max="1201" width="14" customWidth="1"/>
    <col min="1202" max="1203" width="22.140625" bestFit="1" customWidth="1"/>
    <col min="1204" max="1204" width="21" bestFit="1" customWidth="1"/>
    <col min="1205" max="1205" width="22.140625" bestFit="1" customWidth="1"/>
    <col min="1206" max="1206" width="20" customWidth="1"/>
    <col min="1207" max="1207" width="14" bestFit="1" customWidth="1"/>
    <col min="1208" max="1211" width="22.140625" bestFit="1" customWidth="1"/>
    <col min="1212" max="1212" width="22.140625" customWidth="1"/>
    <col min="1213" max="1213" width="11" customWidth="1"/>
    <col min="1214" max="1215" width="13.85546875" customWidth="1"/>
    <col min="1216" max="1216" width="13.85546875" bestFit="1" customWidth="1"/>
    <col min="1217" max="1217" width="12.7109375" bestFit="1" customWidth="1"/>
    <col min="1218" max="1218" width="13.85546875" customWidth="1"/>
    <col min="1219" max="1219" width="14" customWidth="1"/>
    <col min="1220" max="1224" width="22.140625" customWidth="1"/>
    <col min="1225" max="1225" width="8" customWidth="1"/>
    <col min="1226" max="1230" width="10.7109375" customWidth="1"/>
    <col min="1231" max="1231" width="6" customWidth="1"/>
    <col min="1232" max="1236" width="9.140625" customWidth="1"/>
    <col min="1237" max="1237" width="14" customWidth="1"/>
    <col min="1238" max="1242" width="22.140625" bestFit="1" customWidth="1"/>
    <col min="1243" max="1243" width="10" customWidth="1"/>
    <col min="1244" max="1246" width="12.7109375" customWidth="1"/>
    <col min="1247" max="1247" width="11.7109375" customWidth="1"/>
    <col min="1248" max="1248" width="12.7109375" customWidth="1"/>
    <col min="1249" max="1249" width="9.140625" customWidth="1"/>
    <col min="1250" max="1253" width="8.7109375" customWidth="1"/>
    <col min="1254" max="1254" width="9.140625" customWidth="1"/>
    <col min="1255" max="1256" width="12.28515625" bestFit="1" customWidth="1"/>
    <col min="1257" max="1259" width="12.28515625" customWidth="1"/>
    <col min="1260" max="1260" width="11.7109375" customWidth="1"/>
    <col min="1261" max="1263" width="22.140625" bestFit="1" customWidth="1"/>
    <col min="1264" max="1264" width="11" customWidth="1"/>
    <col min="1265" max="1267" width="13.85546875" bestFit="1" customWidth="1"/>
    <col min="1268" max="1268" width="12.7109375" customWidth="1"/>
    <col min="1269" max="1270" width="13.85546875" bestFit="1" customWidth="1"/>
    <col min="1271" max="1271" width="11" customWidth="1"/>
    <col min="1272" max="1274" width="13.85546875" customWidth="1"/>
    <col min="1275" max="1275" width="12.7109375" customWidth="1"/>
    <col min="1276" max="1277" width="13.85546875" customWidth="1"/>
    <col min="1278" max="1278" width="14" customWidth="1"/>
    <col min="1279" max="1282" width="22.140625" bestFit="1" customWidth="1"/>
    <col min="1283" max="1284" width="22.140625" customWidth="1"/>
    <col min="1285" max="1285" width="14" bestFit="1" customWidth="1"/>
    <col min="1286" max="1289" width="22.140625" bestFit="1" customWidth="1"/>
    <col min="1290" max="1290" width="21" bestFit="1" customWidth="1"/>
    <col min="1291" max="1291" width="22.140625" bestFit="1" customWidth="1"/>
    <col min="1292" max="1292" width="9" customWidth="1"/>
    <col min="1293" max="1298" width="11.7109375" customWidth="1"/>
    <col min="1299" max="1299" width="5" customWidth="1"/>
    <col min="1300" max="1305" width="8.140625" customWidth="1"/>
    <col min="1306" max="1306" width="9" customWidth="1"/>
    <col min="1307" max="1307" width="11.7109375" customWidth="1"/>
    <col min="1308" max="1308" width="11.7109375" bestFit="1" customWidth="1"/>
    <col min="1309" max="1310" width="10.7109375" customWidth="1"/>
    <col min="1311" max="1311" width="11.7109375" bestFit="1" customWidth="1"/>
    <col min="1312" max="1312" width="11.7109375" customWidth="1"/>
    <col min="1313" max="1313" width="9" customWidth="1"/>
    <col min="1314" max="1319" width="11.7109375" customWidth="1"/>
    <col min="1320" max="1320" width="11" bestFit="1" customWidth="1"/>
    <col min="1321" max="1323" width="13.85546875" customWidth="1"/>
    <col min="1324" max="1324" width="11.7109375" customWidth="1"/>
    <col min="1325" max="1325" width="13.85546875" bestFit="1" customWidth="1"/>
    <col min="1326" max="1326" width="13.85546875" customWidth="1"/>
    <col min="1327" max="1327" width="9" customWidth="1"/>
    <col min="1328" max="1328" width="11.7109375" customWidth="1"/>
    <col min="1329" max="1329" width="11.7109375" bestFit="1" customWidth="1"/>
    <col min="1330" max="1333" width="11.7109375" customWidth="1"/>
    <col min="1334" max="1334" width="9" customWidth="1"/>
    <col min="1335" max="1337" width="11.7109375" bestFit="1" customWidth="1"/>
    <col min="1338" max="1338" width="10.7109375" bestFit="1" customWidth="1"/>
    <col min="1339" max="1340" width="11.7109375" bestFit="1" customWidth="1"/>
    <col min="1341" max="1341" width="9" customWidth="1"/>
    <col min="1342" max="1347" width="11.7109375" bestFit="1" customWidth="1"/>
    <col min="1348" max="1348" width="14" bestFit="1" customWidth="1"/>
    <col min="1349" max="1354" width="22.140625" bestFit="1" customWidth="1"/>
    <col min="1355" max="1355" width="9" customWidth="1"/>
    <col min="1356" max="1361" width="11.7109375" bestFit="1" customWidth="1"/>
    <col min="1362" max="1362" width="11" bestFit="1" customWidth="1"/>
    <col min="1363" max="1365" width="13.85546875" bestFit="1" customWidth="1"/>
    <col min="1366" max="1366" width="12.7109375" bestFit="1" customWidth="1"/>
    <col min="1367" max="1368" width="13.85546875" bestFit="1" customWidth="1"/>
    <col min="1369" max="1369" width="14" bestFit="1" customWidth="1"/>
    <col min="1370" max="1372" width="22.140625" bestFit="1" customWidth="1"/>
    <col min="1373" max="1373" width="21" bestFit="1" customWidth="1"/>
    <col min="1374" max="1375" width="22.140625" bestFit="1" customWidth="1"/>
    <col min="1376" max="1376" width="9" customWidth="1"/>
    <col min="1377" max="1382" width="11.7109375" bestFit="1" customWidth="1"/>
    <col min="1383" max="1383" width="9" customWidth="1"/>
    <col min="1384" max="1389" width="11.7109375" bestFit="1" customWidth="1"/>
    <col min="1390" max="1390" width="14" bestFit="1" customWidth="1"/>
    <col min="1391" max="1396" width="22.140625" bestFit="1" customWidth="1"/>
    <col min="1397" max="1397" width="14" bestFit="1" customWidth="1"/>
    <col min="1398" max="1403" width="22.140625" bestFit="1" customWidth="1"/>
    <col min="1404" max="1404" width="9" customWidth="1"/>
    <col min="1405" max="1410" width="11.7109375" bestFit="1" customWidth="1"/>
    <col min="1411" max="1411" width="9" customWidth="1"/>
    <col min="1412" max="1415" width="11.7109375" bestFit="1" customWidth="1"/>
    <col min="1416" max="1417" width="10.7109375" bestFit="1" customWidth="1"/>
    <col min="1418" max="1418" width="9" customWidth="1"/>
    <col min="1419" max="1423" width="11.7109375" bestFit="1" customWidth="1"/>
    <col min="1424" max="1424" width="10.7109375" bestFit="1" customWidth="1"/>
    <col min="1425" max="1425" width="14" bestFit="1" customWidth="1"/>
    <col min="1426" max="1431" width="22.140625" bestFit="1" customWidth="1"/>
    <col min="1432" max="1432" width="9" customWidth="1"/>
    <col min="1433" max="1438" width="11.7109375" bestFit="1" customWidth="1"/>
    <col min="1439" max="1439" width="14" bestFit="1" customWidth="1"/>
    <col min="1440" max="1445" width="22.140625" bestFit="1" customWidth="1"/>
    <col min="1446" max="1446" width="9" customWidth="1"/>
    <col min="1447" max="1449" width="11.7109375" bestFit="1" customWidth="1"/>
    <col min="1450" max="1450" width="10.7109375" bestFit="1" customWidth="1"/>
    <col min="1451" max="1451" width="11.7109375" bestFit="1" customWidth="1"/>
    <col min="1452" max="1452" width="10.7109375" bestFit="1" customWidth="1"/>
    <col min="1453" max="1453" width="14" bestFit="1" customWidth="1"/>
    <col min="1454" max="1455" width="22.140625" bestFit="1" customWidth="1"/>
    <col min="1456" max="1456" width="21" bestFit="1" customWidth="1"/>
    <col min="1457" max="1457" width="22.140625" bestFit="1" customWidth="1"/>
    <col min="1458" max="1458" width="20" bestFit="1" customWidth="1"/>
    <col min="1459" max="1459" width="22.140625" bestFit="1" customWidth="1"/>
    <col min="1460" max="1460" width="14" bestFit="1" customWidth="1"/>
    <col min="1461" max="1466" width="22.140625" bestFit="1" customWidth="1"/>
    <col min="1467" max="1467" width="9" customWidth="1"/>
    <col min="1468" max="1473" width="11.7109375" bestFit="1" customWidth="1"/>
    <col min="1474" max="1474" width="9" customWidth="1"/>
    <col min="1475" max="1480" width="11.7109375" bestFit="1" customWidth="1"/>
    <col min="1481" max="1481" width="11" bestFit="1" customWidth="1"/>
    <col min="1482" max="1484" width="13.85546875" bestFit="1" customWidth="1"/>
    <col min="1485" max="1485" width="12.7109375" bestFit="1" customWidth="1"/>
    <col min="1486" max="1487" width="13.85546875" bestFit="1" customWidth="1"/>
    <col min="1488" max="1488" width="14" bestFit="1" customWidth="1"/>
    <col min="1489" max="1493" width="22.140625" bestFit="1" customWidth="1"/>
    <col min="1494" max="1494" width="21" bestFit="1" customWidth="1"/>
    <col min="1495" max="1495" width="6" customWidth="1"/>
    <col min="1501" max="1501" width="8.140625" customWidth="1"/>
    <col min="1502" max="1502" width="8" customWidth="1"/>
    <col min="1503" max="1508" width="10.7109375" bestFit="1" customWidth="1"/>
    <col min="1509" max="1509" width="14" bestFit="1" customWidth="1"/>
    <col min="1510" max="1515" width="22.140625" bestFit="1" customWidth="1"/>
    <col min="1516" max="1516" width="6" customWidth="1"/>
    <col min="1517" max="1521" width="7.140625" customWidth="1"/>
    <col min="1523" max="1523" width="10" bestFit="1" customWidth="1"/>
    <col min="1524" max="1528" width="10.7109375" bestFit="1" customWidth="1"/>
    <col min="1529" max="1529" width="12.7109375" bestFit="1" customWidth="1"/>
    <col min="1530" max="1530" width="10" bestFit="1" customWidth="1"/>
    <col min="1531" max="1533" width="12.7109375" bestFit="1" customWidth="1"/>
    <col min="1534" max="1534" width="11.7109375" bestFit="1" customWidth="1"/>
    <col min="1535" max="1536" width="12.7109375" bestFit="1" customWidth="1"/>
    <col min="1537" max="1537" width="14" bestFit="1" customWidth="1"/>
    <col min="1538" max="1543" width="22.140625" bestFit="1" customWidth="1"/>
    <col min="1545" max="1547" width="8.140625" customWidth="1"/>
    <col min="1548" max="1548" width="8.7109375" customWidth="1"/>
    <col min="1549" max="1549" width="7.140625" customWidth="1"/>
    <col min="1551" max="1554" width="8.7109375" customWidth="1"/>
    <col min="1556" max="1561" width="12.28515625" bestFit="1" customWidth="1"/>
    <col min="1562" max="1562" width="11.7109375" bestFit="1" customWidth="1"/>
  </cols>
  <sheetData>
    <row r="1" spans="1:14">
      <c r="A1" t="s">
        <v>586</v>
      </c>
      <c r="E1">
        <f>SUM(C9:I9)</f>
        <v>798.75482830064777</v>
      </c>
    </row>
    <row r="3" spans="1:14">
      <c r="A3" s="230" t="s">
        <v>582</v>
      </c>
      <c r="B3" s="230" t="s">
        <v>581</v>
      </c>
    </row>
    <row r="4" spans="1:14">
      <c r="A4" s="230" t="s">
        <v>579</v>
      </c>
      <c r="B4">
        <v>1</v>
      </c>
      <c r="C4">
        <v>2</v>
      </c>
      <c r="D4">
        <v>3</v>
      </c>
      <c r="E4">
        <v>4</v>
      </c>
      <c r="F4">
        <v>5</v>
      </c>
      <c r="G4">
        <v>6</v>
      </c>
      <c r="H4">
        <v>7</v>
      </c>
      <c r="I4">
        <v>8</v>
      </c>
      <c r="J4">
        <v>9</v>
      </c>
      <c r="K4">
        <v>10</v>
      </c>
      <c r="L4">
        <v>11</v>
      </c>
      <c r="M4">
        <v>14</v>
      </c>
      <c r="N4" t="s">
        <v>580</v>
      </c>
    </row>
    <row r="5" spans="1:14">
      <c r="A5" s="231" t="s">
        <v>131</v>
      </c>
      <c r="B5" s="232"/>
      <c r="C5" s="232"/>
      <c r="D5" s="232"/>
      <c r="E5" s="232"/>
      <c r="F5" s="232"/>
      <c r="G5" s="232"/>
      <c r="H5" s="232"/>
      <c r="I5" s="232"/>
      <c r="J5" s="232"/>
      <c r="K5" s="232"/>
      <c r="L5" s="232">
        <v>0.59399999999999997</v>
      </c>
      <c r="M5" s="232"/>
      <c r="N5" s="232">
        <v>0.59399999999999997</v>
      </c>
    </row>
    <row r="6" spans="1:14">
      <c r="A6" s="231" t="s">
        <v>578</v>
      </c>
      <c r="B6" s="232">
        <v>3.1630000000000003</v>
      </c>
      <c r="C6" s="232"/>
      <c r="D6" s="232">
        <v>3.1630000000000003</v>
      </c>
      <c r="E6" s="232"/>
      <c r="F6" s="232">
        <v>3.1630000000000003</v>
      </c>
      <c r="G6" s="232"/>
      <c r="H6" s="232"/>
      <c r="I6" s="232"/>
      <c r="J6" s="232"/>
      <c r="K6" s="232"/>
      <c r="L6" s="232"/>
      <c r="M6" s="232"/>
      <c r="N6" s="232">
        <v>9.4890000000000008</v>
      </c>
    </row>
    <row r="7" spans="1:14">
      <c r="A7" s="231" t="s">
        <v>577</v>
      </c>
      <c r="B7" s="232"/>
      <c r="C7" s="232"/>
      <c r="D7" s="232"/>
      <c r="E7" s="232"/>
      <c r="F7" s="232"/>
      <c r="G7" s="232"/>
      <c r="H7" s="232"/>
      <c r="I7" s="232"/>
      <c r="J7" s="232"/>
      <c r="K7" s="232"/>
      <c r="L7" s="232">
        <v>34.804850000000002</v>
      </c>
      <c r="M7" s="232"/>
      <c r="N7" s="232">
        <v>34.804850000000002</v>
      </c>
    </row>
    <row r="8" spans="1:14">
      <c r="A8" s="231" t="s">
        <v>46</v>
      </c>
      <c r="B8" s="232"/>
      <c r="C8" s="232"/>
      <c r="D8" s="232"/>
      <c r="E8" s="232"/>
      <c r="F8" s="232"/>
      <c r="G8" s="232"/>
      <c r="H8" s="232"/>
      <c r="I8" s="232"/>
      <c r="J8" s="232"/>
      <c r="K8" s="232"/>
      <c r="L8" s="232"/>
      <c r="M8" s="232">
        <v>76.573000000000008</v>
      </c>
      <c r="N8" s="232">
        <v>76.573000000000008</v>
      </c>
    </row>
    <row r="9" spans="1:14">
      <c r="A9" s="231" t="s">
        <v>417</v>
      </c>
      <c r="B9" s="232">
        <v>34.830472172637101</v>
      </c>
      <c r="C9" s="232">
        <v>7</v>
      </c>
      <c r="D9" s="232">
        <v>94.52</v>
      </c>
      <c r="E9" s="232">
        <v>49.207194435125132</v>
      </c>
      <c r="F9" s="232">
        <v>167.8778896529378</v>
      </c>
      <c r="G9" s="232">
        <v>385.26360053706526</v>
      </c>
      <c r="H9" s="232">
        <v>64.719240659369973</v>
      </c>
      <c r="I9" s="232">
        <v>30.166903016149647</v>
      </c>
      <c r="J9" s="232"/>
      <c r="K9" s="232">
        <v>0</v>
      </c>
      <c r="L9" s="232">
        <v>5.33012</v>
      </c>
      <c r="M9" s="232">
        <v>2.6770999999999998</v>
      </c>
      <c r="N9" s="232">
        <v>841.59252047328471</v>
      </c>
    </row>
    <row r="10" spans="1:14">
      <c r="A10" s="231" t="s">
        <v>416</v>
      </c>
      <c r="B10" s="232">
        <v>5.3739977128184977</v>
      </c>
      <c r="C10" s="232">
        <v>28.281000000000002</v>
      </c>
      <c r="D10" s="232"/>
      <c r="E10" s="232">
        <v>18.353404999999999</v>
      </c>
      <c r="F10" s="232"/>
      <c r="G10" s="232"/>
      <c r="H10" s="232"/>
      <c r="I10" s="232"/>
      <c r="J10" s="232"/>
      <c r="K10" s="232"/>
      <c r="L10" s="232"/>
      <c r="M10" s="232"/>
      <c r="N10" s="232">
        <v>52.008402712818494</v>
      </c>
    </row>
    <row r="11" spans="1:14">
      <c r="A11" s="231" t="s">
        <v>415</v>
      </c>
      <c r="B11" s="232"/>
      <c r="C11" s="232"/>
      <c r="D11" s="232"/>
      <c r="E11" s="232"/>
      <c r="F11" s="232"/>
      <c r="G11" s="232"/>
      <c r="H11" s="232"/>
      <c r="I11" s="232"/>
      <c r="J11" s="232"/>
      <c r="K11" s="232"/>
      <c r="L11" s="232">
        <v>22.540970999999999</v>
      </c>
      <c r="M11" s="232"/>
      <c r="N11" s="232">
        <v>22.540970999999999</v>
      </c>
    </row>
    <row r="12" spans="1:14">
      <c r="A12" s="231" t="s">
        <v>494</v>
      </c>
      <c r="B12" s="232"/>
      <c r="C12" s="232"/>
      <c r="D12" s="232"/>
      <c r="E12" s="232"/>
      <c r="F12" s="232"/>
      <c r="G12" s="232">
        <v>13.061</v>
      </c>
      <c r="H12" s="232"/>
      <c r="I12" s="232">
        <v>83.333000000000013</v>
      </c>
      <c r="J12" s="232"/>
      <c r="K12" s="232"/>
      <c r="L12" s="232">
        <v>0</v>
      </c>
      <c r="M12" s="232"/>
      <c r="N12" s="232">
        <v>96.394000000000005</v>
      </c>
    </row>
    <row r="13" spans="1:14">
      <c r="A13" s="231" t="s">
        <v>134</v>
      </c>
      <c r="B13" s="232">
        <v>2.5</v>
      </c>
      <c r="C13" s="232"/>
      <c r="D13" s="232">
        <v>31.065000000000001</v>
      </c>
      <c r="E13" s="232"/>
      <c r="F13" s="232"/>
      <c r="G13" s="232"/>
      <c r="H13" s="232">
        <v>9.609</v>
      </c>
      <c r="I13" s="232"/>
      <c r="J13" s="232">
        <v>16.082000000000001</v>
      </c>
      <c r="K13" s="232">
        <v>17.184610000000003</v>
      </c>
      <c r="L13" s="232">
        <v>2.2468499999999998</v>
      </c>
      <c r="M13" s="232"/>
      <c r="N13" s="232">
        <v>78.687460000000002</v>
      </c>
    </row>
    <row r="14" spans="1:14">
      <c r="A14" s="231" t="s">
        <v>135</v>
      </c>
      <c r="B14" s="232"/>
      <c r="C14" s="232"/>
      <c r="D14" s="232"/>
      <c r="E14" s="232"/>
      <c r="F14" s="232"/>
      <c r="G14" s="232"/>
      <c r="H14" s="232">
        <v>6.7480000000000002</v>
      </c>
      <c r="I14" s="232"/>
      <c r="J14" s="232"/>
      <c r="K14" s="232"/>
      <c r="L14" s="232">
        <v>4.7549999999999999</v>
      </c>
      <c r="M14" s="232"/>
      <c r="N14" s="232">
        <v>11.503</v>
      </c>
    </row>
    <row r="15" spans="1:14">
      <c r="A15" s="231" t="s">
        <v>136</v>
      </c>
      <c r="B15" s="232"/>
      <c r="C15" s="232"/>
      <c r="D15" s="232"/>
      <c r="E15" s="232"/>
      <c r="F15" s="232"/>
      <c r="G15" s="232"/>
      <c r="H15" s="232">
        <v>230.44499999999999</v>
      </c>
      <c r="I15" s="232"/>
      <c r="J15" s="232"/>
      <c r="K15" s="232"/>
      <c r="L15" s="232">
        <v>12.074999999999999</v>
      </c>
      <c r="M15" s="232"/>
      <c r="N15" s="232">
        <v>242.51999999999998</v>
      </c>
    </row>
    <row r="16" spans="1:14">
      <c r="A16" s="231" t="s">
        <v>580</v>
      </c>
      <c r="B16" s="232">
        <v>45.867469885455598</v>
      </c>
      <c r="C16" s="232">
        <v>35.281000000000006</v>
      </c>
      <c r="D16" s="232">
        <v>128.74799999999999</v>
      </c>
      <c r="E16" s="232">
        <v>67.560599435125127</v>
      </c>
      <c r="F16" s="232">
        <v>171.04088965293781</v>
      </c>
      <c r="G16" s="232">
        <v>398.32460053706524</v>
      </c>
      <c r="H16" s="232">
        <v>311.52124065936994</v>
      </c>
      <c r="I16" s="232">
        <v>113.49990301614966</v>
      </c>
      <c r="J16" s="232">
        <v>16.082000000000001</v>
      </c>
      <c r="K16" s="232">
        <v>17.184610000000003</v>
      </c>
      <c r="L16" s="232">
        <v>82.346790999999996</v>
      </c>
      <c r="M16" s="232">
        <v>79.250100000000003</v>
      </c>
      <c r="N16" s="232">
        <v>1466.7072041861031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Normal="100" zoomScaleSheetLayoutView="100" workbookViewId="0">
      <selection activeCell="A3" sqref="A3"/>
    </sheetView>
  </sheetViews>
  <sheetFormatPr defaultColWidth="9.140625" defaultRowHeight="15"/>
  <cols>
    <col min="1" max="1" width="218.5703125" style="102" customWidth="1"/>
    <col min="2" max="2" width="9.42578125" style="102" customWidth="1"/>
    <col min="3" max="8" width="9.140625" style="102" customWidth="1"/>
    <col min="9" max="16384" width="9.140625" style="102"/>
  </cols>
  <sheetData>
    <row r="1" spans="1:21" ht="18.75">
      <c r="A1" s="81" t="s">
        <v>249</v>
      </c>
    </row>
    <row r="3" spans="1:21" ht="15" customHeight="1">
      <c r="A3" s="49" t="s">
        <v>178</v>
      </c>
    </row>
    <row r="4" spans="1:21" ht="15" customHeight="1">
      <c r="A4" s="305" t="s">
        <v>484</v>
      </c>
      <c r="B4" s="306"/>
      <c r="C4" s="306"/>
      <c r="D4" s="306"/>
      <c r="E4" s="306"/>
      <c r="F4" s="306"/>
      <c r="G4" s="306"/>
      <c r="H4" s="306"/>
    </row>
    <row r="5" spans="1:21" ht="15" customHeight="1">
      <c r="A5" s="167" t="s">
        <v>485</v>
      </c>
      <c r="B5" s="105"/>
      <c r="C5" s="105"/>
      <c r="D5" s="105"/>
      <c r="E5" s="105"/>
      <c r="F5" s="105"/>
      <c r="G5" s="105"/>
      <c r="H5" s="105"/>
    </row>
    <row r="6" spans="1:21" ht="15" customHeight="1">
      <c r="A6" s="307" t="s">
        <v>426</v>
      </c>
      <c r="B6" s="308"/>
      <c r="C6" s="308"/>
      <c r="D6" s="308"/>
      <c r="E6" s="308"/>
      <c r="F6" s="308"/>
      <c r="G6" s="308"/>
      <c r="H6" s="308"/>
    </row>
    <row r="7" spans="1:21" ht="15" customHeight="1">
      <c r="A7" s="309" t="s">
        <v>657</v>
      </c>
      <c r="B7" s="306"/>
      <c r="C7" s="306"/>
      <c r="D7" s="306"/>
      <c r="E7" s="306"/>
      <c r="F7" s="306"/>
      <c r="G7" s="306"/>
      <c r="H7" s="306"/>
    </row>
    <row r="8" spans="1:21" ht="15" customHeight="1">
      <c r="A8" s="272" t="s">
        <v>658</v>
      </c>
      <c r="B8" s="105"/>
      <c r="C8" s="105"/>
      <c r="D8" s="105"/>
      <c r="E8" s="105"/>
      <c r="F8" s="105"/>
      <c r="G8" s="105"/>
      <c r="H8" s="105"/>
    </row>
    <row r="9" spans="1:21" ht="15" customHeight="1"/>
    <row r="10" spans="1:21" ht="15" customHeight="1">
      <c r="A10" s="70" t="s">
        <v>180</v>
      </c>
      <c r="B10" s="2"/>
      <c r="C10" s="2"/>
      <c r="D10" s="2"/>
      <c r="E10" s="2"/>
      <c r="F10" s="2"/>
      <c r="G10" s="2"/>
      <c r="H10" s="2"/>
      <c r="I10" s="2"/>
      <c r="J10" s="2"/>
      <c r="K10" s="2"/>
      <c r="L10" s="2"/>
      <c r="M10" s="2"/>
      <c r="N10" s="2"/>
    </row>
    <row r="11" spans="1:21" ht="15" customHeight="1">
      <c r="A11" s="70"/>
      <c r="B11" s="2"/>
      <c r="C11" s="2"/>
      <c r="D11" s="2"/>
      <c r="E11" s="2"/>
      <c r="F11" s="2"/>
      <c r="G11" s="2"/>
      <c r="H11" s="2"/>
      <c r="I11" s="2"/>
      <c r="J11" s="2"/>
      <c r="K11" s="2"/>
      <c r="L11" s="2"/>
      <c r="M11" s="2"/>
      <c r="N11" s="2"/>
    </row>
    <row r="12" spans="1:21" ht="15" customHeight="1">
      <c r="A12" s="3" t="s">
        <v>166</v>
      </c>
      <c r="B12" s="2"/>
      <c r="C12" s="2"/>
      <c r="D12" s="2"/>
      <c r="E12" s="2"/>
      <c r="F12" s="2"/>
      <c r="G12" s="2"/>
      <c r="H12" s="2"/>
      <c r="I12" s="2"/>
      <c r="J12" s="2"/>
      <c r="K12" s="2"/>
      <c r="L12" s="2"/>
      <c r="M12" s="2"/>
      <c r="N12" s="2"/>
    </row>
    <row r="13" spans="1:21" ht="15" customHeight="1">
      <c r="A13" s="73" t="s">
        <v>431</v>
      </c>
      <c r="B13" s="107"/>
      <c r="C13" s="107"/>
      <c r="D13" s="107"/>
      <c r="E13" s="107"/>
      <c r="F13" s="107"/>
      <c r="G13" s="107"/>
      <c r="H13" s="107"/>
      <c r="I13" s="107"/>
      <c r="J13" s="107"/>
      <c r="K13" s="107"/>
      <c r="L13" s="107"/>
      <c r="M13" s="107"/>
      <c r="N13" s="107"/>
    </row>
    <row r="14" spans="1:21" ht="15" customHeight="1">
      <c r="A14" s="178" t="s">
        <v>432</v>
      </c>
      <c r="B14" s="107"/>
      <c r="C14" s="107"/>
      <c r="D14" s="107"/>
      <c r="E14" s="107"/>
      <c r="F14" s="107"/>
      <c r="G14" s="107"/>
      <c r="H14" s="107"/>
      <c r="I14" s="107"/>
      <c r="J14" s="107"/>
      <c r="K14" s="107"/>
      <c r="L14" s="107"/>
      <c r="M14" s="107"/>
      <c r="N14" s="107"/>
      <c r="O14" s="2"/>
      <c r="P14" s="2"/>
      <c r="Q14" s="2"/>
      <c r="R14" s="106"/>
      <c r="S14" s="46"/>
      <c r="T14" s="106"/>
      <c r="U14" s="106"/>
    </row>
    <row r="15" spans="1:21" ht="15" customHeight="1">
      <c r="A15" s="2" t="s">
        <v>167</v>
      </c>
      <c r="B15" s="2"/>
      <c r="C15" s="2"/>
      <c r="D15" s="2"/>
      <c r="E15" s="2"/>
      <c r="F15" s="2"/>
      <c r="G15" s="2"/>
      <c r="H15" s="2"/>
      <c r="I15" s="2"/>
      <c r="J15" s="2"/>
      <c r="K15" s="2"/>
      <c r="L15" s="2"/>
      <c r="M15" s="2"/>
      <c r="N15" s="2"/>
      <c r="O15" s="2"/>
      <c r="P15" s="2"/>
      <c r="Q15" s="2"/>
      <c r="R15" s="106"/>
      <c r="S15" s="46"/>
      <c r="T15" s="106"/>
      <c r="U15" s="106"/>
    </row>
    <row r="16" spans="1:21" ht="15" customHeight="1">
      <c r="A16" s="2"/>
      <c r="B16" s="2"/>
      <c r="C16" s="2"/>
      <c r="D16" s="2"/>
      <c r="E16" s="2"/>
      <c r="F16" s="2"/>
      <c r="G16" s="2"/>
      <c r="H16" s="2"/>
      <c r="I16" s="2"/>
      <c r="J16" s="2"/>
      <c r="K16" s="2"/>
      <c r="L16" s="2"/>
      <c r="M16" s="2"/>
      <c r="N16" s="2"/>
      <c r="O16" s="2"/>
      <c r="P16" s="2"/>
      <c r="Q16" s="2"/>
      <c r="R16" s="106"/>
      <c r="S16" s="46"/>
      <c r="T16" s="106"/>
      <c r="U16" s="106"/>
    </row>
    <row r="17" spans="1:21" ht="15" customHeight="1">
      <c r="A17" s="3" t="s">
        <v>179</v>
      </c>
      <c r="B17" s="2"/>
      <c r="C17" s="2"/>
      <c r="D17" s="2"/>
      <c r="E17" s="2"/>
      <c r="F17" s="2"/>
      <c r="G17" s="2"/>
      <c r="H17" s="2"/>
      <c r="I17" s="2"/>
      <c r="J17" s="2"/>
      <c r="K17" s="2"/>
      <c r="L17" s="2"/>
      <c r="M17" s="2"/>
      <c r="N17" s="2"/>
      <c r="O17" s="47"/>
      <c r="P17" s="47"/>
      <c r="Q17" s="47"/>
      <c r="R17" s="47"/>
      <c r="S17" s="48"/>
      <c r="T17" s="47"/>
      <c r="U17" s="47"/>
    </row>
    <row r="18" spans="1:21" ht="15" customHeight="1">
      <c r="A18" s="71" t="s">
        <v>168</v>
      </c>
      <c r="B18" s="2"/>
      <c r="C18" s="2"/>
      <c r="D18" s="2"/>
      <c r="E18" s="2"/>
      <c r="F18" s="2"/>
      <c r="G18" s="2"/>
      <c r="H18" s="2"/>
      <c r="I18" s="2"/>
      <c r="J18" s="2"/>
      <c r="K18" s="2"/>
      <c r="L18" s="2"/>
      <c r="M18" s="2"/>
      <c r="N18" s="2"/>
    </row>
    <row r="19" spans="1:21" ht="15" customHeight="1">
      <c r="A19" s="71" t="s">
        <v>169</v>
      </c>
      <c r="B19" s="2"/>
      <c r="C19" s="2"/>
      <c r="D19" s="2"/>
      <c r="E19" s="2"/>
      <c r="F19" s="2"/>
      <c r="G19" s="2"/>
      <c r="H19" s="2"/>
      <c r="I19" s="2"/>
      <c r="J19" s="2"/>
      <c r="K19" s="2"/>
      <c r="L19" s="2"/>
      <c r="M19" s="2"/>
      <c r="N19" s="2"/>
    </row>
    <row r="20" spans="1:21" ht="15" customHeight="1">
      <c r="A20" s="71" t="s">
        <v>283</v>
      </c>
      <c r="B20" s="2"/>
      <c r="C20" s="2"/>
      <c r="D20" s="2"/>
      <c r="E20" s="2"/>
      <c r="F20" s="2"/>
      <c r="G20" s="2"/>
      <c r="H20" s="2"/>
      <c r="I20" s="2"/>
      <c r="J20" s="2"/>
      <c r="K20" s="2"/>
      <c r="L20" s="2"/>
      <c r="M20" s="2"/>
      <c r="N20" s="2"/>
    </row>
    <row r="21" spans="1:21" ht="15" customHeight="1">
      <c r="A21" s="71" t="s">
        <v>284</v>
      </c>
      <c r="B21" s="2"/>
      <c r="C21" s="2"/>
      <c r="D21" s="2"/>
      <c r="E21" s="2"/>
      <c r="F21" s="2"/>
      <c r="G21" s="2"/>
      <c r="H21" s="2"/>
      <c r="I21" s="2"/>
      <c r="J21" s="2"/>
      <c r="K21" s="2"/>
      <c r="L21" s="2"/>
      <c r="M21" s="2"/>
      <c r="N21" s="2"/>
    </row>
    <row r="22" spans="1:21" ht="15" customHeight="1">
      <c r="A22" s="2"/>
      <c r="B22" s="2"/>
      <c r="C22" s="2"/>
      <c r="D22" s="2"/>
      <c r="E22" s="2"/>
      <c r="F22" s="2"/>
      <c r="G22" s="2"/>
      <c r="H22" s="2"/>
      <c r="I22" s="2"/>
      <c r="J22" s="2"/>
      <c r="K22" s="2"/>
      <c r="L22" s="2"/>
      <c r="M22" s="2"/>
      <c r="N22" s="2"/>
    </row>
    <row r="23" spans="1:21" ht="15" customHeight="1">
      <c r="A23" s="3" t="s">
        <v>170</v>
      </c>
      <c r="B23" s="2"/>
      <c r="C23" s="2"/>
      <c r="D23" s="2"/>
      <c r="E23" s="2"/>
      <c r="F23" s="2"/>
      <c r="G23" s="2"/>
      <c r="H23" s="2"/>
      <c r="I23" s="2"/>
      <c r="J23" s="2"/>
      <c r="K23" s="2"/>
      <c r="L23" s="2"/>
      <c r="M23" s="2"/>
      <c r="N23" s="2"/>
    </row>
    <row r="24" spans="1:21" ht="48.75" customHeight="1">
      <c r="A24" s="73" t="s">
        <v>171</v>
      </c>
      <c r="B24" s="108"/>
      <c r="C24" s="108"/>
      <c r="D24" s="108"/>
      <c r="E24" s="108"/>
      <c r="F24" s="108"/>
      <c r="G24" s="108"/>
      <c r="H24" s="108"/>
      <c r="I24" s="108"/>
      <c r="J24" s="108"/>
      <c r="K24" s="108"/>
      <c r="L24" s="108"/>
      <c r="M24" s="108"/>
      <c r="N24" s="108"/>
    </row>
    <row r="25" spans="1:21" ht="15" customHeight="1">
      <c r="A25" s="2"/>
      <c r="B25" s="2"/>
      <c r="C25" s="2"/>
      <c r="D25" s="2"/>
      <c r="E25" s="2"/>
      <c r="F25" s="2"/>
      <c r="G25" s="2"/>
      <c r="H25" s="2"/>
      <c r="I25" s="2"/>
      <c r="J25" s="2"/>
      <c r="K25" s="2"/>
      <c r="L25" s="2"/>
      <c r="M25" s="2"/>
      <c r="N25" s="2"/>
    </row>
    <row r="26" spans="1:21" ht="15" customHeight="1">
      <c r="A26" s="3" t="s">
        <v>172</v>
      </c>
      <c r="B26" s="2"/>
      <c r="C26" s="2"/>
      <c r="D26" s="2"/>
      <c r="E26" s="2"/>
      <c r="F26" s="2"/>
      <c r="G26" s="2"/>
      <c r="H26" s="2"/>
      <c r="I26" s="2"/>
      <c r="J26" s="2"/>
      <c r="K26" s="2"/>
      <c r="L26" s="2"/>
      <c r="M26" s="2"/>
      <c r="N26" s="2"/>
    </row>
    <row r="27" spans="1:21" ht="45" customHeight="1">
      <c r="A27" s="73" t="s">
        <v>282</v>
      </c>
      <c r="B27" s="108"/>
      <c r="C27" s="108"/>
      <c r="D27" s="108"/>
      <c r="E27" s="108"/>
      <c r="F27" s="108"/>
      <c r="G27" s="108"/>
      <c r="H27" s="108"/>
      <c r="I27" s="108"/>
      <c r="J27" s="108"/>
      <c r="K27" s="108"/>
      <c r="L27" s="108"/>
      <c r="M27" s="108"/>
      <c r="N27" s="108"/>
    </row>
    <row r="28" spans="1:21" ht="15" customHeight="1">
      <c r="A28" s="2"/>
      <c r="B28" s="2"/>
      <c r="C28" s="2"/>
      <c r="D28" s="2"/>
      <c r="E28" s="2"/>
      <c r="F28" s="2"/>
      <c r="G28" s="2"/>
      <c r="H28" s="2"/>
      <c r="I28" s="2"/>
      <c r="J28" s="2"/>
      <c r="K28" s="2"/>
      <c r="L28" s="2"/>
      <c r="M28" s="2"/>
      <c r="N28" s="2"/>
    </row>
    <row r="29" spans="1:21" ht="15" customHeight="1">
      <c r="A29" s="3" t="s">
        <v>173</v>
      </c>
      <c r="B29" s="2"/>
      <c r="C29" s="2"/>
      <c r="D29" s="2"/>
      <c r="E29" s="2"/>
      <c r="F29" s="2"/>
      <c r="G29" s="2"/>
      <c r="H29" s="2"/>
      <c r="I29" s="2"/>
      <c r="J29" s="2"/>
      <c r="K29" s="2"/>
      <c r="L29" s="2"/>
      <c r="M29" s="2"/>
      <c r="N29" s="2"/>
    </row>
    <row r="30" spans="1:21" ht="15" customHeight="1">
      <c r="A30" s="2" t="s">
        <v>174</v>
      </c>
      <c r="B30" s="2"/>
      <c r="C30" s="2"/>
      <c r="D30" s="2"/>
      <c r="E30" s="2"/>
      <c r="F30" s="2"/>
      <c r="G30" s="2"/>
      <c r="H30" s="2"/>
      <c r="I30" s="2"/>
      <c r="J30" s="2"/>
      <c r="K30" s="2"/>
      <c r="L30" s="2"/>
      <c r="M30" s="2"/>
      <c r="N30" s="2"/>
    </row>
    <row r="31" spans="1:21" ht="15" customHeight="1">
      <c r="A31" s="2"/>
      <c r="B31" s="2"/>
      <c r="C31" s="2"/>
      <c r="D31" s="2"/>
      <c r="E31" s="2"/>
      <c r="F31" s="2"/>
      <c r="G31" s="2"/>
      <c r="H31" s="2"/>
      <c r="I31" s="2"/>
      <c r="J31" s="2"/>
      <c r="K31" s="2"/>
      <c r="L31" s="2"/>
      <c r="M31" s="2"/>
      <c r="N31" s="2"/>
    </row>
    <row r="32" spans="1:21" ht="15" customHeight="1">
      <c r="A32" s="3" t="s">
        <v>175</v>
      </c>
      <c r="B32" s="2"/>
      <c r="C32" s="2"/>
      <c r="D32" s="2"/>
      <c r="E32" s="2"/>
      <c r="F32" s="2"/>
      <c r="G32" s="2"/>
      <c r="H32" s="2"/>
      <c r="I32" s="2"/>
      <c r="J32" s="2"/>
      <c r="K32" s="2"/>
      <c r="L32" s="2"/>
      <c r="M32" s="2"/>
      <c r="N32" s="2"/>
    </row>
    <row r="33" spans="1:14" ht="30" customHeight="1">
      <c r="A33" s="73" t="s">
        <v>176</v>
      </c>
      <c r="B33" s="108"/>
      <c r="C33" s="108"/>
      <c r="D33" s="108"/>
      <c r="E33" s="108"/>
      <c r="F33" s="108"/>
      <c r="G33" s="108"/>
      <c r="H33" s="108"/>
      <c r="I33" s="108"/>
      <c r="J33" s="108"/>
      <c r="K33" s="108"/>
      <c r="L33" s="108"/>
      <c r="M33" s="108"/>
      <c r="N33" s="108"/>
    </row>
    <row r="34" spans="1:14" ht="15" customHeight="1">
      <c r="A34" s="73"/>
      <c r="B34" s="108"/>
      <c r="C34" s="108"/>
      <c r="D34" s="108"/>
      <c r="E34" s="108"/>
      <c r="F34" s="108"/>
      <c r="G34" s="108"/>
      <c r="H34" s="108"/>
      <c r="I34" s="108"/>
      <c r="J34" s="108"/>
      <c r="K34" s="108"/>
      <c r="L34" s="108"/>
      <c r="M34" s="108"/>
      <c r="N34" s="108"/>
    </row>
    <row r="35" spans="1:14" ht="15" customHeight="1">
      <c r="A35" s="3" t="s">
        <v>177</v>
      </c>
      <c r="B35" s="2"/>
      <c r="C35" s="2"/>
      <c r="D35" s="2"/>
      <c r="E35" s="2"/>
      <c r="F35" s="2"/>
      <c r="G35" s="2"/>
      <c r="H35" s="2"/>
      <c r="I35" s="2"/>
      <c r="J35" s="2"/>
      <c r="K35" s="2"/>
      <c r="L35" s="2"/>
      <c r="M35" s="2"/>
      <c r="N35" s="2"/>
    </row>
    <row r="36" spans="1:14" ht="15" customHeight="1">
      <c r="A36" s="73" t="s">
        <v>215</v>
      </c>
      <c r="B36" s="108"/>
      <c r="C36" s="108"/>
      <c r="D36" s="108"/>
      <c r="E36" s="108"/>
      <c r="F36" s="108"/>
      <c r="G36" s="108"/>
      <c r="H36" s="108"/>
      <c r="I36" s="108"/>
      <c r="J36" s="108"/>
      <c r="K36" s="108"/>
      <c r="L36" s="108"/>
      <c r="M36" s="108"/>
      <c r="N36" s="108"/>
    </row>
    <row r="37" spans="1:14" ht="15" customHeight="1"/>
    <row r="38" spans="1:14" ht="15" customHeight="1">
      <c r="A38" s="3" t="s">
        <v>181</v>
      </c>
    </row>
    <row r="39" spans="1:14" ht="15" customHeight="1">
      <c r="A39" s="2" t="s">
        <v>182</v>
      </c>
    </row>
    <row r="40" spans="1:14" ht="15" customHeight="1">
      <c r="A40" s="2" t="s">
        <v>427</v>
      </c>
    </row>
    <row r="41" spans="1:14" ht="15" customHeight="1">
      <c r="A41" s="2" t="s">
        <v>428</v>
      </c>
    </row>
    <row r="42" spans="1:14" ht="15" customHeight="1">
      <c r="A42" s="71" t="s">
        <v>183</v>
      </c>
    </row>
    <row r="43" spans="1:14" ht="15" customHeight="1">
      <c r="A43" s="71" t="s">
        <v>184</v>
      </c>
    </row>
    <row r="44" spans="1:14" ht="15" customHeight="1">
      <c r="A44" s="71" t="s">
        <v>185</v>
      </c>
    </row>
    <row r="45" spans="1:14" ht="15" customHeight="1">
      <c r="A45" s="71" t="s">
        <v>186</v>
      </c>
    </row>
    <row r="46" spans="1:14" ht="15" customHeight="1"/>
    <row r="47" spans="1:14" ht="15" customHeight="1">
      <c r="A47" s="3" t="s">
        <v>187</v>
      </c>
    </row>
    <row r="48" spans="1:14" ht="15" customHeight="1">
      <c r="A48" s="2" t="s">
        <v>188</v>
      </c>
    </row>
    <row r="49" spans="1:1" ht="15" customHeight="1"/>
    <row r="50" spans="1:1" ht="15" customHeight="1">
      <c r="A50" s="3" t="s">
        <v>189</v>
      </c>
    </row>
    <row r="51" spans="1:1" ht="15" customHeight="1">
      <c r="A51" s="2" t="s">
        <v>190</v>
      </c>
    </row>
    <row r="52" spans="1:1" ht="15" customHeight="1">
      <c r="A52" s="2" t="s">
        <v>429</v>
      </c>
    </row>
    <row r="53" spans="1:1" ht="15" customHeight="1">
      <c r="A53" s="2" t="s">
        <v>430</v>
      </c>
    </row>
    <row r="54" spans="1:1" ht="15" customHeight="1">
      <c r="A54" s="2"/>
    </row>
  </sheetData>
  <mergeCells count="3">
    <mergeCell ref="A4:H4"/>
    <mergeCell ref="A6:H6"/>
    <mergeCell ref="A7:H7"/>
  </mergeCells>
  <pageMargins left="0.70866141732283472" right="0.70866141732283472" top="0.74803149606299213" bottom="0.74803149606299213" header="0.31496062992125984" footer="0.31496062992125984"/>
  <pageSetup paperSize="9" scale="99" orientation="landscape" r:id="rId1"/>
  <headerFooter>
    <oddFooter>&amp;L&amp;Z&amp;F</oddFooter>
  </headerFooter>
  <rowBreaks count="1" manualBreakCount="1">
    <brk id="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zoomScaleNormal="100" zoomScaleSheetLayoutView="100" workbookViewId="0">
      <selection activeCell="B2" sqref="B2"/>
    </sheetView>
  </sheetViews>
  <sheetFormatPr defaultColWidth="9.140625" defaultRowHeight="12.75"/>
  <cols>
    <col min="1" max="1" width="5.5703125" style="99" customWidth="1"/>
    <col min="2" max="2" width="54.7109375" style="99" customWidth="1"/>
    <col min="3" max="3" width="9.42578125" style="99" bestFit="1" customWidth="1"/>
    <col min="4" max="4" width="9.140625" style="99"/>
    <col min="5" max="5" width="10.42578125" style="99" bestFit="1" customWidth="1"/>
    <col min="6" max="9" width="9.42578125" style="99" bestFit="1" customWidth="1"/>
    <col min="10" max="16384" width="9.140625" style="99"/>
  </cols>
  <sheetData>
    <row r="1" spans="1:10" ht="18.75">
      <c r="B1" s="77" t="s">
        <v>648</v>
      </c>
      <c r="C1" s="4"/>
      <c r="D1" s="4"/>
      <c r="E1" s="4"/>
      <c r="F1" s="4"/>
      <c r="G1" s="4"/>
      <c r="H1" s="4"/>
      <c r="I1" s="4"/>
    </row>
    <row r="2" spans="1:10" ht="15.75">
      <c r="B2" s="20"/>
      <c r="C2" s="4"/>
      <c r="D2" s="4"/>
      <c r="E2" s="4"/>
      <c r="F2" s="4"/>
      <c r="G2" s="4"/>
      <c r="H2" s="4"/>
      <c r="I2" s="4"/>
    </row>
    <row r="3" spans="1:10" ht="15">
      <c r="B3" s="3" t="s">
        <v>244</v>
      </c>
      <c r="C3" s="36">
        <v>2019</v>
      </c>
      <c r="D3" s="36">
        <v>2020</v>
      </c>
      <c r="E3" s="36">
        <v>2021</v>
      </c>
      <c r="F3" s="36">
        <v>2022</v>
      </c>
      <c r="G3" s="36">
        <v>2023</v>
      </c>
      <c r="H3" s="36">
        <v>2024</v>
      </c>
      <c r="I3" s="36">
        <v>2025</v>
      </c>
      <c r="J3" s="36"/>
    </row>
    <row r="4" spans="1:10" s="102" customFormat="1" ht="15">
      <c r="A4" s="102" t="s">
        <v>236</v>
      </c>
      <c r="B4" s="102" t="s">
        <v>138</v>
      </c>
      <c r="C4" s="109">
        <f>'R&amp;D'!C231</f>
        <v>5625.6126972916818</v>
      </c>
      <c r="D4" s="109">
        <f>'R&amp;D'!D231</f>
        <v>5928.4623317713485</v>
      </c>
      <c r="E4" s="109">
        <f>'R&amp;D'!E231</f>
        <v>6249.7147982622546</v>
      </c>
      <c r="F4" s="109">
        <f>'R&amp;D'!F231</f>
        <v>6357.8026820413015</v>
      </c>
      <c r="G4" s="109">
        <f>'R&amp;D'!G231</f>
        <v>6524.2528291652952</v>
      </c>
      <c r="H4" s="109">
        <f>'R&amp;D'!H231</f>
        <v>6653.5162256138829</v>
      </c>
      <c r="I4" s="109">
        <f>'R&amp;D'!I231</f>
        <v>6595.0285531740374</v>
      </c>
    </row>
    <row r="5" spans="1:10" s="52" customFormat="1" ht="15">
      <c r="B5" s="50" t="s">
        <v>140</v>
      </c>
      <c r="C5" s="51">
        <f>'R&amp;D'!P231</f>
        <v>1159.2119299999999</v>
      </c>
      <c r="D5" s="51">
        <f>'R&amp;D'!Q231</f>
        <v>1327.1780700000002</v>
      </c>
      <c r="E5" s="51">
        <f>'R&amp;D'!R231</f>
        <v>1416.2740999999999</v>
      </c>
      <c r="F5" s="51">
        <f>'R&amp;D'!S231</f>
        <v>1550.8979100000001</v>
      </c>
      <c r="G5" s="51">
        <f>'R&amp;D'!T231</f>
        <v>1619.3111600000002</v>
      </c>
      <c r="H5" s="51">
        <f>'R&amp;D'!U231</f>
        <v>1671.5062800000003</v>
      </c>
      <c r="I5" s="51">
        <f>'R&amp;D'!V231</f>
        <v>1641.5794799999999</v>
      </c>
    </row>
    <row r="6" spans="1:10" s="102" customFormat="1" ht="15">
      <c r="A6" s="102" t="s">
        <v>237</v>
      </c>
      <c r="B6" s="2" t="s">
        <v>141</v>
      </c>
      <c r="C6" s="109">
        <f>Innovatie!C121</f>
        <v>376.05935999999997</v>
      </c>
      <c r="D6" s="109">
        <f>Innovatie!D121</f>
        <v>752.86393999999996</v>
      </c>
      <c r="E6" s="109">
        <f>Innovatie!E121</f>
        <v>744.93547000000001</v>
      </c>
      <c r="F6" s="109">
        <f>Innovatie!F121</f>
        <v>871.23901999999998</v>
      </c>
      <c r="G6" s="109">
        <f>Innovatie!G121</f>
        <v>1057.61743</v>
      </c>
      <c r="H6" s="109">
        <f>Innovatie!H121</f>
        <v>1184.5083800000002</v>
      </c>
      <c r="I6" s="109">
        <f>Innovatie!I121</f>
        <v>1155.1036799999999</v>
      </c>
    </row>
    <row r="7" spans="1:10" s="102" customFormat="1" ht="15">
      <c r="A7" s="102" t="s">
        <v>238</v>
      </c>
      <c r="B7" s="161" t="s">
        <v>137</v>
      </c>
      <c r="C7" s="109">
        <f>Fiscaal!B14</f>
        <v>1344</v>
      </c>
      <c r="D7" s="109">
        <f>Fiscaal!C14</f>
        <v>1436</v>
      </c>
      <c r="E7" s="109">
        <f>Fiscaal!D14</f>
        <v>1582</v>
      </c>
      <c r="F7" s="109">
        <f>Fiscaal!E14</f>
        <v>1487</v>
      </c>
      <c r="G7" s="109">
        <f>Fiscaal!F14</f>
        <v>1425</v>
      </c>
      <c r="H7" s="109">
        <f>Fiscaal!G14</f>
        <v>1425</v>
      </c>
      <c r="I7" s="109">
        <f>Fiscaal!H14</f>
        <v>1425</v>
      </c>
    </row>
    <row r="8" spans="1:10" s="52" customFormat="1" ht="15">
      <c r="B8" s="50" t="s">
        <v>500</v>
      </c>
      <c r="C8" s="51">
        <f>Fiscaal!B12</f>
        <v>156</v>
      </c>
      <c r="D8" s="51">
        <f>Fiscaal!C12</f>
        <v>149</v>
      </c>
      <c r="E8" s="51">
        <f>Fiscaal!D12</f>
        <v>139</v>
      </c>
      <c r="F8" s="51">
        <f>Fiscaal!E12</f>
        <v>139</v>
      </c>
      <c r="G8" s="51">
        <f>Fiscaal!F12</f>
        <v>139</v>
      </c>
      <c r="H8" s="51">
        <f>Fiscaal!G12</f>
        <v>139</v>
      </c>
      <c r="I8" s="51">
        <f>Fiscaal!H12</f>
        <v>139</v>
      </c>
    </row>
    <row r="9" spans="1:10" s="53" customFormat="1" ht="15.75">
      <c r="B9" s="53" t="s">
        <v>129</v>
      </c>
      <c r="C9" s="54">
        <f t="shared" ref="C9:I9" si="0">+C4+C6+C7</f>
        <v>7345.672057291682</v>
      </c>
      <c r="D9" s="54">
        <f t="shared" si="0"/>
        <v>8117.3262717713487</v>
      </c>
      <c r="E9" s="54">
        <f t="shared" si="0"/>
        <v>8576.6502682622558</v>
      </c>
      <c r="F9" s="54">
        <f t="shared" si="0"/>
        <v>8716.0417020413006</v>
      </c>
      <c r="G9" s="54">
        <f t="shared" si="0"/>
        <v>9006.8702591652946</v>
      </c>
      <c r="H9" s="54">
        <f t="shared" si="0"/>
        <v>9263.0246056138822</v>
      </c>
      <c r="I9" s="54">
        <f t="shared" si="0"/>
        <v>9175.1322331740375</v>
      </c>
    </row>
    <row r="10" spans="1:10" s="52" customFormat="1" ht="15">
      <c r="B10" s="50" t="s">
        <v>353</v>
      </c>
      <c r="C10" s="51">
        <f t="shared" ref="C10:I10" si="1">+C5+C6+C7</f>
        <v>2879.2712899999997</v>
      </c>
      <c r="D10" s="51">
        <f t="shared" si="1"/>
        <v>3516.0420100000001</v>
      </c>
      <c r="E10" s="51">
        <f t="shared" si="1"/>
        <v>3743.20957</v>
      </c>
      <c r="F10" s="51">
        <f t="shared" si="1"/>
        <v>3909.1369300000001</v>
      </c>
      <c r="G10" s="51">
        <f t="shared" si="1"/>
        <v>4101.9285900000004</v>
      </c>
      <c r="H10" s="51">
        <f t="shared" si="1"/>
        <v>4281.0146600000007</v>
      </c>
      <c r="I10" s="51">
        <f t="shared" si="1"/>
        <v>4221.6831599999996</v>
      </c>
    </row>
    <row r="11" spans="1:10" s="80" customFormat="1" ht="15">
      <c r="B11" s="50" t="s">
        <v>210</v>
      </c>
      <c r="C11" s="79">
        <f>+C10/C9*100</f>
        <v>39.196839547742826</v>
      </c>
      <c r="D11" s="79">
        <f t="shared" ref="D11:I11" si="2">+D10/D9*100</f>
        <v>43.315272693021065</v>
      </c>
      <c r="E11" s="79">
        <f t="shared" si="2"/>
        <v>43.644190364759091</v>
      </c>
      <c r="F11" s="79">
        <f t="shared" si="2"/>
        <v>44.849910815416116</v>
      </c>
      <c r="G11" s="79">
        <f t="shared" si="2"/>
        <v>45.542219127958703</v>
      </c>
      <c r="H11" s="79">
        <f t="shared" si="2"/>
        <v>46.216164182544432</v>
      </c>
      <c r="I11" s="79">
        <f t="shared" si="2"/>
        <v>46.012232333130683</v>
      </c>
    </row>
    <row r="12" spans="1:10" s="102" customFormat="1" ht="15">
      <c r="C12" s="157"/>
      <c r="D12" s="157"/>
      <c r="E12" s="158"/>
      <c r="F12" s="157"/>
      <c r="G12" s="157"/>
      <c r="H12" s="157"/>
      <c r="I12" s="157"/>
    </row>
    <row r="13" spans="1:10" ht="15">
      <c r="B13" s="36" t="s">
        <v>243</v>
      </c>
      <c r="C13" s="36">
        <f t="shared" ref="C13:I13" si="3">C3</f>
        <v>2019</v>
      </c>
      <c r="D13" s="36">
        <f t="shared" si="3"/>
        <v>2020</v>
      </c>
      <c r="E13" s="36">
        <f t="shared" si="3"/>
        <v>2021</v>
      </c>
      <c r="F13" s="36">
        <f t="shared" si="3"/>
        <v>2022</v>
      </c>
      <c r="G13" s="36">
        <f t="shared" si="3"/>
        <v>2023</v>
      </c>
      <c r="H13" s="36">
        <f t="shared" si="3"/>
        <v>2024</v>
      </c>
      <c r="I13" s="36">
        <f t="shared" si="3"/>
        <v>2025</v>
      </c>
    </row>
    <row r="14" spans="1:10" s="102" customFormat="1" ht="15">
      <c r="A14" s="102" t="s">
        <v>236</v>
      </c>
      <c r="B14" s="2" t="s">
        <v>239</v>
      </c>
      <c r="C14" s="259">
        <f>+C4/C20/10</f>
        <v>0.69434864197626278</v>
      </c>
      <c r="D14" s="259">
        <f>+D4/D20/10</f>
        <v>0.74207814892619206</v>
      </c>
      <c r="E14" s="259">
        <f>+E4/E20/10</f>
        <v>0.75415889927141966</v>
      </c>
      <c r="F14" s="259">
        <f t="shared" ref="F14:I14" si="4">+F4/F20/10</f>
        <v>0.74125793697494891</v>
      </c>
      <c r="G14" s="259">
        <f t="shared" si="4"/>
        <v>0.74721454294508127</v>
      </c>
      <c r="H14" s="259">
        <f t="shared" si="4"/>
        <v>0.75149794732915054</v>
      </c>
      <c r="I14" s="259">
        <f t="shared" si="4"/>
        <v>0.73533258797559786</v>
      </c>
    </row>
    <row r="15" spans="1:10" s="102" customFormat="1" ht="15">
      <c r="A15" s="102" t="s">
        <v>237</v>
      </c>
      <c r="B15" s="2" t="s">
        <v>240</v>
      </c>
      <c r="C15" s="259">
        <f>+C6/C20/10</f>
        <v>4.6415620834361883E-2</v>
      </c>
      <c r="D15" s="259">
        <f>+D6/D20/10</f>
        <v>9.4237569157591683E-2</v>
      </c>
      <c r="E15" s="259">
        <f>+E6/E20/10</f>
        <v>8.9892056232653547E-2</v>
      </c>
      <c r="F15" s="259">
        <f t="shared" ref="F15:I15" si="5">+F6/F20/10</f>
        <v>0.10157799335318865</v>
      </c>
      <c r="G15" s="259">
        <f t="shared" si="5"/>
        <v>0.12112760575977055</v>
      </c>
      <c r="H15" s="259">
        <f t="shared" si="5"/>
        <v>0.13378724661966956</v>
      </c>
      <c r="I15" s="259">
        <f t="shared" si="5"/>
        <v>0.12879176663848513</v>
      </c>
    </row>
    <row r="16" spans="1:10" s="102" customFormat="1" ht="15">
      <c r="A16" s="102" t="s">
        <v>238</v>
      </c>
      <c r="B16" s="2" t="s">
        <v>242</v>
      </c>
      <c r="C16" s="259">
        <f>+C7/C20/10</f>
        <v>0.16588496667489508</v>
      </c>
      <c r="D16" s="259">
        <f>+D7/D20/10</f>
        <v>0.17974715233445987</v>
      </c>
      <c r="E16" s="259">
        <f>+E7/E20/10</f>
        <v>0.19090141184988535</v>
      </c>
      <c r="F16" s="259">
        <f t="shared" ref="F16:I16" si="6">+F7/F20/10</f>
        <v>0.17336973281590567</v>
      </c>
      <c r="G16" s="259">
        <f t="shared" si="6"/>
        <v>0.16320347349766451</v>
      </c>
      <c r="H16" s="259">
        <f t="shared" si="6"/>
        <v>0.16095017110223322</v>
      </c>
      <c r="I16" s="259">
        <f t="shared" si="6"/>
        <v>0.15888467038719961</v>
      </c>
    </row>
    <row r="17" spans="2:10" s="102" customFormat="1" ht="15">
      <c r="B17" s="3" t="s">
        <v>241</v>
      </c>
      <c r="C17" s="260">
        <f>+C9/C20/10</f>
        <v>0.90664922948551985</v>
      </c>
      <c r="D17" s="260">
        <f>+D9/D20/10</f>
        <v>1.0160628704182437</v>
      </c>
      <c r="E17" s="260">
        <f>+E9/E20/10</f>
        <v>1.0349523673539587</v>
      </c>
      <c r="F17" s="260">
        <f t="shared" ref="F17:I17" si="7">+F9/F20/10</f>
        <v>1.016205663144043</v>
      </c>
      <c r="G17" s="260">
        <f t="shared" si="7"/>
        <v>1.0315456222025163</v>
      </c>
      <c r="H17" s="260">
        <f t="shared" si="7"/>
        <v>1.0462353650510532</v>
      </c>
      <c r="I17" s="260">
        <f t="shared" si="7"/>
        <v>1.0230090250012827</v>
      </c>
    </row>
    <row r="18" spans="2:10" ht="15">
      <c r="B18" s="261" t="s">
        <v>354</v>
      </c>
      <c r="C18" s="262">
        <f>+C10/C20/10</f>
        <v>0.35537784374228576</v>
      </c>
      <c r="D18" s="262">
        <f>+D10/D20/10</f>
        <v>0.44011040305419957</v>
      </c>
      <c r="E18" s="262">
        <f>+E10/E20/10</f>
        <v>0.45169658139254248</v>
      </c>
      <c r="F18" s="262">
        <f t="shared" ref="F18:I18" si="8">+F10/F20/10</f>
        <v>0.45576733362131117</v>
      </c>
      <c r="G18" s="262">
        <f t="shared" si="8"/>
        <v>0.46978876766833499</v>
      </c>
      <c r="H18" s="262">
        <f t="shared" si="8"/>
        <v>0.48352985404783783</v>
      </c>
      <c r="I18" s="262">
        <f t="shared" si="8"/>
        <v>0.47070928937248507</v>
      </c>
    </row>
    <row r="19" spans="2:10" ht="15">
      <c r="B19" s="263"/>
      <c r="C19" s="4"/>
      <c r="D19" s="4"/>
      <c r="E19" s="4"/>
      <c r="F19" s="264"/>
      <c r="G19" s="206"/>
      <c r="H19" s="206"/>
      <c r="I19" s="206"/>
      <c r="J19" s="140"/>
    </row>
    <row r="20" spans="2:10" s="121" customFormat="1" ht="15">
      <c r="B20" s="2" t="s">
        <v>163</v>
      </c>
      <c r="C20" s="264">
        <v>810.2</v>
      </c>
      <c r="D20" s="264">
        <v>798.9</v>
      </c>
      <c r="E20" s="264">
        <v>828.7</v>
      </c>
      <c r="F20" s="294">
        <f>(100+F21)*E20/100</f>
        <v>857.70450000000017</v>
      </c>
      <c r="G20" s="294">
        <f t="shared" ref="G20:I20" si="9">(100+G21)*F20/100</f>
        <v>873.14318100000014</v>
      </c>
      <c r="H20" s="294">
        <f t="shared" si="9"/>
        <v>885.36718553400021</v>
      </c>
      <c r="I20" s="294">
        <f t="shared" si="9"/>
        <v>896.87695894594219</v>
      </c>
    </row>
    <row r="21" spans="2:10" s="159" customFormat="1" ht="15">
      <c r="B21" s="2" t="s">
        <v>677</v>
      </c>
      <c r="C21" s="293"/>
      <c r="D21" s="293"/>
      <c r="E21" s="293"/>
      <c r="F21" s="294">
        <v>3.5</v>
      </c>
      <c r="G21" s="294">
        <v>1.8</v>
      </c>
      <c r="H21" s="294">
        <v>1.4</v>
      </c>
      <c r="I21" s="294">
        <v>1.3</v>
      </c>
      <c r="J21" s="166"/>
    </row>
    <row r="22" spans="2:10">
      <c r="B22" s="4"/>
      <c r="C22" s="258"/>
      <c r="D22" s="258"/>
      <c r="E22" s="258"/>
      <c r="F22" s="258"/>
      <c r="G22" s="258"/>
      <c r="H22" s="258"/>
      <c r="I22" s="199"/>
    </row>
    <row r="23" spans="2:10">
      <c r="B23" s="7" t="s">
        <v>675</v>
      </c>
      <c r="C23" s="4"/>
      <c r="D23" s="85"/>
    </row>
    <row r="24" spans="2:10">
      <c r="B24" s="7" t="s">
        <v>676</v>
      </c>
      <c r="C24" s="4"/>
    </row>
    <row r="25" spans="2:10">
      <c r="B25" s="7" t="s">
        <v>594</v>
      </c>
      <c r="C25" s="4"/>
    </row>
    <row r="26" spans="2:10">
      <c r="B26" s="268" t="s">
        <v>674</v>
      </c>
    </row>
    <row r="27" spans="2:10" ht="15">
      <c r="B27" s="161"/>
    </row>
    <row r="28" spans="2:10" ht="15">
      <c r="C28" s="264"/>
      <c r="D28" s="264"/>
      <c r="E28" s="264"/>
      <c r="F28" s="264"/>
      <c r="I28" s="201"/>
    </row>
    <row r="29" spans="2:10" ht="15">
      <c r="G29" s="172"/>
      <c r="H29" s="172"/>
      <c r="I29" s="172"/>
    </row>
  </sheetData>
  <hyperlinks>
    <hyperlink ref="B36" r:id="rId1" display="website"/>
    <hyperlink ref="B26" r:id="rId2"/>
  </hyperlinks>
  <pageMargins left="0.70866141732283472" right="0.70866141732283472" top="0.74803149606299213" bottom="0.74803149606299213" header="0.31496062992125984" footer="0.31496062992125984"/>
  <pageSetup paperSize="9" scale="98" orientation="landscape" r:id="rId3"/>
  <headerFooter>
    <oddFooter>&amp;L&amp;Z&amp;F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74"/>
  <sheetViews>
    <sheetView topLeftCell="A205" zoomScaleNormal="100" zoomScaleSheetLayoutView="100" workbookViewId="0">
      <selection activeCell="B234" sqref="B234"/>
    </sheetView>
  </sheetViews>
  <sheetFormatPr defaultColWidth="9.140625" defaultRowHeight="12.75"/>
  <cols>
    <col min="1" max="1" width="13.7109375" style="4" customWidth="1"/>
    <col min="2" max="2" width="51.5703125" style="4" customWidth="1"/>
    <col min="3" max="9" width="14.140625" style="4" customWidth="1"/>
    <col min="10" max="10" width="10.85546875" style="4" customWidth="1"/>
    <col min="11" max="11" width="9.140625" style="4"/>
    <col min="12" max="12" width="31.140625" style="4" customWidth="1"/>
    <col min="13" max="13" width="12" style="4" customWidth="1"/>
    <col min="14" max="14" width="6.28515625" style="4" customWidth="1"/>
    <col min="15" max="15" width="10.5703125" style="13" bestFit="1" customWidth="1"/>
    <col min="16" max="22" width="13.28515625" style="5" customWidth="1"/>
    <col min="23" max="16384" width="9.140625" style="4"/>
  </cols>
  <sheetData>
    <row r="1" spans="1:22" ht="18.75">
      <c r="A1" s="25" t="s">
        <v>595</v>
      </c>
      <c r="B1" s="148"/>
      <c r="C1" s="148"/>
      <c r="D1" s="148"/>
      <c r="E1" s="148"/>
      <c r="F1" s="148"/>
      <c r="G1" s="148"/>
      <c r="H1" s="148"/>
      <c r="I1" s="148"/>
      <c r="J1" s="148"/>
      <c r="K1" s="148"/>
      <c r="L1" s="97"/>
      <c r="M1" s="148"/>
      <c r="N1" s="148"/>
    </row>
    <row r="3" spans="1:22">
      <c r="A3" s="24" t="s">
        <v>58</v>
      </c>
      <c r="B3" s="22" t="s">
        <v>59</v>
      </c>
      <c r="C3" s="1" t="s">
        <v>208</v>
      </c>
      <c r="D3" s="22" t="s">
        <v>60</v>
      </c>
      <c r="E3" s="22" t="s">
        <v>61</v>
      </c>
      <c r="F3" s="22" t="s">
        <v>62</v>
      </c>
      <c r="G3" s="22"/>
      <c r="H3" s="22"/>
      <c r="I3" s="22"/>
      <c r="J3" s="22" t="s">
        <v>360</v>
      </c>
      <c r="K3" s="23" t="s">
        <v>63</v>
      </c>
      <c r="L3" s="22" t="s">
        <v>43</v>
      </c>
      <c r="M3" s="22" t="s">
        <v>177</v>
      </c>
      <c r="N3" s="22" t="s">
        <v>0</v>
      </c>
      <c r="O3" s="64" t="s">
        <v>216</v>
      </c>
      <c r="P3" s="5" t="s">
        <v>433</v>
      </c>
    </row>
    <row r="4" spans="1:22">
      <c r="A4" s="24"/>
      <c r="B4" s="22"/>
      <c r="C4" s="1">
        <f>Totaal!C3</f>
        <v>2019</v>
      </c>
      <c r="D4" s="1">
        <f>Totaal!D3</f>
        <v>2020</v>
      </c>
      <c r="E4" s="1">
        <f>Totaal!E3</f>
        <v>2021</v>
      </c>
      <c r="F4" s="1">
        <f>Totaal!F3</f>
        <v>2022</v>
      </c>
      <c r="G4" s="1">
        <f>Totaal!G3</f>
        <v>2023</v>
      </c>
      <c r="H4" s="1">
        <f>Totaal!H3</f>
        <v>2024</v>
      </c>
      <c r="I4" s="1">
        <v>2025</v>
      </c>
      <c r="J4" s="22"/>
      <c r="K4" s="23"/>
      <c r="L4" s="22"/>
      <c r="M4" s="22"/>
      <c r="N4" s="22"/>
      <c r="O4" s="64" t="s">
        <v>217</v>
      </c>
      <c r="P4" s="1">
        <f>C4</f>
        <v>2019</v>
      </c>
      <c r="Q4" s="1">
        <f t="shared" ref="Q4:V4" si="0">D4</f>
        <v>2020</v>
      </c>
      <c r="R4" s="1">
        <f t="shared" si="0"/>
        <v>2021</v>
      </c>
      <c r="S4" s="1">
        <f t="shared" si="0"/>
        <v>2022</v>
      </c>
      <c r="T4" s="1">
        <f t="shared" si="0"/>
        <v>2023</v>
      </c>
      <c r="U4" s="1">
        <f t="shared" si="0"/>
        <v>2024</v>
      </c>
      <c r="V4" s="1">
        <f t="shared" si="0"/>
        <v>2025</v>
      </c>
    </row>
    <row r="5" spans="1:22" s="1" customFormat="1">
      <c r="O5" s="64"/>
      <c r="P5" s="62"/>
      <c r="Q5" s="62"/>
      <c r="R5" s="62"/>
      <c r="S5" s="62"/>
      <c r="T5" s="62"/>
      <c r="U5" s="62"/>
      <c r="V5" s="62"/>
    </row>
    <row r="6" spans="1:22" s="3" customFormat="1" ht="15">
      <c r="A6" s="15"/>
      <c r="B6" s="15" t="s">
        <v>38</v>
      </c>
      <c r="C6" s="15"/>
      <c r="D6" s="15"/>
      <c r="E6" s="15"/>
      <c r="F6" s="15"/>
      <c r="G6" s="15"/>
      <c r="H6" s="15"/>
      <c r="I6" s="15"/>
      <c r="J6" s="15"/>
      <c r="K6" s="15"/>
      <c r="L6" s="14"/>
      <c r="M6" s="15"/>
      <c r="N6" s="15"/>
      <c r="O6" s="15"/>
      <c r="P6" s="226"/>
      <c r="Q6" s="226"/>
      <c r="R6" s="226"/>
      <c r="S6" s="226"/>
      <c r="T6" s="226"/>
      <c r="U6" s="226"/>
      <c r="V6" s="226"/>
    </row>
    <row r="7" spans="1:22" s="7" customFormat="1">
      <c r="A7" s="7" t="s">
        <v>596</v>
      </c>
      <c r="B7" s="203" t="s">
        <v>597</v>
      </c>
      <c r="C7" s="114">
        <v>0.66</v>
      </c>
      <c r="D7" s="111">
        <v>0.59399999999999997</v>
      </c>
      <c r="E7" s="111">
        <v>0.59399999999999997</v>
      </c>
      <c r="F7" s="111">
        <v>0.59399999999999997</v>
      </c>
      <c r="G7" s="111">
        <v>0.59399999999999997</v>
      </c>
      <c r="H7" s="111">
        <v>0.59399999999999997</v>
      </c>
      <c r="I7" s="111">
        <v>0.59399999999999997</v>
      </c>
      <c r="J7" s="7">
        <v>80</v>
      </c>
      <c r="K7" s="7">
        <v>11</v>
      </c>
      <c r="L7" s="111" t="s">
        <v>48</v>
      </c>
      <c r="M7" s="7" t="s">
        <v>7</v>
      </c>
      <c r="N7" s="7" t="s">
        <v>36</v>
      </c>
      <c r="O7" s="66">
        <v>0</v>
      </c>
      <c r="P7" s="63"/>
      <c r="Q7" s="63"/>
      <c r="R7" s="63"/>
      <c r="S7" s="63"/>
      <c r="T7" s="63"/>
      <c r="U7" s="63"/>
      <c r="V7" s="63"/>
    </row>
    <row r="8" spans="1:22" s="3" customFormat="1" ht="15">
      <c r="A8" s="76"/>
      <c r="B8" s="286" t="s">
        <v>49</v>
      </c>
      <c r="C8" s="12">
        <f t="shared" ref="C8:I8" si="1">C7</f>
        <v>0.66</v>
      </c>
      <c r="D8" s="12">
        <f t="shared" si="1"/>
        <v>0.59399999999999997</v>
      </c>
      <c r="E8" s="12">
        <f t="shared" si="1"/>
        <v>0.59399999999999997</v>
      </c>
      <c r="F8" s="12">
        <f t="shared" si="1"/>
        <v>0.59399999999999997</v>
      </c>
      <c r="G8" s="12">
        <f t="shared" si="1"/>
        <v>0.59399999999999997</v>
      </c>
      <c r="H8" s="12">
        <f t="shared" si="1"/>
        <v>0.59399999999999997</v>
      </c>
      <c r="I8" s="12">
        <f t="shared" si="1"/>
        <v>0.59399999999999997</v>
      </c>
      <c r="J8" s="1"/>
      <c r="K8" s="1"/>
      <c r="L8" s="22"/>
      <c r="M8" s="1"/>
      <c r="N8" s="1"/>
      <c r="O8" s="64"/>
      <c r="P8" s="6"/>
      <c r="Q8" s="6"/>
      <c r="R8" s="6"/>
      <c r="S8" s="6"/>
      <c r="T8" s="6"/>
      <c r="U8" s="6"/>
      <c r="V8" s="6"/>
    </row>
    <row r="9" spans="1:22" s="1" customFormat="1">
      <c r="C9" s="55"/>
      <c r="D9" s="55"/>
      <c r="E9" s="55"/>
      <c r="F9" s="55"/>
      <c r="G9" s="55"/>
      <c r="H9" s="55"/>
      <c r="I9" s="55"/>
      <c r="O9" s="64"/>
      <c r="P9" s="62"/>
      <c r="Q9" s="62"/>
      <c r="R9" s="62"/>
      <c r="S9" s="62"/>
      <c r="T9" s="62"/>
      <c r="U9" s="62"/>
      <c r="V9" s="62"/>
    </row>
    <row r="10" spans="1:22" s="3" customFormat="1" ht="15">
      <c r="A10" s="15"/>
      <c r="B10" s="15" t="s">
        <v>39</v>
      </c>
      <c r="C10" s="56"/>
      <c r="D10" s="56"/>
      <c r="E10" s="56"/>
      <c r="F10" s="56"/>
      <c r="G10" s="56"/>
      <c r="H10" s="56"/>
      <c r="I10" s="56"/>
      <c r="J10" s="15"/>
      <c r="K10" s="15"/>
      <c r="L10" s="14"/>
      <c r="M10" s="15"/>
      <c r="N10" s="15"/>
      <c r="O10" s="15"/>
      <c r="P10" s="226"/>
      <c r="Q10" s="226"/>
      <c r="R10" s="226"/>
      <c r="S10" s="226"/>
      <c r="T10" s="226"/>
      <c r="U10" s="226"/>
      <c r="V10" s="226"/>
    </row>
    <row r="11" spans="1:22" s="7" customFormat="1">
      <c r="A11" s="7">
        <v>5</v>
      </c>
      <c r="B11" s="7" t="s">
        <v>142</v>
      </c>
      <c r="C11" s="60">
        <v>0.27300000000000002</v>
      </c>
      <c r="D11" s="60">
        <v>0.34399999999999997</v>
      </c>
      <c r="E11" s="60">
        <v>0.24199999999999999</v>
      </c>
      <c r="F11" s="60">
        <v>0.24199999999999999</v>
      </c>
      <c r="G11" s="60">
        <v>0.24199999999999999</v>
      </c>
      <c r="H11" s="60">
        <v>0.24199999999999999</v>
      </c>
      <c r="I11" s="60">
        <v>0.24199999999999999</v>
      </c>
      <c r="J11" s="7">
        <v>10</v>
      </c>
      <c r="K11" s="111">
        <v>11</v>
      </c>
      <c r="L11" s="111" t="s">
        <v>48</v>
      </c>
      <c r="M11" s="7" t="s">
        <v>5</v>
      </c>
      <c r="N11" s="7" t="s">
        <v>35</v>
      </c>
      <c r="O11" s="66">
        <v>0</v>
      </c>
      <c r="P11" s="63"/>
      <c r="Q11" s="63"/>
      <c r="R11" s="63"/>
      <c r="S11" s="63"/>
      <c r="T11" s="63"/>
      <c r="U11" s="63"/>
      <c r="V11" s="63"/>
    </row>
    <row r="12" spans="1:22" s="7" customFormat="1">
      <c r="A12" s="7">
        <v>17</v>
      </c>
      <c r="B12" s="7" t="s">
        <v>143</v>
      </c>
      <c r="C12" s="60">
        <v>1.6990000000000001</v>
      </c>
      <c r="D12" s="60">
        <v>2.4249999999999998</v>
      </c>
      <c r="E12" s="60">
        <v>3</v>
      </c>
      <c r="F12" s="60">
        <v>3</v>
      </c>
      <c r="G12" s="60">
        <v>3</v>
      </c>
      <c r="H12" s="60">
        <v>3</v>
      </c>
      <c r="I12" s="60">
        <v>3</v>
      </c>
      <c r="J12" s="7">
        <v>100</v>
      </c>
      <c r="K12" s="111">
        <v>11</v>
      </c>
      <c r="L12" s="111" t="s">
        <v>48</v>
      </c>
      <c r="M12" s="7" t="s">
        <v>8</v>
      </c>
      <c r="N12" s="7" t="s">
        <v>36</v>
      </c>
      <c r="O12" s="66">
        <v>0</v>
      </c>
      <c r="P12" s="63"/>
      <c r="Q12" s="63"/>
      <c r="R12" s="63"/>
      <c r="S12" s="63"/>
      <c r="T12" s="63"/>
      <c r="U12" s="63"/>
      <c r="V12" s="63"/>
    </row>
    <row r="13" spans="1:22" s="7" customFormat="1">
      <c r="A13" s="7">
        <v>17</v>
      </c>
      <c r="B13" s="7" t="s">
        <v>230</v>
      </c>
      <c r="C13" s="60">
        <v>25.548999999999999</v>
      </c>
      <c r="D13" s="60">
        <v>24.591999999999999</v>
      </c>
      <c r="E13" s="60">
        <v>26.952249999999999</v>
      </c>
      <c r="F13" s="60">
        <v>25.088249999999999</v>
      </c>
      <c r="G13" s="60">
        <v>24.434999999999999</v>
      </c>
      <c r="H13" s="60">
        <v>24.21</v>
      </c>
      <c r="I13" s="60">
        <v>24.192499999999999</v>
      </c>
      <c r="J13" s="7">
        <v>5</v>
      </c>
      <c r="K13" s="111">
        <v>11</v>
      </c>
      <c r="L13" s="111" t="s">
        <v>48</v>
      </c>
      <c r="M13" s="7" t="s">
        <v>8</v>
      </c>
      <c r="N13" s="7" t="s">
        <v>36</v>
      </c>
      <c r="O13" s="66">
        <v>0</v>
      </c>
      <c r="P13" s="63"/>
      <c r="Q13" s="63"/>
      <c r="R13" s="63"/>
      <c r="S13" s="63"/>
      <c r="T13" s="63"/>
      <c r="U13" s="63"/>
      <c r="V13" s="63"/>
    </row>
    <row r="14" spans="1:22" s="7" customFormat="1">
      <c r="A14" s="7">
        <v>17</v>
      </c>
      <c r="B14" s="7" t="s">
        <v>231</v>
      </c>
      <c r="C14" s="100">
        <v>5.1379999999999999</v>
      </c>
      <c r="D14" s="100">
        <v>5.3070000000000004</v>
      </c>
      <c r="E14" s="100">
        <v>5.3327499999999999</v>
      </c>
      <c r="F14" s="100">
        <v>4.9172500000000001</v>
      </c>
      <c r="G14" s="100">
        <v>4.8903500000000006</v>
      </c>
      <c r="H14" s="100">
        <v>4.8778500000000005</v>
      </c>
      <c r="I14" s="100">
        <v>4.8778500000000005</v>
      </c>
      <c r="J14" s="7">
        <v>5</v>
      </c>
      <c r="K14" s="111">
        <v>11</v>
      </c>
      <c r="L14" s="111" t="s">
        <v>48</v>
      </c>
      <c r="M14" s="7" t="s">
        <v>8</v>
      </c>
      <c r="N14" s="7" t="s">
        <v>36</v>
      </c>
      <c r="O14" s="66">
        <v>0</v>
      </c>
      <c r="P14" s="63"/>
      <c r="Q14" s="63"/>
      <c r="R14" s="63"/>
      <c r="S14" s="63"/>
      <c r="T14" s="63"/>
      <c r="U14" s="63"/>
      <c r="V14" s="63"/>
    </row>
    <row r="15" spans="1:22" s="7" customFormat="1">
      <c r="A15" s="7" t="s">
        <v>665</v>
      </c>
      <c r="B15" s="7" t="s">
        <v>664</v>
      </c>
      <c r="C15" s="100">
        <v>0</v>
      </c>
      <c r="D15" s="100">
        <v>13.100849999999999</v>
      </c>
      <c r="E15" s="100">
        <v>0</v>
      </c>
      <c r="F15" s="100">
        <v>0</v>
      </c>
      <c r="G15" s="100">
        <v>0</v>
      </c>
      <c r="H15" s="100">
        <v>0</v>
      </c>
      <c r="I15" s="100">
        <v>0</v>
      </c>
      <c r="J15" s="7">
        <v>5</v>
      </c>
      <c r="K15" s="111">
        <v>11</v>
      </c>
      <c r="L15" s="111" t="s">
        <v>48</v>
      </c>
      <c r="N15" s="7" t="s">
        <v>36</v>
      </c>
      <c r="O15" s="66">
        <v>0</v>
      </c>
      <c r="P15" s="63"/>
      <c r="Q15" s="63"/>
      <c r="R15" s="63"/>
      <c r="S15" s="63"/>
      <c r="T15" s="63"/>
      <c r="U15" s="63"/>
      <c r="V15" s="63"/>
    </row>
    <row r="16" spans="1:22" s="7" customFormat="1">
      <c r="A16" s="7">
        <v>17</v>
      </c>
      <c r="B16" s="7" t="s">
        <v>232</v>
      </c>
      <c r="C16" s="100">
        <v>6.6269999999999998</v>
      </c>
      <c r="D16" s="100">
        <v>6.2050000000000001</v>
      </c>
      <c r="E16" s="100">
        <v>7.7929499999999994</v>
      </c>
      <c r="F16" s="100">
        <v>7.9914499999999995</v>
      </c>
      <c r="G16" s="100">
        <v>8.0878499999999995</v>
      </c>
      <c r="H16" s="100">
        <v>7.8378500000000004</v>
      </c>
      <c r="I16" s="100">
        <v>7.8378500000000004</v>
      </c>
      <c r="J16" s="7">
        <v>5</v>
      </c>
      <c r="K16" s="111">
        <v>11</v>
      </c>
      <c r="L16" s="111" t="s">
        <v>48</v>
      </c>
      <c r="M16" s="7" t="s">
        <v>8</v>
      </c>
      <c r="N16" s="7" t="s">
        <v>36</v>
      </c>
      <c r="O16" s="66">
        <v>0</v>
      </c>
      <c r="P16" s="63"/>
      <c r="Q16" s="63"/>
      <c r="R16" s="63"/>
      <c r="S16" s="63"/>
      <c r="T16" s="63"/>
      <c r="U16" s="63"/>
      <c r="V16" s="63"/>
    </row>
    <row r="17" spans="1:22" s="3" customFormat="1" ht="15">
      <c r="B17" s="76" t="s">
        <v>50</v>
      </c>
      <c r="C17" s="12">
        <f t="shared" ref="C17:I17" si="2">SUM(C11:C16)</f>
        <v>39.286000000000001</v>
      </c>
      <c r="D17" s="12">
        <f t="shared" si="2"/>
        <v>51.973849999999999</v>
      </c>
      <c r="E17" s="12">
        <f t="shared" si="2"/>
        <v>43.319949999999999</v>
      </c>
      <c r="F17" s="12">
        <f t="shared" si="2"/>
        <v>41.238950000000003</v>
      </c>
      <c r="G17" s="12">
        <f t="shared" si="2"/>
        <v>40.655199999999994</v>
      </c>
      <c r="H17" s="12">
        <f t="shared" si="2"/>
        <v>40.167700000000004</v>
      </c>
      <c r="I17" s="12">
        <f t="shared" si="2"/>
        <v>40.150200000000005</v>
      </c>
      <c r="O17" s="65"/>
      <c r="P17" s="6"/>
      <c r="Q17" s="6"/>
      <c r="R17" s="6"/>
      <c r="S17" s="6"/>
      <c r="T17" s="6"/>
      <c r="U17" s="6"/>
      <c r="V17" s="6"/>
    </row>
    <row r="18" spans="1:22" s="1" customFormat="1">
      <c r="B18" s="21"/>
      <c r="C18" s="55"/>
      <c r="D18" s="55"/>
      <c r="E18" s="55"/>
      <c r="F18" s="55"/>
      <c r="G18" s="55"/>
      <c r="H18" s="55"/>
      <c r="I18" s="55"/>
      <c r="O18" s="64"/>
      <c r="P18" s="62"/>
      <c r="Q18" s="62"/>
      <c r="R18" s="62"/>
      <c r="S18" s="62"/>
      <c r="T18" s="62"/>
      <c r="U18" s="62"/>
      <c r="V18" s="62"/>
    </row>
    <row r="19" spans="1:22" s="1" customFormat="1" ht="15">
      <c r="A19" s="14"/>
      <c r="B19" s="15" t="s">
        <v>421</v>
      </c>
      <c r="C19" s="57"/>
      <c r="D19" s="57"/>
      <c r="E19" s="57"/>
      <c r="F19" s="57"/>
      <c r="G19" s="57"/>
      <c r="H19" s="57"/>
      <c r="I19" s="57"/>
      <c r="J19" s="14"/>
      <c r="K19" s="14"/>
      <c r="L19" s="14"/>
      <c r="M19" s="14"/>
      <c r="N19" s="14"/>
      <c r="O19" s="14"/>
      <c r="P19" s="227"/>
      <c r="Q19" s="227"/>
      <c r="R19" s="227"/>
      <c r="S19" s="227"/>
      <c r="T19" s="227"/>
      <c r="U19" s="227"/>
      <c r="V19" s="227"/>
    </row>
    <row r="20" spans="1:22" s="7" customFormat="1">
      <c r="A20" s="111"/>
      <c r="B20" s="111" t="s">
        <v>502</v>
      </c>
      <c r="C20" s="114">
        <v>2.2639999999999998</v>
      </c>
      <c r="D20" s="114">
        <v>2.512</v>
      </c>
      <c r="E20" s="114">
        <v>2.593</v>
      </c>
      <c r="F20" s="114">
        <v>2.7229999999999999</v>
      </c>
      <c r="G20" s="114">
        <v>2.734</v>
      </c>
      <c r="H20" s="114">
        <v>2.734</v>
      </c>
      <c r="I20" s="114">
        <v>2.7069999999999999</v>
      </c>
      <c r="J20" s="111">
        <v>10</v>
      </c>
      <c r="K20" s="111">
        <v>11</v>
      </c>
      <c r="L20" s="111" t="s">
        <v>48</v>
      </c>
      <c r="M20" s="111" t="s">
        <v>56</v>
      </c>
      <c r="N20" s="7" t="s">
        <v>36</v>
      </c>
      <c r="O20" s="66">
        <v>0</v>
      </c>
      <c r="P20" s="63"/>
      <c r="Q20" s="63"/>
      <c r="R20" s="63"/>
      <c r="S20" s="63"/>
      <c r="T20" s="63"/>
      <c r="U20" s="63"/>
      <c r="V20" s="63"/>
    </row>
    <row r="21" spans="1:22" s="7" customFormat="1">
      <c r="A21" s="111"/>
      <c r="B21" s="111" t="s">
        <v>503</v>
      </c>
      <c r="C21" s="114">
        <v>2.2629999999999999</v>
      </c>
      <c r="D21" s="114">
        <v>2.512</v>
      </c>
      <c r="E21" s="114">
        <v>2.5920000000000001</v>
      </c>
      <c r="F21" s="114">
        <v>2.7229999999999999</v>
      </c>
      <c r="G21" s="114">
        <v>2.734</v>
      </c>
      <c r="H21" s="114">
        <v>2.734</v>
      </c>
      <c r="I21" s="114">
        <v>2.706</v>
      </c>
      <c r="J21" s="111">
        <v>10</v>
      </c>
      <c r="K21" s="111">
        <v>11</v>
      </c>
      <c r="L21" s="111" t="s">
        <v>48</v>
      </c>
      <c r="M21" s="111" t="s">
        <v>5</v>
      </c>
      <c r="N21" s="7" t="s">
        <v>36</v>
      </c>
      <c r="O21" s="66">
        <v>0</v>
      </c>
      <c r="P21" s="63"/>
      <c r="Q21" s="63"/>
      <c r="R21" s="63"/>
      <c r="S21" s="63"/>
      <c r="T21" s="63"/>
      <c r="U21" s="63"/>
      <c r="V21" s="63"/>
    </row>
    <row r="22" spans="1:22" s="7" customFormat="1">
      <c r="A22" s="111"/>
      <c r="B22" s="111" t="s">
        <v>501</v>
      </c>
      <c r="C22" s="114">
        <v>6.45</v>
      </c>
      <c r="D22" s="114">
        <v>6.7</v>
      </c>
      <c r="E22" s="114">
        <v>6.7</v>
      </c>
      <c r="F22" s="114">
        <v>6.7</v>
      </c>
      <c r="G22" s="114">
        <v>6.7</v>
      </c>
      <c r="H22" s="114">
        <v>6.7</v>
      </c>
      <c r="I22" s="114">
        <v>6.7</v>
      </c>
      <c r="J22" s="111">
        <v>15</v>
      </c>
      <c r="K22" s="111">
        <v>11</v>
      </c>
      <c r="L22" s="111" t="s">
        <v>48</v>
      </c>
      <c r="M22" s="111" t="s">
        <v>7</v>
      </c>
      <c r="N22" s="111" t="s">
        <v>35</v>
      </c>
      <c r="O22" s="66">
        <v>0</v>
      </c>
      <c r="P22" s="63"/>
      <c r="Q22" s="63"/>
      <c r="R22" s="63"/>
      <c r="S22" s="63"/>
      <c r="T22" s="63"/>
      <c r="U22" s="63"/>
      <c r="V22" s="63"/>
    </row>
    <row r="23" spans="1:22" s="7" customFormat="1">
      <c r="A23" s="111" t="s">
        <v>361</v>
      </c>
      <c r="B23" s="111" t="s">
        <v>604</v>
      </c>
      <c r="C23" s="114">
        <v>11.406000000000001</v>
      </c>
      <c r="D23" s="114">
        <v>10.952999999999999</v>
      </c>
      <c r="E23" s="114">
        <v>10.829000000000001</v>
      </c>
      <c r="F23" s="114">
        <v>10.831</v>
      </c>
      <c r="G23" s="114">
        <v>10.832000000000001</v>
      </c>
      <c r="H23" s="114">
        <v>10.836</v>
      </c>
      <c r="I23" s="114">
        <v>10.836</v>
      </c>
      <c r="J23" s="142">
        <v>15</v>
      </c>
      <c r="K23" s="111">
        <v>11</v>
      </c>
      <c r="L23" s="111" t="s">
        <v>48</v>
      </c>
      <c r="M23" s="111" t="s">
        <v>7</v>
      </c>
      <c r="N23" s="111" t="s">
        <v>36</v>
      </c>
      <c r="O23" s="66">
        <v>33</v>
      </c>
      <c r="P23" s="63">
        <f>+$O23/100*C23</f>
        <v>3.7639800000000005</v>
      </c>
      <c r="Q23" s="63">
        <f t="shared" ref="Q23:V23" si="3">+$O23/100*D23</f>
        <v>3.61449</v>
      </c>
      <c r="R23" s="63">
        <f t="shared" si="3"/>
        <v>3.5735700000000006</v>
      </c>
      <c r="S23" s="63">
        <f t="shared" si="3"/>
        <v>3.57423</v>
      </c>
      <c r="T23" s="63">
        <f t="shared" si="3"/>
        <v>3.5745600000000004</v>
      </c>
      <c r="U23" s="63">
        <f t="shared" si="3"/>
        <v>3.5758800000000002</v>
      </c>
      <c r="V23" s="63">
        <f t="shared" si="3"/>
        <v>3.5758800000000002</v>
      </c>
    </row>
    <row r="24" spans="1:22" s="76" customFormat="1" ht="15">
      <c r="B24" s="76" t="s">
        <v>51</v>
      </c>
      <c r="C24" s="117">
        <f t="shared" ref="C24:I24" si="4">SUM(C20:C23)</f>
        <v>22.383000000000003</v>
      </c>
      <c r="D24" s="117">
        <f t="shared" si="4"/>
        <v>22.677</v>
      </c>
      <c r="E24" s="117">
        <f t="shared" si="4"/>
        <v>22.714000000000002</v>
      </c>
      <c r="F24" s="117">
        <f t="shared" si="4"/>
        <v>22.977</v>
      </c>
      <c r="G24" s="117">
        <f t="shared" si="4"/>
        <v>23</v>
      </c>
      <c r="H24" s="117">
        <f t="shared" si="4"/>
        <v>23.003999999999998</v>
      </c>
      <c r="I24" s="117">
        <f t="shared" si="4"/>
        <v>22.948999999999998</v>
      </c>
      <c r="L24" s="21"/>
      <c r="O24" s="118"/>
      <c r="P24" s="116">
        <f t="shared" ref="P24:V24" si="5">SUM(P20:P23)</f>
        <v>3.7639800000000005</v>
      </c>
      <c r="Q24" s="116">
        <f t="shared" si="5"/>
        <v>3.61449</v>
      </c>
      <c r="R24" s="116">
        <f t="shared" si="5"/>
        <v>3.5735700000000006</v>
      </c>
      <c r="S24" s="116">
        <f t="shared" si="5"/>
        <v>3.57423</v>
      </c>
      <c r="T24" s="116">
        <f t="shared" si="5"/>
        <v>3.5745600000000004</v>
      </c>
      <c r="U24" s="116">
        <f t="shared" si="5"/>
        <v>3.5758800000000002</v>
      </c>
      <c r="V24" s="116">
        <f t="shared" si="5"/>
        <v>3.5758800000000002</v>
      </c>
    </row>
    <row r="25" spans="1:22" s="3" customFormat="1" ht="15">
      <c r="C25" s="12"/>
      <c r="D25" s="12"/>
      <c r="E25" s="12"/>
      <c r="F25" s="12"/>
      <c r="G25" s="12"/>
      <c r="H25" s="12"/>
      <c r="I25" s="12"/>
      <c r="L25" s="1"/>
      <c r="O25" s="65"/>
      <c r="P25" s="6"/>
      <c r="Q25" s="6"/>
      <c r="R25" s="6"/>
      <c r="S25" s="6"/>
      <c r="T25" s="6"/>
      <c r="U25" s="6"/>
      <c r="V25" s="6"/>
    </row>
    <row r="26" spans="1:22" s="3" customFormat="1" ht="15">
      <c r="A26" s="15"/>
      <c r="B26" s="15" t="s">
        <v>53</v>
      </c>
      <c r="C26" s="56"/>
      <c r="D26" s="56"/>
      <c r="E26" s="56"/>
      <c r="F26" s="56"/>
      <c r="G26" s="56"/>
      <c r="H26" s="56"/>
      <c r="I26" s="56"/>
      <c r="J26" s="15"/>
      <c r="K26" s="15"/>
      <c r="L26" s="14"/>
      <c r="M26" s="15"/>
      <c r="N26" s="15"/>
      <c r="O26" s="15"/>
      <c r="P26" s="226"/>
      <c r="Q26" s="226"/>
      <c r="R26" s="226"/>
      <c r="S26" s="226"/>
      <c r="T26" s="226"/>
      <c r="U26" s="226"/>
      <c r="V26" s="226"/>
    </row>
    <row r="27" spans="1:22" s="21" customFormat="1" ht="15">
      <c r="A27" s="111" t="s">
        <v>598</v>
      </c>
      <c r="B27" s="111" t="s">
        <v>599</v>
      </c>
      <c r="C27" s="114">
        <v>2.5950000000000002</v>
      </c>
      <c r="D27" s="114">
        <v>2.9740000000000002</v>
      </c>
      <c r="E27" s="114">
        <v>3.0270000000000001</v>
      </c>
      <c r="F27" s="114">
        <v>3.04</v>
      </c>
      <c r="G27" s="114">
        <v>2.7040000000000002</v>
      </c>
      <c r="H27" s="114">
        <v>2.7069999999999999</v>
      </c>
      <c r="I27" s="114">
        <v>2.7069999999999999</v>
      </c>
      <c r="J27" s="111">
        <v>80</v>
      </c>
      <c r="K27" s="119" t="s">
        <v>600</v>
      </c>
      <c r="L27" s="111"/>
      <c r="M27" s="112" t="s">
        <v>447</v>
      </c>
      <c r="N27" s="111" t="s">
        <v>36</v>
      </c>
      <c r="O27" s="204">
        <v>10</v>
      </c>
      <c r="P27" s="63">
        <f t="shared" ref="P27:V29" si="6">+$O27/100*C27</f>
        <v>0.25950000000000001</v>
      </c>
      <c r="Q27" s="63">
        <f t="shared" si="6"/>
        <v>0.29740000000000005</v>
      </c>
      <c r="R27" s="63">
        <f t="shared" si="6"/>
        <v>0.30270000000000002</v>
      </c>
      <c r="S27" s="63">
        <f t="shared" si="6"/>
        <v>0.30400000000000005</v>
      </c>
      <c r="T27" s="63">
        <f t="shared" si="6"/>
        <v>0.27040000000000003</v>
      </c>
      <c r="U27" s="63">
        <f t="shared" si="6"/>
        <v>0.2707</v>
      </c>
      <c r="V27" s="63">
        <f t="shared" si="6"/>
        <v>0.2707</v>
      </c>
    </row>
    <row r="28" spans="1:22" s="21" customFormat="1" ht="15">
      <c r="A28" s="111" t="s">
        <v>598</v>
      </c>
      <c r="B28" s="111" t="s">
        <v>599</v>
      </c>
      <c r="C28" s="114">
        <v>0.185</v>
      </c>
      <c r="D28" s="114">
        <v>0.21199999999999999</v>
      </c>
      <c r="E28" s="114">
        <v>0.216</v>
      </c>
      <c r="F28" s="114">
        <v>0.217</v>
      </c>
      <c r="G28" s="114">
        <v>0.193</v>
      </c>
      <c r="H28" s="114">
        <v>0.193</v>
      </c>
      <c r="I28" s="114">
        <v>0.193</v>
      </c>
      <c r="J28" s="111">
        <v>80</v>
      </c>
      <c r="K28" s="119" t="s">
        <v>600</v>
      </c>
      <c r="L28" s="111"/>
      <c r="M28" s="111" t="s">
        <v>448</v>
      </c>
      <c r="N28" s="111" t="s">
        <v>36</v>
      </c>
      <c r="O28" s="204">
        <v>10</v>
      </c>
      <c r="P28" s="63">
        <f t="shared" si="6"/>
        <v>1.8499999999999999E-2</v>
      </c>
      <c r="Q28" s="63">
        <f t="shared" si="6"/>
        <v>2.12E-2</v>
      </c>
      <c r="R28" s="63">
        <f t="shared" si="6"/>
        <v>2.1600000000000001E-2</v>
      </c>
      <c r="S28" s="63">
        <f t="shared" si="6"/>
        <v>2.1700000000000001E-2</v>
      </c>
      <c r="T28" s="63">
        <f t="shared" si="6"/>
        <v>1.9300000000000001E-2</v>
      </c>
      <c r="U28" s="63">
        <f t="shared" si="6"/>
        <v>1.9300000000000001E-2</v>
      </c>
      <c r="V28" s="63">
        <f t="shared" si="6"/>
        <v>1.9300000000000001E-2</v>
      </c>
    </row>
    <row r="29" spans="1:22" s="21" customFormat="1" ht="15">
      <c r="A29" s="111" t="s">
        <v>598</v>
      </c>
      <c r="B29" s="111" t="s">
        <v>599</v>
      </c>
      <c r="C29" s="114">
        <v>6.4880000000000004</v>
      </c>
      <c r="D29" s="114">
        <v>7.4349999999999996</v>
      </c>
      <c r="E29" s="114">
        <v>7.569</v>
      </c>
      <c r="F29" s="114">
        <v>7.6</v>
      </c>
      <c r="G29" s="114">
        <v>6.7610000000000001</v>
      </c>
      <c r="H29" s="114">
        <v>6.7690000000000001</v>
      </c>
      <c r="I29" s="114">
        <v>6.7690000000000001</v>
      </c>
      <c r="J29" s="111">
        <v>80</v>
      </c>
      <c r="K29" s="119" t="s">
        <v>600</v>
      </c>
      <c r="L29" s="111"/>
      <c r="M29" s="112" t="s">
        <v>9</v>
      </c>
      <c r="N29" s="111" t="s">
        <v>36</v>
      </c>
      <c r="O29" s="204">
        <v>10</v>
      </c>
      <c r="P29" s="63">
        <f t="shared" si="6"/>
        <v>0.64880000000000004</v>
      </c>
      <c r="Q29" s="63">
        <f t="shared" si="6"/>
        <v>0.74350000000000005</v>
      </c>
      <c r="R29" s="63">
        <f t="shared" si="6"/>
        <v>0.75690000000000002</v>
      </c>
      <c r="S29" s="63">
        <f t="shared" si="6"/>
        <v>0.76</v>
      </c>
      <c r="T29" s="63">
        <f t="shared" si="6"/>
        <v>0.67610000000000003</v>
      </c>
      <c r="U29" s="63">
        <f t="shared" si="6"/>
        <v>0.67690000000000006</v>
      </c>
      <c r="V29" s="63">
        <f t="shared" si="6"/>
        <v>0.67690000000000006</v>
      </c>
    </row>
    <row r="30" spans="1:22" s="76" customFormat="1" ht="15">
      <c r="B30" s="76" t="s">
        <v>54</v>
      </c>
      <c r="C30" s="116">
        <f t="shared" ref="C30:I30" si="7">SUM(C27:C29)</f>
        <v>9.2680000000000007</v>
      </c>
      <c r="D30" s="116">
        <f t="shared" si="7"/>
        <v>10.621</v>
      </c>
      <c r="E30" s="116">
        <f t="shared" si="7"/>
        <v>10.812000000000001</v>
      </c>
      <c r="F30" s="116">
        <f t="shared" si="7"/>
        <v>10.856999999999999</v>
      </c>
      <c r="G30" s="116">
        <f t="shared" si="7"/>
        <v>9.6580000000000013</v>
      </c>
      <c r="H30" s="116">
        <f t="shared" si="7"/>
        <v>9.6690000000000005</v>
      </c>
      <c r="I30" s="116">
        <f t="shared" si="7"/>
        <v>9.6690000000000005</v>
      </c>
      <c r="L30" s="21"/>
      <c r="O30" s="204"/>
      <c r="P30" s="116">
        <f t="shared" ref="P30:V30" si="8">SUM(P27:P29)</f>
        <v>0.92680000000000007</v>
      </c>
      <c r="Q30" s="116">
        <f t="shared" si="8"/>
        <v>1.0621</v>
      </c>
      <c r="R30" s="116">
        <f t="shared" si="8"/>
        <v>1.0811999999999999</v>
      </c>
      <c r="S30" s="116">
        <f t="shared" si="8"/>
        <v>1.0857000000000001</v>
      </c>
      <c r="T30" s="116">
        <f t="shared" si="8"/>
        <v>0.96579999999999999</v>
      </c>
      <c r="U30" s="116">
        <f t="shared" si="8"/>
        <v>0.96690000000000009</v>
      </c>
      <c r="V30" s="116">
        <f t="shared" si="8"/>
        <v>0.96690000000000009</v>
      </c>
    </row>
    <row r="31" spans="1:22" s="1" customFormat="1">
      <c r="C31" s="160"/>
      <c r="D31" s="160"/>
      <c r="E31" s="160"/>
      <c r="F31" s="160"/>
      <c r="G31" s="160"/>
      <c r="H31" s="160"/>
      <c r="I31" s="163"/>
      <c r="J31" s="55"/>
      <c r="O31" s="64"/>
      <c r="P31" s="62"/>
      <c r="Q31" s="62"/>
      <c r="R31" s="62"/>
      <c r="S31" s="62"/>
      <c r="T31" s="62"/>
      <c r="U31" s="62"/>
      <c r="V31" s="62"/>
    </row>
    <row r="32" spans="1:22" s="1" customFormat="1" ht="15">
      <c r="A32" s="14"/>
      <c r="B32" s="15" t="s">
        <v>40</v>
      </c>
      <c r="C32" s="57"/>
      <c r="D32" s="57"/>
      <c r="E32" s="57"/>
      <c r="F32" s="57"/>
      <c r="G32" s="57"/>
      <c r="H32" s="57"/>
      <c r="I32" s="57"/>
      <c r="J32" s="14"/>
      <c r="K32" s="14"/>
      <c r="L32" s="14"/>
      <c r="M32" s="14"/>
      <c r="N32" s="14"/>
      <c r="O32" s="14"/>
      <c r="P32" s="227"/>
      <c r="Q32" s="227"/>
      <c r="R32" s="227"/>
      <c r="S32" s="227"/>
      <c r="T32" s="227"/>
      <c r="U32" s="227"/>
      <c r="V32" s="227"/>
    </row>
    <row r="33" spans="1:23" s="21" customFormat="1">
      <c r="A33" s="123">
        <v>7</v>
      </c>
      <c r="B33" s="124" t="s">
        <v>486</v>
      </c>
      <c r="C33" s="126">
        <v>2650.3121512916819</v>
      </c>
      <c r="D33" s="126">
        <v>2802.7069707713486</v>
      </c>
      <c r="E33" s="126">
        <v>2848.184739668297</v>
      </c>
      <c r="F33" s="126">
        <v>2879.8235547565528</v>
      </c>
      <c r="G33" s="126">
        <v>2907.005926153262</v>
      </c>
      <c r="H33" s="126">
        <v>2927.0663666424748</v>
      </c>
      <c r="I33" s="126">
        <v>2938.068331242544</v>
      </c>
      <c r="J33" s="150">
        <f>0.576*100</f>
        <v>57.599999999999994</v>
      </c>
      <c r="K33" s="125" t="s">
        <v>351</v>
      </c>
      <c r="L33" s="124" t="s">
        <v>434</v>
      </c>
      <c r="M33" s="125"/>
      <c r="N33" s="124" t="s">
        <v>35</v>
      </c>
      <c r="O33" s="189"/>
      <c r="P33" s="133"/>
      <c r="Q33" s="133"/>
      <c r="R33" s="133"/>
      <c r="S33" s="133"/>
      <c r="T33" s="133"/>
      <c r="U33" s="133"/>
      <c r="V33" s="133"/>
    </row>
    <row r="34" spans="1:23" s="21" customFormat="1">
      <c r="A34" s="123">
        <v>7</v>
      </c>
      <c r="B34" s="124" t="s">
        <v>69</v>
      </c>
      <c r="C34" s="126">
        <v>218.98807699999998</v>
      </c>
      <c r="D34" s="126">
        <v>225.31576099999998</v>
      </c>
      <c r="E34" s="126">
        <v>225.838921</v>
      </c>
      <c r="F34" s="126">
        <v>226.47564500000001</v>
      </c>
      <c r="G34" s="126">
        <v>226.95127400000001</v>
      </c>
      <c r="H34" s="126">
        <v>227.414781</v>
      </c>
      <c r="I34" s="126">
        <v>227.870632</v>
      </c>
      <c r="J34" s="150">
        <v>31.9</v>
      </c>
      <c r="K34" s="125" t="s">
        <v>194</v>
      </c>
      <c r="L34" s="124" t="s">
        <v>90</v>
      </c>
      <c r="M34" s="125"/>
      <c r="N34" s="124" t="s">
        <v>35</v>
      </c>
      <c r="O34" s="189"/>
      <c r="P34" s="133"/>
      <c r="Q34" s="133"/>
      <c r="R34" s="133"/>
      <c r="S34" s="133"/>
      <c r="T34" s="133"/>
      <c r="U34" s="133"/>
      <c r="V34" s="133"/>
    </row>
    <row r="35" spans="1:23" s="21" customFormat="1">
      <c r="A35" s="123">
        <v>6</v>
      </c>
      <c r="B35" s="124" t="s">
        <v>478</v>
      </c>
      <c r="C35" s="126">
        <v>83.67</v>
      </c>
      <c r="D35" s="126">
        <v>87.835999999999999</v>
      </c>
      <c r="E35" s="126">
        <v>87.882000000000005</v>
      </c>
      <c r="F35" s="126">
        <v>87.92</v>
      </c>
      <c r="G35" s="126">
        <v>87.92</v>
      </c>
      <c r="H35" s="126">
        <v>87.92</v>
      </c>
      <c r="I35" s="126">
        <v>87.92</v>
      </c>
      <c r="J35" s="124">
        <v>100</v>
      </c>
      <c r="K35" s="125" t="s">
        <v>351</v>
      </c>
      <c r="L35" s="124" t="s">
        <v>434</v>
      </c>
      <c r="M35" s="125"/>
      <c r="N35" s="124" t="s">
        <v>35</v>
      </c>
      <c r="O35" s="189"/>
      <c r="P35" s="133"/>
      <c r="Q35" s="133"/>
      <c r="R35" s="133"/>
      <c r="S35" s="133"/>
      <c r="T35" s="133"/>
      <c r="U35" s="133"/>
      <c r="V35" s="133"/>
    </row>
    <row r="36" spans="1:23" s="21" customFormat="1">
      <c r="A36" s="123">
        <v>6</v>
      </c>
      <c r="B36" s="273" t="s">
        <v>345</v>
      </c>
      <c r="C36" s="126">
        <v>60.813000000000002</v>
      </c>
      <c r="D36" s="126">
        <v>53.965000000000003</v>
      </c>
      <c r="E36" s="126">
        <v>54.213000000000001</v>
      </c>
      <c r="F36" s="126">
        <v>52.064999999999998</v>
      </c>
      <c r="G36" s="126">
        <v>52.064999999999998</v>
      </c>
      <c r="H36" s="126">
        <v>52.064999999999998</v>
      </c>
      <c r="I36" s="126">
        <v>52.064999999999998</v>
      </c>
      <c r="J36" s="124">
        <v>100</v>
      </c>
      <c r="K36" s="125" t="s">
        <v>351</v>
      </c>
      <c r="L36" s="124" t="s">
        <v>434</v>
      </c>
      <c r="M36" s="125"/>
      <c r="N36" s="124" t="s">
        <v>36</v>
      </c>
      <c r="O36" s="189"/>
      <c r="P36" s="133"/>
      <c r="Q36" s="133"/>
      <c r="R36" s="133"/>
      <c r="S36" s="133"/>
      <c r="T36" s="133"/>
      <c r="U36" s="133"/>
      <c r="V36" s="133"/>
    </row>
    <row r="37" spans="1:23" s="21" customFormat="1">
      <c r="A37" s="123">
        <v>7</v>
      </c>
      <c r="B37" s="124" t="s">
        <v>70</v>
      </c>
      <c r="C37" s="274">
        <v>2.2907999999999999</v>
      </c>
      <c r="D37" s="274">
        <v>2.3378999999999999</v>
      </c>
      <c r="E37" s="274">
        <v>2.1628500000000002</v>
      </c>
      <c r="F37" s="274">
        <v>2.1598499999999996</v>
      </c>
      <c r="G37" s="274">
        <v>2.1598499999999996</v>
      </c>
      <c r="H37" s="274">
        <v>2.1598499999999996</v>
      </c>
      <c r="I37" s="274">
        <v>2.1598499999999996</v>
      </c>
      <c r="J37" s="124">
        <v>15</v>
      </c>
      <c r="K37" s="125">
        <v>11</v>
      </c>
      <c r="L37" s="111" t="s">
        <v>48</v>
      </c>
      <c r="M37" s="124" t="s">
        <v>5</v>
      </c>
      <c r="N37" s="124" t="s">
        <v>35</v>
      </c>
      <c r="O37" s="189"/>
      <c r="P37" s="133"/>
      <c r="Q37" s="133"/>
      <c r="R37" s="133"/>
      <c r="S37" s="133"/>
      <c r="T37" s="133"/>
      <c r="U37" s="133"/>
      <c r="V37" s="133"/>
    </row>
    <row r="38" spans="1:23" s="21" customFormat="1">
      <c r="A38" s="123">
        <v>7</v>
      </c>
      <c r="B38" s="124" t="s">
        <v>71</v>
      </c>
      <c r="C38" s="274">
        <v>0.73649999999999993</v>
      </c>
      <c r="D38" s="274">
        <v>0.75750000000000006</v>
      </c>
      <c r="E38" s="274">
        <v>0.75750000000000006</v>
      </c>
      <c r="F38" s="274">
        <v>0.75750000000000006</v>
      </c>
      <c r="G38" s="274">
        <v>0.75750000000000006</v>
      </c>
      <c r="H38" s="274">
        <v>0.75750000000000006</v>
      </c>
      <c r="I38" s="274">
        <v>0.75750000000000006</v>
      </c>
      <c r="J38" s="124">
        <v>75</v>
      </c>
      <c r="K38" s="125" t="s">
        <v>72</v>
      </c>
      <c r="L38" s="111" t="s">
        <v>73</v>
      </c>
      <c r="M38" s="124" t="s">
        <v>5</v>
      </c>
      <c r="N38" s="124" t="s">
        <v>35</v>
      </c>
      <c r="O38" s="189"/>
      <c r="P38" s="133"/>
      <c r="Q38" s="133"/>
      <c r="R38" s="133"/>
      <c r="S38" s="133"/>
      <c r="T38" s="133"/>
      <c r="U38" s="133"/>
      <c r="V38" s="133"/>
    </row>
    <row r="39" spans="1:23" s="21" customFormat="1">
      <c r="A39" s="123">
        <v>16</v>
      </c>
      <c r="B39" s="124" t="s">
        <v>74</v>
      </c>
      <c r="C39" s="126">
        <v>71.215103999999997</v>
      </c>
      <c r="D39" s="126">
        <v>72.185860000000005</v>
      </c>
      <c r="E39" s="126">
        <v>70.194105000000008</v>
      </c>
      <c r="F39" s="126">
        <v>70.226520000000008</v>
      </c>
      <c r="G39" s="126">
        <v>70.109780999999998</v>
      </c>
      <c r="H39" s="126">
        <v>70.293554999999998</v>
      </c>
      <c r="I39" s="126">
        <v>69.961771999999996</v>
      </c>
      <c r="J39" s="124">
        <v>77</v>
      </c>
      <c r="K39" s="125">
        <v>13</v>
      </c>
      <c r="L39" s="111" t="s">
        <v>94</v>
      </c>
      <c r="M39" s="124" t="s">
        <v>74</v>
      </c>
      <c r="N39" s="124" t="s">
        <v>35</v>
      </c>
      <c r="O39" s="190">
        <f>P39/C39</f>
        <v>0.19658751042475484</v>
      </c>
      <c r="P39" s="63">
        <v>14</v>
      </c>
      <c r="Q39" s="63">
        <v>14</v>
      </c>
      <c r="R39" s="63">
        <v>14</v>
      </c>
      <c r="S39" s="63">
        <v>14</v>
      </c>
      <c r="T39" s="63">
        <v>14</v>
      </c>
      <c r="U39" s="63">
        <v>14</v>
      </c>
      <c r="V39" s="63">
        <v>14</v>
      </c>
    </row>
    <row r="40" spans="1:23" s="21" customFormat="1">
      <c r="A40" s="123">
        <v>16</v>
      </c>
      <c r="B40" s="124" t="s">
        <v>18</v>
      </c>
      <c r="C40" s="126">
        <v>486.20896000000005</v>
      </c>
      <c r="D40" s="126">
        <v>418.05168000000003</v>
      </c>
      <c r="E40" s="126">
        <v>440.62572</v>
      </c>
      <c r="F40" s="126">
        <v>441.70672000000002</v>
      </c>
      <c r="G40" s="126">
        <v>440.8134</v>
      </c>
      <c r="H40" s="126">
        <v>440.72232000000002</v>
      </c>
      <c r="I40" s="126">
        <v>441.50064000000003</v>
      </c>
      <c r="J40" s="150">
        <v>92</v>
      </c>
      <c r="K40" s="125">
        <v>13</v>
      </c>
      <c r="L40" s="111" t="s">
        <v>94</v>
      </c>
      <c r="M40" s="124" t="s">
        <v>18</v>
      </c>
      <c r="N40" s="124" t="s">
        <v>218</v>
      </c>
      <c r="O40" s="190">
        <f>P40/C40</f>
        <v>0.56560043648722547</v>
      </c>
      <c r="P40" s="63">
        <v>275</v>
      </c>
      <c r="Q40" s="63">
        <v>275</v>
      </c>
      <c r="R40" s="63">
        <v>275</v>
      </c>
      <c r="S40" s="63">
        <v>275</v>
      </c>
      <c r="T40" s="63">
        <v>275</v>
      </c>
      <c r="U40" s="63">
        <v>275</v>
      </c>
      <c r="V40" s="63">
        <v>275</v>
      </c>
      <c r="W40" s="7"/>
    </row>
    <row r="41" spans="1:23" s="21" customFormat="1">
      <c r="A41" s="123">
        <v>16</v>
      </c>
      <c r="B41" s="124" t="s">
        <v>496</v>
      </c>
      <c r="C41" s="126">
        <v>108</v>
      </c>
      <c r="D41" s="126">
        <v>133.97</v>
      </c>
      <c r="E41" s="126">
        <v>131.91499999999999</v>
      </c>
      <c r="F41" s="126">
        <v>130.91499999999999</v>
      </c>
      <c r="G41" s="126">
        <v>130.11500000000001</v>
      </c>
      <c r="H41" s="126">
        <v>130.08500000000001</v>
      </c>
      <c r="I41" s="126">
        <v>130</v>
      </c>
      <c r="J41" s="150">
        <v>100</v>
      </c>
      <c r="K41" s="125">
        <v>13</v>
      </c>
      <c r="L41" s="111" t="s">
        <v>94</v>
      </c>
      <c r="M41" s="124" t="s">
        <v>18</v>
      </c>
      <c r="N41" s="124" t="s">
        <v>36</v>
      </c>
      <c r="O41" s="190"/>
      <c r="P41" s="63"/>
      <c r="Q41" s="63"/>
      <c r="R41" s="63"/>
      <c r="S41" s="63"/>
      <c r="T41" s="63"/>
      <c r="U41" s="63"/>
      <c r="V41" s="63"/>
      <c r="W41" s="7"/>
    </row>
    <row r="42" spans="1:23" s="21" customFormat="1">
      <c r="A42" s="123">
        <v>16</v>
      </c>
      <c r="B42" s="124" t="s">
        <v>404</v>
      </c>
      <c r="C42" s="126">
        <v>9.8338999999999999</v>
      </c>
      <c r="D42" s="126">
        <v>10.0845</v>
      </c>
      <c r="E42" s="126">
        <v>4.9800000000000004</v>
      </c>
      <c r="F42" s="126">
        <v>4.9244000000000003</v>
      </c>
      <c r="G42" s="126">
        <v>4.9874000000000001</v>
      </c>
      <c r="H42" s="126">
        <v>4.9874000000000001</v>
      </c>
      <c r="I42" s="126">
        <v>4.9261999999999997</v>
      </c>
      <c r="J42" s="124">
        <v>10</v>
      </c>
      <c r="K42" s="125">
        <v>10</v>
      </c>
      <c r="L42" s="111" t="s">
        <v>55</v>
      </c>
      <c r="M42" s="124" t="s">
        <v>7</v>
      </c>
      <c r="N42" s="124" t="s">
        <v>35</v>
      </c>
      <c r="O42" s="189"/>
      <c r="P42" s="63"/>
      <c r="Q42" s="133"/>
      <c r="R42" s="133"/>
      <c r="S42" s="133"/>
      <c r="T42" s="133"/>
      <c r="U42" s="133"/>
      <c r="V42" s="133"/>
    </row>
    <row r="43" spans="1:23" s="21" customFormat="1">
      <c r="A43" s="123">
        <v>16</v>
      </c>
      <c r="B43" s="124" t="s">
        <v>352</v>
      </c>
      <c r="C43" s="275">
        <v>170.88499999999999</v>
      </c>
      <c r="D43" s="275">
        <v>165.88499999999999</v>
      </c>
      <c r="E43" s="275">
        <v>165.88499999999999</v>
      </c>
      <c r="F43" s="275">
        <v>165.88499999999999</v>
      </c>
      <c r="G43" s="275">
        <v>165.88499999999999</v>
      </c>
      <c r="H43" s="275">
        <v>165.88499999999999</v>
      </c>
      <c r="I43" s="275">
        <v>165.88499999999999</v>
      </c>
      <c r="J43" s="124">
        <v>100</v>
      </c>
      <c r="K43" s="125">
        <v>13</v>
      </c>
      <c r="L43" s="111" t="s">
        <v>94</v>
      </c>
      <c r="M43" s="124" t="s">
        <v>18</v>
      </c>
      <c r="N43" s="124" t="s">
        <v>36</v>
      </c>
      <c r="O43" s="189"/>
      <c r="P43" s="63"/>
      <c r="Q43" s="133"/>
      <c r="R43" s="133"/>
      <c r="S43" s="133"/>
      <c r="T43" s="133"/>
      <c r="U43" s="133"/>
      <c r="V43" s="133"/>
    </row>
    <row r="44" spans="1:23" s="21" customFormat="1">
      <c r="A44" s="123">
        <v>16</v>
      </c>
      <c r="B44" s="124" t="s">
        <v>219</v>
      </c>
      <c r="C44" s="275">
        <v>8</v>
      </c>
      <c r="D44" s="275">
        <v>8</v>
      </c>
      <c r="E44" s="275">
        <v>8</v>
      </c>
      <c r="F44" s="275">
        <v>8</v>
      </c>
      <c r="G44" s="275">
        <v>8</v>
      </c>
      <c r="H44" s="275">
        <v>8</v>
      </c>
      <c r="I44" s="275">
        <v>8</v>
      </c>
      <c r="J44" s="124">
        <v>100</v>
      </c>
      <c r="K44" s="125" t="s">
        <v>87</v>
      </c>
      <c r="L44" s="111" t="s">
        <v>88</v>
      </c>
      <c r="M44" s="124" t="s">
        <v>93</v>
      </c>
      <c r="N44" s="124" t="s">
        <v>36</v>
      </c>
      <c r="O44" s="66"/>
      <c r="P44" s="63"/>
      <c r="Q44" s="63"/>
      <c r="R44" s="63"/>
      <c r="S44" s="63"/>
      <c r="T44" s="63"/>
      <c r="U44" s="63"/>
      <c r="V44" s="63"/>
    </row>
    <row r="45" spans="1:23" s="21" customFormat="1">
      <c r="A45" s="123">
        <v>16</v>
      </c>
      <c r="B45" s="124" t="s">
        <v>220</v>
      </c>
      <c r="C45" s="275">
        <v>85.38</v>
      </c>
      <c r="D45" s="275">
        <v>55.38</v>
      </c>
      <c r="E45" s="275">
        <v>55.38</v>
      </c>
      <c r="F45" s="275">
        <v>55.38</v>
      </c>
      <c r="G45" s="275">
        <v>55.38</v>
      </c>
      <c r="H45" s="275">
        <v>55.38</v>
      </c>
      <c r="I45" s="275">
        <v>55.38</v>
      </c>
      <c r="J45" s="124">
        <v>100</v>
      </c>
      <c r="K45" s="125">
        <v>13</v>
      </c>
      <c r="L45" s="111" t="s">
        <v>94</v>
      </c>
      <c r="M45" s="124" t="s">
        <v>18</v>
      </c>
      <c r="N45" s="124" t="s">
        <v>36</v>
      </c>
      <c r="O45" s="189"/>
      <c r="P45" s="191"/>
      <c r="Q45" s="133"/>
      <c r="R45" s="133"/>
      <c r="S45" s="133"/>
      <c r="T45" s="133"/>
      <c r="U45" s="133"/>
      <c r="V45" s="133"/>
    </row>
    <row r="46" spans="1:23" s="21" customFormat="1">
      <c r="A46" s="123">
        <v>16</v>
      </c>
      <c r="B46" s="124" t="s">
        <v>221</v>
      </c>
      <c r="C46" s="275">
        <v>33.750999999999998</v>
      </c>
      <c r="D46" s="275">
        <v>31.417999999999999</v>
      </c>
      <c r="E46" s="275">
        <v>21.736999999999998</v>
      </c>
      <c r="F46" s="275">
        <v>18.114000000000001</v>
      </c>
      <c r="G46" s="275">
        <v>16.582000000000001</v>
      </c>
      <c r="H46" s="275">
        <v>16.082000000000001</v>
      </c>
      <c r="I46" s="275">
        <v>16.082000000000001</v>
      </c>
      <c r="J46" s="124">
        <v>100</v>
      </c>
      <c r="K46" s="125">
        <v>9</v>
      </c>
      <c r="L46" s="111" t="s">
        <v>92</v>
      </c>
      <c r="M46" s="124" t="s">
        <v>18</v>
      </c>
      <c r="N46" s="124" t="s">
        <v>36</v>
      </c>
      <c r="O46" s="191"/>
      <c r="P46" s="133"/>
      <c r="Q46" s="133"/>
      <c r="R46" s="133"/>
      <c r="S46" s="133"/>
      <c r="T46" s="133"/>
      <c r="U46" s="133"/>
      <c r="V46" s="133"/>
    </row>
    <row r="47" spans="1:23" s="21" customFormat="1">
      <c r="A47" s="123">
        <v>16</v>
      </c>
      <c r="B47" s="124" t="s">
        <v>348</v>
      </c>
      <c r="C47" s="126">
        <v>6.2649999999999997</v>
      </c>
      <c r="D47" s="126">
        <v>6.5129999999999999</v>
      </c>
      <c r="E47" s="126">
        <v>6.5140000000000002</v>
      </c>
      <c r="F47" s="126">
        <v>6.5140000000000002</v>
      </c>
      <c r="G47" s="126">
        <v>6.5140000000000002</v>
      </c>
      <c r="H47" s="126">
        <v>6.5140000000000002</v>
      </c>
      <c r="I47" s="126">
        <v>6.5140000000000002</v>
      </c>
      <c r="J47" s="124">
        <v>100</v>
      </c>
      <c r="K47" s="125" t="s">
        <v>75</v>
      </c>
      <c r="L47" s="111" t="s">
        <v>76</v>
      </c>
      <c r="M47" s="124" t="s">
        <v>77</v>
      </c>
      <c r="N47" s="124" t="s">
        <v>35</v>
      </c>
      <c r="O47" s="189"/>
      <c r="P47" s="133"/>
      <c r="Q47" s="133"/>
      <c r="R47" s="133"/>
      <c r="S47" s="133"/>
      <c r="T47" s="133"/>
      <c r="U47" s="133"/>
      <c r="V47" s="133"/>
    </row>
    <row r="48" spans="1:23" s="21" customFormat="1">
      <c r="A48" s="123">
        <v>16</v>
      </c>
      <c r="B48" s="124" t="s">
        <v>84</v>
      </c>
      <c r="C48" s="126">
        <v>9.6080000000000005</v>
      </c>
      <c r="D48" s="126">
        <v>9.9559999999999995</v>
      </c>
      <c r="E48" s="126">
        <v>9.9570000000000007</v>
      </c>
      <c r="F48" s="126">
        <v>9.9570000000000007</v>
      </c>
      <c r="G48" s="126">
        <v>9.9570000000000007</v>
      </c>
      <c r="H48" s="126">
        <v>9.9570000000000007</v>
      </c>
      <c r="I48" s="126">
        <v>9.9570000000000007</v>
      </c>
      <c r="J48" s="124">
        <v>100</v>
      </c>
      <c r="K48" s="125">
        <v>7</v>
      </c>
      <c r="L48" s="111" t="s">
        <v>85</v>
      </c>
      <c r="M48" s="124" t="s">
        <v>5</v>
      </c>
      <c r="N48" s="124" t="s">
        <v>35</v>
      </c>
      <c r="O48" s="189"/>
      <c r="P48" s="133"/>
      <c r="Q48" s="133"/>
      <c r="R48" s="133"/>
      <c r="S48" s="133"/>
      <c r="T48" s="133"/>
      <c r="U48" s="133"/>
      <c r="V48" s="133"/>
    </row>
    <row r="49" spans="1:22" s="21" customFormat="1">
      <c r="A49" s="123">
        <v>16</v>
      </c>
      <c r="B49" s="124" t="s">
        <v>86</v>
      </c>
      <c r="C49" s="126">
        <v>0.221</v>
      </c>
      <c r="D49" s="126">
        <v>0.221</v>
      </c>
      <c r="E49" s="126">
        <v>0.22600000000000001</v>
      </c>
      <c r="F49" s="126">
        <v>0.22600000000000001</v>
      </c>
      <c r="G49" s="126">
        <v>0.22600000000000001</v>
      </c>
      <c r="H49" s="126">
        <v>0.22600000000000001</v>
      </c>
      <c r="I49" s="126">
        <v>0.22600000000000001</v>
      </c>
      <c r="J49" s="124">
        <v>100</v>
      </c>
      <c r="K49" s="125" t="s">
        <v>87</v>
      </c>
      <c r="L49" s="111" t="s">
        <v>88</v>
      </c>
      <c r="M49" s="124" t="s">
        <v>5</v>
      </c>
      <c r="N49" s="124" t="s">
        <v>35</v>
      </c>
      <c r="O49" s="189"/>
      <c r="P49" s="133"/>
      <c r="Q49" s="133"/>
      <c r="R49" s="133"/>
      <c r="S49" s="133"/>
      <c r="T49" s="133"/>
      <c r="U49" s="133"/>
      <c r="V49" s="133"/>
    </row>
    <row r="50" spans="1:22" s="21" customFormat="1">
      <c r="A50" s="123">
        <v>16</v>
      </c>
      <c r="B50" s="124" t="s">
        <v>350</v>
      </c>
      <c r="C50" s="126">
        <v>2.5</v>
      </c>
      <c r="D50" s="126">
        <v>2.5</v>
      </c>
      <c r="E50" s="126">
        <v>2.5</v>
      </c>
      <c r="F50" s="126">
        <v>2.5</v>
      </c>
      <c r="G50" s="126">
        <v>2.5</v>
      </c>
      <c r="H50" s="126">
        <v>2.5</v>
      </c>
      <c r="I50" s="126">
        <v>2.5</v>
      </c>
      <c r="J50" s="124">
        <v>100</v>
      </c>
      <c r="K50" s="125">
        <v>1</v>
      </c>
      <c r="L50" s="111" t="s">
        <v>95</v>
      </c>
      <c r="M50" s="124" t="s">
        <v>18</v>
      </c>
      <c r="N50" s="124" t="s">
        <v>36</v>
      </c>
      <c r="O50" s="189"/>
      <c r="P50" s="133"/>
      <c r="Q50" s="133"/>
      <c r="R50" s="133"/>
      <c r="S50" s="133"/>
      <c r="T50" s="133"/>
      <c r="U50" s="133"/>
      <c r="V50" s="133"/>
    </row>
    <row r="51" spans="1:22" s="21" customFormat="1">
      <c r="A51" s="123">
        <v>16</v>
      </c>
      <c r="B51" s="124" t="s">
        <v>89</v>
      </c>
      <c r="C51" s="126">
        <v>3.1469999999999998</v>
      </c>
      <c r="D51" s="126">
        <v>3.1469999999999998</v>
      </c>
      <c r="E51" s="126">
        <v>3.1469999999999998</v>
      </c>
      <c r="F51" s="126">
        <v>1.5</v>
      </c>
      <c r="G51" s="126">
        <v>1.5</v>
      </c>
      <c r="H51" s="126">
        <v>1.5</v>
      </c>
      <c r="I51" s="126">
        <v>1.5</v>
      </c>
      <c r="J51" s="124">
        <v>100</v>
      </c>
      <c r="K51" s="125" t="s">
        <v>75</v>
      </c>
      <c r="L51" s="111" t="s">
        <v>76</v>
      </c>
      <c r="M51" s="124" t="s">
        <v>18</v>
      </c>
      <c r="N51" s="124" t="s">
        <v>36</v>
      </c>
      <c r="O51" s="189"/>
      <c r="P51" s="133"/>
      <c r="Q51" s="133"/>
      <c r="R51" s="133"/>
      <c r="S51" s="133"/>
      <c r="T51" s="133"/>
      <c r="U51" s="133"/>
      <c r="V51" s="133"/>
    </row>
    <row r="52" spans="1:22" s="21" customFormat="1">
      <c r="A52" s="123">
        <v>16</v>
      </c>
      <c r="B52" s="124" t="s">
        <v>96</v>
      </c>
      <c r="C52" s="126">
        <v>0.438</v>
      </c>
      <c r="D52" s="126">
        <v>1.4059999999999999</v>
      </c>
      <c r="E52" s="126">
        <v>2.5720000000000001</v>
      </c>
      <c r="F52" s="126">
        <v>2.7719999999999998</v>
      </c>
      <c r="G52" s="126">
        <v>2.7915000000000001</v>
      </c>
      <c r="H52" s="126">
        <v>2.7915000000000001</v>
      </c>
      <c r="I52" s="126">
        <v>2.7915000000000001</v>
      </c>
      <c r="J52" s="124">
        <v>50</v>
      </c>
      <c r="K52" s="125">
        <v>13</v>
      </c>
      <c r="L52" s="111" t="s">
        <v>94</v>
      </c>
      <c r="M52" s="124" t="s">
        <v>36</v>
      </c>
      <c r="N52" s="124" t="s">
        <v>36</v>
      </c>
      <c r="O52" s="189"/>
      <c r="P52" s="133"/>
      <c r="Q52" s="133"/>
      <c r="R52" s="133"/>
      <c r="S52" s="133"/>
      <c r="T52" s="133"/>
      <c r="U52" s="133"/>
      <c r="V52" s="133"/>
    </row>
    <row r="53" spans="1:22" s="21" customFormat="1">
      <c r="A53" s="123">
        <v>16</v>
      </c>
      <c r="B53" s="124" t="s">
        <v>97</v>
      </c>
      <c r="C53" s="126">
        <v>0</v>
      </c>
      <c r="D53" s="126">
        <v>0</v>
      </c>
      <c r="E53" s="126">
        <v>0</v>
      </c>
      <c r="F53" s="126">
        <v>0</v>
      </c>
      <c r="G53" s="126">
        <v>0</v>
      </c>
      <c r="H53" s="126">
        <v>0</v>
      </c>
      <c r="I53" s="126">
        <v>0</v>
      </c>
      <c r="J53" s="124">
        <v>0</v>
      </c>
      <c r="K53" s="125">
        <v>13</v>
      </c>
      <c r="L53" s="111" t="s">
        <v>94</v>
      </c>
      <c r="M53" s="124" t="s">
        <v>36</v>
      </c>
      <c r="N53" s="124" t="s">
        <v>36</v>
      </c>
      <c r="O53" s="66"/>
      <c r="P53" s="63"/>
      <c r="Q53" s="63"/>
      <c r="R53" s="63"/>
      <c r="S53" s="63"/>
      <c r="T53" s="63"/>
      <c r="U53" s="63"/>
      <c r="V53" s="63"/>
    </row>
    <row r="54" spans="1:22" s="21" customFormat="1">
      <c r="A54" s="123">
        <v>16</v>
      </c>
      <c r="B54" s="124" t="s">
        <v>78</v>
      </c>
      <c r="C54" s="126">
        <v>0.94099999999999995</v>
      </c>
      <c r="D54" s="126">
        <v>1.1100000000000001</v>
      </c>
      <c r="E54" s="126">
        <v>1.21</v>
      </c>
      <c r="F54" s="126">
        <v>1.24</v>
      </c>
      <c r="G54" s="126">
        <v>1.2410000000000001</v>
      </c>
      <c r="H54" s="126">
        <v>1.3160000000000001</v>
      </c>
      <c r="I54" s="126">
        <v>0.94099999999999995</v>
      </c>
      <c r="J54" s="124">
        <v>100</v>
      </c>
      <c r="K54" s="125" t="s">
        <v>75</v>
      </c>
      <c r="L54" s="111" t="s">
        <v>76</v>
      </c>
      <c r="M54" s="124" t="s">
        <v>8</v>
      </c>
      <c r="N54" s="124" t="s">
        <v>35</v>
      </c>
      <c r="O54" s="66"/>
      <c r="P54" s="63"/>
      <c r="Q54" s="63"/>
      <c r="R54" s="63"/>
      <c r="S54" s="63"/>
      <c r="T54" s="63"/>
      <c r="U54" s="63"/>
      <c r="V54" s="63"/>
    </row>
    <row r="55" spans="1:22" s="21" customFormat="1">
      <c r="A55" s="123">
        <v>16</v>
      </c>
      <c r="B55" s="124" t="s">
        <v>79</v>
      </c>
      <c r="C55" s="126">
        <v>5.2270000000000003</v>
      </c>
      <c r="D55" s="126">
        <v>5.2270000000000003</v>
      </c>
      <c r="E55" s="126">
        <v>5.2270000000000003</v>
      </c>
      <c r="F55" s="126">
        <v>5.2270000000000003</v>
      </c>
      <c r="G55" s="126">
        <v>5.2270000000000003</v>
      </c>
      <c r="H55" s="126">
        <v>5.2270000000000003</v>
      </c>
      <c r="I55" s="126">
        <v>5.2270000000000003</v>
      </c>
      <c r="J55" s="124">
        <v>100</v>
      </c>
      <c r="K55" s="125" t="s">
        <v>75</v>
      </c>
      <c r="L55" s="111" t="s">
        <v>76</v>
      </c>
      <c r="M55" s="124" t="s">
        <v>8</v>
      </c>
      <c r="N55" s="124" t="s">
        <v>35</v>
      </c>
      <c r="O55" s="189"/>
      <c r="P55" s="133"/>
      <c r="Q55" s="133"/>
      <c r="R55" s="133"/>
      <c r="S55" s="133"/>
      <c r="T55" s="133"/>
      <c r="U55" s="133"/>
      <c r="V55" s="133"/>
    </row>
    <row r="56" spans="1:22" s="21" customFormat="1">
      <c r="A56" s="123">
        <v>16</v>
      </c>
      <c r="B56" s="124" t="s">
        <v>80</v>
      </c>
      <c r="C56" s="126">
        <v>32.783000000000001</v>
      </c>
      <c r="D56" s="126">
        <v>31.146000000000001</v>
      </c>
      <c r="E56" s="126">
        <v>32.746000000000002</v>
      </c>
      <c r="F56" s="126">
        <v>32.746000000000002</v>
      </c>
      <c r="G56" s="126">
        <v>32.746000000000002</v>
      </c>
      <c r="H56" s="126">
        <v>32.746000000000002</v>
      </c>
      <c r="I56" s="126">
        <v>32.746000000000002</v>
      </c>
      <c r="J56" s="124">
        <v>100</v>
      </c>
      <c r="K56" s="125">
        <v>3</v>
      </c>
      <c r="L56" s="111" t="s">
        <v>81</v>
      </c>
      <c r="M56" s="124" t="s">
        <v>8</v>
      </c>
      <c r="N56" s="124" t="s">
        <v>36</v>
      </c>
      <c r="O56" s="189"/>
      <c r="P56" s="133"/>
      <c r="Q56" s="133"/>
      <c r="R56" s="133"/>
      <c r="S56" s="133"/>
      <c r="T56" s="133"/>
      <c r="U56" s="133"/>
      <c r="V56" s="133"/>
    </row>
    <row r="57" spans="1:22" s="21" customFormat="1">
      <c r="A57" s="123">
        <v>16</v>
      </c>
      <c r="B57" s="124" t="s">
        <v>82</v>
      </c>
      <c r="C57" s="126">
        <v>46.277999999999999</v>
      </c>
      <c r="D57" s="126">
        <v>49.707000000000001</v>
      </c>
      <c r="E57" s="126">
        <v>46.427</v>
      </c>
      <c r="F57" s="126">
        <v>46.212000000000003</v>
      </c>
      <c r="G57" s="126">
        <v>46.210999999999999</v>
      </c>
      <c r="H57" s="126">
        <v>46.167999999999999</v>
      </c>
      <c r="I57" s="126">
        <v>46.167999999999999</v>
      </c>
      <c r="J57" s="124">
        <v>100</v>
      </c>
      <c r="K57" s="125" t="s">
        <v>75</v>
      </c>
      <c r="L57" s="111" t="s">
        <v>76</v>
      </c>
      <c r="M57" s="124" t="s">
        <v>8</v>
      </c>
      <c r="N57" s="124" t="s">
        <v>35</v>
      </c>
      <c r="O57" s="189"/>
      <c r="P57" s="133"/>
      <c r="Q57" s="133"/>
      <c r="R57" s="133"/>
      <c r="S57" s="133"/>
      <c r="T57" s="133"/>
      <c r="U57" s="133"/>
      <c r="V57" s="133"/>
    </row>
    <row r="58" spans="1:22" s="21" customFormat="1">
      <c r="A58" s="123">
        <v>16</v>
      </c>
      <c r="B58" s="124" t="s">
        <v>83</v>
      </c>
      <c r="C58" s="126">
        <v>8.6259999999999994</v>
      </c>
      <c r="D58" s="126">
        <v>9.0809999999999995</v>
      </c>
      <c r="E58" s="126">
        <v>9.2609999999999992</v>
      </c>
      <c r="F58" s="126">
        <v>9.4459999999999997</v>
      </c>
      <c r="G58" s="126">
        <v>9.4459999999999997</v>
      </c>
      <c r="H58" s="126">
        <v>9.4459999999999997</v>
      </c>
      <c r="I58" s="126">
        <v>9.9019999999999992</v>
      </c>
      <c r="J58" s="124">
        <v>100</v>
      </c>
      <c r="K58" s="125" t="s">
        <v>75</v>
      </c>
      <c r="L58" s="111" t="s">
        <v>76</v>
      </c>
      <c r="M58" s="124" t="s">
        <v>8</v>
      </c>
      <c r="N58" s="124" t="s">
        <v>35</v>
      </c>
      <c r="O58" s="189"/>
      <c r="P58" s="133"/>
      <c r="Q58" s="133"/>
      <c r="R58" s="133"/>
      <c r="S58" s="133"/>
      <c r="T58" s="133"/>
      <c r="U58" s="133"/>
      <c r="V58" s="133"/>
    </row>
    <row r="59" spans="1:22" s="21" customFormat="1">
      <c r="A59" s="123" t="s">
        <v>98</v>
      </c>
      <c r="B59" s="124" t="s">
        <v>222</v>
      </c>
      <c r="C59" s="126">
        <v>9.947610000000001</v>
      </c>
      <c r="D59" s="126">
        <v>11.125620000000001</v>
      </c>
      <c r="E59" s="126">
        <v>9.9846000000000004</v>
      </c>
      <c r="F59" s="126">
        <v>9.8744400000000017</v>
      </c>
      <c r="G59" s="126">
        <v>9.9090000000000007</v>
      </c>
      <c r="H59" s="126">
        <v>10.002960000000002</v>
      </c>
      <c r="I59" s="126">
        <v>10.002960000000002</v>
      </c>
      <c r="J59" s="124">
        <v>27</v>
      </c>
      <c r="K59" s="125">
        <v>10</v>
      </c>
      <c r="L59" s="111" t="s">
        <v>55</v>
      </c>
      <c r="M59" s="124" t="s">
        <v>7</v>
      </c>
      <c r="N59" s="124" t="s">
        <v>35</v>
      </c>
      <c r="O59" s="189"/>
      <c r="P59" s="133"/>
      <c r="Q59" s="133"/>
      <c r="R59" s="133"/>
      <c r="S59" s="133"/>
      <c r="T59" s="133"/>
      <c r="U59" s="133"/>
      <c r="V59" s="133"/>
    </row>
    <row r="60" spans="1:22" s="21" customFormat="1">
      <c r="A60" s="123" t="s">
        <v>98</v>
      </c>
      <c r="B60" s="124" t="s">
        <v>99</v>
      </c>
      <c r="C60" s="126">
        <v>0.32435999999999998</v>
      </c>
      <c r="D60" s="126">
        <v>0.32435999999999998</v>
      </c>
      <c r="E60" s="126">
        <v>0.33306000000000002</v>
      </c>
      <c r="F60" s="126">
        <v>0.33306000000000002</v>
      </c>
      <c r="G60" s="126">
        <v>0.33306000000000002</v>
      </c>
      <c r="H60" s="126">
        <v>0.33306000000000002</v>
      </c>
      <c r="I60" s="192">
        <v>0.33306000000000002</v>
      </c>
      <c r="J60" s="124">
        <v>6</v>
      </c>
      <c r="K60" s="125">
        <v>10</v>
      </c>
      <c r="L60" s="111" t="s">
        <v>55</v>
      </c>
      <c r="M60" s="124" t="s">
        <v>7</v>
      </c>
      <c r="N60" s="124" t="s">
        <v>35</v>
      </c>
      <c r="O60" s="189"/>
      <c r="P60" s="133"/>
      <c r="Q60" s="133"/>
      <c r="R60" s="133"/>
      <c r="S60" s="133"/>
      <c r="T60" s="133"/>
      <c r="U60" s="133"/>
      <c r="V60" s="133"/>
    </row>
    <row r="61" spans="1:22" s="21" customFormat="1">
      <c r="A61" s="123" t="s">
        <v>98</v>
      </c>
      <c r="B61" s="124" t="s">
        <v>100</v>
      </c>
      <c r="C61" s="126">
        <v>1.139</v>
      </c>
      <c r="D61" s="126">
        <v>1.734</v>
      </c>
      <c r="E61" s="126">
        <v>2.0910000000000002</v>
      </c>
      <c r="F61" s="126">
        <v>2.0259999999999998</v>
      </c>
      <c r="G61" s="126">
        <v>1.901</v>
      </c>
      <c r="H61" s="126">
        <v>1.901</v>
      </c>
      <c r="I61" s="192">
        <v>1.901</v>
      </c>
      <c r="J61" s="124">
        <v>100</v>
      </c>
      <c r="K61" s="125">
        <v>10</v>
      </c>
      <c r="L61" s="111" t="s">
        <v>55</v>
      </c>
      <c r="M61" s="124" t="s">
        <v>36</v>
      </c>
      <c r="N61" s="124" t="s">
        <v>36</v>
      </c>
      <c r="O61" s="189"/>
      <c r="P61" s="133"/>
      <c r="Q61" s="133"/>
      <c r="R61" s="133"/>
      <c r="S61" s="133"/>
      <c r="T61" s="133"/>
      <c r="U61" s="133"/>
      <c r="V61" s="133"/>
    </row>
    <row r="62" spans="1:22" s="21" customFormat="1">
      <c r="A62" s="123" t="s">
        <v>98</v>
      </c>
      <c r="B62" s="124" t="s">
        <v>101</v>
      </c>
      <c r="C62" s="126">
        <v>0.78200000000000003</v>
      </c>
      <c r="D62" s="126">
        <v>0.78200000000000003</v>
      </c>
      <c r="E62" s="126">
        <v>1.333</v>
      </c>
      <c r="F62" s="126">
        <v>1.333</v>
      </c>
      <c r="G62" s="126">
        <v>1.333</v>
      </c>
      <c r="H62" s="126">
        <v>1.333</v>
      </c>
      <c r="I62" s="126">
        <v>1.333</v>
      </c>
      <c r="J62" s="124">
        <v>100</v>
      </c>
      <c r="K62" s="125">
        <v>10</v>
      </c>
      <c r="L62" s="111" t="s">
        <v>55</v>
      </c>
      <c r="M62" s="124" t="s">
        <v>5</v>
      </c>
      <c r="N62" s="124" t="s">
        <v>35</v>
      </c>
      <c r="O62" s="189"/>
      <c r="P62" s="133"/>
      <c r="Q62" s="133"/>
      <c r="R62" s="133"/>
      <c r="S62" s="133"/>
      <c r="T62" s="133"/>
      <c r="U62" s="133"/>
      <c r="V62" s="133"/>
    </row>
    <row r="63" spans="1:22" s="3" customFormat="1" ht="15">
      <c r="A63" s="76"/>
      <c r="B63" s="76" t="s">
        <v>52</v>
      </c>
      <c r="C63" s="12">
        <f t="shared" ref="C63:I63" si="9">SUM(C33:C62)</f>
        <v>4118.3114622916819</v>
      </c>
      <c r="D63" s="12">
        <f t="shared" si="9"/>
        <v>4201.8741517713488</v>
      </c>
      <c r="E63" s="12">
        <f t="shared" si="9"/>
        <v>4251.2844956682975</v>
      </c>
      <c r="F63" s="12">
        <f t="shared" si="9"/>
        <v>4276.2596897565518</v>
      </c>
      <c r="G63" s="12">
        <f t="shared" si="9"/>
        <v>4300.5676911532628</v>
      </c>
      <c r="H63" s="12">
        <f t="shared" si="9"/>
        <v>4320.7802926424747</v>
      </c>
      <c r="I63" s="12">
        <f t="shared" si="9"/>
        <v>4332.6194452425443</v>
      </c>
      <c r="J63" s="12"/>
      <c r="L63" s="1"/>
      <c r="O63" s="65"/>
      <c r="P63" s="6">
        <f t="shared" ref="P63:V63" si="10">SUM(P33:P62)</f>
        <v>289</v>
      </c>
      <c r="Q63" s="6">
        <f t="shared" si="10"/>
        <v>289</v>
      </c>
      <c r="R63" s="6">
        <f t="shared" si="10"/>
        <v>289</v>
      </c>
      <c r="S63" s="6">
        <f t="shared" si="10"/>
        <v>289</v>
      </c>
      <c r="T63" s="6">
        <f t="shared" si="10"/>
        <v>289</v>
      </c>
      <c r="U63" s="6">
        <f t="shared" si="10"/>
        <v>289</v>
      </c>
      <c r="V63" s="6">
        <f t="shared" si="10"/>
        <v>289</v>
      </c>
    </row>
    <row r="64" spans="1:22">
      <c r="C64" s="58"/>
      <c r="D64" s="58"/>
      <c r="E64" s="58"/>
      <c r="F64" s="58"/>
      <c r="G64" s="58"/>
      <c r="H64" s="58"/>
      <c r="I64" s="58"/>
    </row>
    <row r="65" spans="1:23" s="1" customFormat="1" ht="15">
      <c r="A65" s="14"/>
      <c r="B65" s="15" t="s">
        <v>37</v>
      </c>
      <c r="C65" s="57"/>
      <c r="D65" s="57"/>
      <c r="E65" s="57"/>
      <c r="F65" s="57"/>
      <c r="G65" s="57"/>
      <c r="H65" s="57"/>
      <c r="I65" s="57"/>
      <c r="J65" s="14"/>
      <c r="K65" s="14"/>
      <c r="L65" s="14"/>
      <c r="M65" s="14"/>
      <c r="N65" s="14"/>
      <c r="O65" s="14"/>
      <c r="P65" s="227"/>
      <c r="Q65" s="227"/>
      <c r="R65" s="227"/>
      <c r="S65" s="227"/>
      <c r="T65" s="227"/>
      <c r="U65" s="227"/>
      <c r="V65" s="227"/>
    </row>
    <row r="66" spans="1:23" s="7" customFormat="1">
      <c r="A66" s="111" t="s">
        <v>601</v>
      </c>
      <c r="B66" s="111" t="s">
        <v>602</v>
      </c>
      <c r="C66" s="111">
        <v>44.564</v>
      </c>
      <c r="D66" s="111">
        <v>43.43</v>
      </c>
      <c r="E66" s="111">
        <v>43.447000000000003</v>
      </c>
      <c r="F66" s="111">
        <v>43.463999999999999</v>
      </c>
      <c r="G66" s="111">
        <v>43.463999999999999</v>
      </c>
      <c r="H66" s="111">
        <v>43.463999999999999</v>
      </c>
      <c r="I66" s="111">
        <v>43.463999999999999</v>
      </c>
      <c r="J66" s="111">
        <v>100</v>
      </c>
      <c r="K66" s="111">
        <v>14</v>
      </c>
      <c r="L66" s="111" t="s">
        <v>46</v>
      </c>
      <c r="M66" s="111" t="s">
        <v>14</v>
      </c>
      <c r="N66" s="7" t="s">
        <v>35</v>
      </c>
      <c r="O66" s="66">
        <v>100</v>
      </c>
      <c r="P66" s="63">
        <f t="shared" ref="P66:P71" si="11">+$O66/100*C66</f>
        <v>44.564</v>
      </c>
      <c r="Q66" s="63">
        <f t="shared" ref="Q66:Q71" si="12">+$O66/100*D66</f>
        <v>43.43</v>
      </c>
      <c r="R66" s="63">
        <f t="shared" ref="R66:R71" si="13">+$O66/100*E66</f>
        <v>43.447000000000003</v>
      </c>
      <c r="S66" s="63">
        <f t="shared" ref="S66:S71" si="14">+$O66/100*F66</f>
        <v>43.463999999999999</v>
      </c>
      <c r="T66" s="63">
        <f t="shared" ref="T66:T71" si="15">+$O66/100*G66</f>
        <v>43.463999999999999</v>
      </c>
      <c r="U66" s="63">
        <f t="shared" ref="U66:U71" si="16">+$O66/100*H66</f>
        <v>43.463999999999999</v>
      </c>
      <c r="V66" s="63">
        <f t="shared" ref="V66:V71" si="17">+$O66/100*I66</f>
        <v>43.463999999999999</v>
      </c>
      <c r="W66" s="63"/>
    </row>
    <row r="67" spans="1:23" s="7" customFormat="1">
      <c r="A67" s="111" t="s">
        <v>601</v>
      </c>
      <c r="B67" s="111" t="s">
        <v>603</v>
      </c>
      <c r="C67" s="111">
        <v>0.52400000000000002</v>
      </c>
      <c r="D67" s="111">
        <v>0.53400000000000003</v>
      </c>
      <c r="E67" s="111">
        <v>0.53500000000000003</v>
      </c>
      <c r="F67" s="111">
        <v>0.53500000000000003</v>
      </c>
      <c r="G67" s="111">
        <v>0.53500000000000003</v>
      </c>
      <c r="H67" s="111">
        <v>0.53500000000000003</v>
      </c>
      <c r="I67" s="111">
        <v>0.53500000000000003</v>
      </c>
      <c r="J67" s="111">
        <v>100</v>
      </c>
      <c r="K67" s="111">
        <v>14</v>
      </c>
      <c r="L67" s="111" t="s">
        <v>46</v>
      </c>
      <c r="M67" s="111" t="s">
        <v>504</v>
      </c>
      <c r="N67" s="7" t="s">
        <v>35</v>
      </c>
      <c r="O67" s="66">
        <v>100</v>
      </c>
      <c r="P67" s="63">
        <f t="shared" si="11"/>
        <v>0.52400000000000002</v>
      </c>
      <c r="Q67" s="63">
        <f t="shared" si="12"/>
        <v>0.53400000000000003</v>
      </c>
      <c r="R67" s="63">
        <f t="shared" si="13"/>
        <v>0.53500000000000003</v>
      </c>
      <c r="S67" s="63">
        <f t="shared" si="14"/>
        <v>0.53500000000000003</v>
      </c>
      <c r="T67" s="63">
        <f t="shared" si="15"/>
        <v>0.53500000000000003</v>
      </c>
      <c r="U67" s="63">
        <f t="shared" si="16"/>
        <v>0.53500000000000003</v>
      </c>
      <c r="V67" s="63">
        <f t="shared" si="17"/>
        <v>0.53500000000000003</v>
      </c>
      <c r="W67" s="63"/>
    </row>
    <row r="68" spans="1:23" s="7" customFormat="1">
      <c r="A68" s="111" t="s">
        <v>601</v>
      </c>
      <c r="B68" s="111" t="s">
        <v>505</v>
      </c>
      <c r="C68" s="111">
        <v>0</v>
      </c>
      <c r="D68" s="111">
        <v>1.9</v>
      </c>
      <c r="E68" s="111">
        <v>1.9</v>
      </c>
      <c r="F68" s="111">
        <v>1.9</v>
      </c>
      <c r="G68" s="111">
        <v>1.9</v>
      </c>
      <c r="H68" s="111">
        <v>1.9</v>
      </c>
      <c r="I68" s="111">
        <v>1.9</v>
      </c>
      <c r="J68" s="111">
        <v>100</v>
      </c>
      <c r="K68" s="111">
        <v>14</v>
      </c>
      <c r="L68" s="111" t="s">
        <v>46</v>
      </c>
      <c r="M68" s="111" t="s">
        <v>504</v>
      </c>
      <c r="N68" s="7" t="s">
        <v>35</v>
      </c>
      <c r="O68" s="66">
        <v>100</v>
      </c>
      <c r="P68" s="63">
        <f t="shared" si="11"/>
        <v>0</v>
      </c>
      <c r="Q68" s="63">
        <f t="shared" si="12"/>
        <v>1.9</v>
      </c>
      <c r="R68" s="63">
        <f t="shared" si="13"/>
        <v>1.9</v>
      </c>
      <c r="S68" s="63">
        <f t="shared" si="14"/>
        <v>1.9</v>
      </c>
      <c r="T68" s="63">
        <f t="shared" si="15"/>
        <v>1.9</v>
      </c>
      <c r="U68" s="63">
        <f t="shared" si="16"/>
        <v>1.9</v>
      </c>
      <c r="V68" s="63">
        <f t="shared" si="17"/>
        <v>1.9</v>
      </c>
      <c r="W68" s="63"/>
    </row>
    <row r="69" spans="1:23" s="7" customFormat="1">
      <c r="A69" s="111" t="s">
        <v>45</v>
      </c>
      <c r="B69" s="111" t="s">
        <v>444</v>
      </c>
      <c r="C69" s="111">
        <v>18.143000000000001</v>
      </c>
      <c r="D69" s="111">
        <v>24.117000000000001</v>
      </c>
      <c r="E69" s="111">
        <v>24.128</v>
      </c>
      <c r="F69" s="111">
        <v>24.128</v>
      </c>
      <c r="G69" s="111">
        <v>24.128</v>
      </c>
      <c r="H69" s="111">
        <v>24.128</v>
      </c>
      <c r="I69" s="111">
        <v>24.128</v>
      </c>
      <c r="J69" s="111">
        <v>100</v>
      </c>
      <c r="K69" s="111">
        <v>14</v>
      </c>
      <c r="L69" s="111" t="s">
        <v>46</v>
      </c>
      <c r="M69" s="111" t="s">
        <v>349</v>
      </c>
      <c r="N69" s="7" t="s">
        <v>36</v>
      </c>
      <c r="O69" s="66">
        <v>100</v>
      </c>
      <c r="P69" s="63">
        <f t="shared" si="11"/>
        <v>18.143000000000001</v>
      </c>
      <c r="Q69" s="63">
        <f t="shared" si="12"/>
        <v>24.117000000000001</v>
      </c>
      <c r="R69" s="63">
        <f t="shared" si="13"/>
        <v>24.128</v>
      </c>
      <c r="S69" s="63">
        <f t="shared" si="14"/>
        <v>24.128</v>
      </c>
      <c r="T69" s="63">
        <f t="shared" si="15"/>
        <v>24.128</v>
      </c>
      <c r="U69" s="63">
        <f t="shared" si="16"/>
        <v>24.128</v>
      </c>
      <c r="V69" s="63">
        <f t="shared" si="17"/>
        <v>24.128</v>
      </c>
      <c r="W69" s="63"/>
    </row>
    <row r="70" spans="1:23" s="7" customFormat="1">
      <c r="A70" s="111" t="s">
        <v>45</v>
      </c>
      <c r="B70" s="111" t="s">
        <v>444</v>
      </c>
      <c r="C70" s="111">
        <v>0.82899999999999996</v>
      </c>
      <c r="D70" s="111"/>
      <c r="E70" s="111"/>
      <c r="F70" s="111"/>
      <c r="G70" s="111"/>
      <c r="H70" s="111"/>
      <c r="I70" s="111"/>
      <c r="J70" s="111">
        <v>100</v>
      </c>
      <c r="K70" s="111">
        <v>14</v>
      </c>
      <c r="L70" s="111" t="s">
        <v>46</v>
      </c>
      <c r="M70" s="111" t="s">
        <v>56</v>
      </c>
      <c r="N70" s="7" t="s">
        <v>36</v>
      </c>
      <c r="O70" s="66">
        <v>100</v>
      </c>
      <c r="P70" s="63">
        <f t="shared" si="11"/>
        <v>0.82899999999999996</v>
      </c>
      <c r="Q70" s="63">
        <f t="shared" si="12"/>
        <v>0</v>
      </c>
      <c r="R70" s="63">
        <f t="shared" si="13"/>
        <v>0</v>
      </c>
      <c r="S70" s="63">
        <f t="shared" si="14"/>
        <v>0</v>
      </c>
      <c r="T70" s="63">
        <f t="shared" si="15"/>
        <v>0</v>
      </c>
      <c r="U70" s="63">
        <f t="shared" si="16"/>
        <v>0</v>
      </c>
      <c r="V70" s="63">
        <f t="shared" si="17"/>
        <v>0</v>
      </c>
      <c r="W70" s="63"/>
    </row>
    <row r="71" spans="1:23" s="7" customFormat="1">
      <c r="A71" s="111" t="s">
        <v>45</v>
      </c>
      <c r="B71" s="111" t="s">
        <v>443</v>
      </c>
      <c r="C71" s="111">
        <v>5.33</v>
      </c>
      <c r="D71" s="111">
        <v>6.0339999999999998</v>
      </c>
      <c r="E71" s="111">
        <v>6.0369999999999999</v>
      </c>
      <c r="F71" s="111">
        <v>6.0369999999999999</v>
      </c>
      <c r="G71" s="111">
        <v>6.0369999999999999</v>
      </c>
      <c r="H71" s="111">
        <v>6.0369999999999999</v>
      </c>
      <c r="I71" s="111">
        <v>6.0369999999999999</v>
      </c>
      <c r="J71" s="111">
        <v>100</v>
      </c>
      <c r="K71" s="111">
        <v>14</v>
      </c>
      <c r="L71" s="111" t="s">
        <v>46</v>
      </c>
      <c r="M71" s="111" t="s">
        <v>9</v>
      </c>
      <c r="N71" s="7" t="s">
        <v>36</v>
      </c>
      <c r="O71" s="66">
        <v>100</v>
      </c>
      <c r="P71" s="63">
        <f t="shared" si="11"/>
        <v>5.33</v>
      </c>
      <c r="Q71" s="63">
        <f t="shared" si="12"/>
        <v>6.0339999999999998</v>
      </c>
      <c r="R71" s="63">
        <f t="shared" si="13"/>
        <v>6.0369999999999999</v>
      </c>
      <c r="S71" s="63">
        <f t="shared" si="14"/>
        <v>6.0369999999999999</v>
      </c>
      <c r="T71" s="63">
        <f t="shared" si="15"/>
        <v>6.0369999999999999</v>
      </c>
      <c r="U71" s="63">
        <f t="shared" si="16"/>
        <v>6.0369999999999999</v>
      </c>
      <c r="V71" s="63">
        <f t="shared" si="17"/>
        <v>6.0369999999999999</v>
      </c>
      <c r="W71" s="63"/>
    </row>
    <row r="72" spans="1:23" s="3" customFormat="1" ht="15">
      <c r="A72" s="76"/>
      <c r="B72" s="76" t="s">
        <v>47</v>
      </c>
      <c r="C72" s="12">
        <f t="shared" ref="C72:I72" si="18">SUM(C66:C71)</f>
        <v>69.39</v>
      </c>
      <c r="D72" s="12">
        <f t="shared" si="18"/>
        <v>76.015000000000001</v>
      </c>
      <c r="E72" s="12">
        <f t="shared" si="18"/>
        <v>76.046999999999997</v>
      </c>
      <c r="F72" s="12">
        <f t="shared" si="18"/>
        <v>76.063999999999993</v>
      </c>
      <c r="G72" s="12">
        <f t="shared" si="18"/>
        <v>76.063999999999993</v>
      </c>
      <c r="H72" s="12">
        <f t="shared" si="18"/>
        <v>76.063999999999993</v>
      </c>
      <c r="I72" s="12">
        <f t="shared" si="18"/>
        <v>76.063999999999993</v>
      </c>
      <c r="L72" s="1"/>
      <c r="O72" s="65"/>
      <c r="P72" s="6">
        <f t="shared" ref="P72:V72" si="19">SUM(P66:P71)</f>
        <v>69.39</v>
      </c>
      <c r="Q72" s="6">
        <f t="shared" si="19"/>
        <v>76.015000000000001</v>
      </c>
      <c r="R72" s="6">
        <f t="shared" si="19"/>
        <v>76.046999999999997</v>
      </c>
      <c r="S72" s="6">
        <f t="shared" si="19"/>
        <v>76.063999999999993</v>
      </c>
      <c r="T72" s="6">
        <f t="shared" si="19"/>
        <v>76.063999999999993</v>
      </c>
      <c r="U72" s="6">
        <f t="shared" si="19"/>
        <v>76.063999999999993</v>
      </c>
      <c r="V72" s="6">
        <f t="shared" si="19"/>
        <v>76.063999999999993</v>
      </c>
    </row>
    <row r="73" spans="1:23" s="3" customFormat="1" ht="15">
      <c r="A73" s="76"/>
      <c r="C73" s="12"/>
      <c r="D73" s="12"/>
      <c r="E73" s="12"/>
      <c r="F73" s="12"/>
      <c r="G73" s="12"/>
      <c r="H73" s="12"/>
      <c r="I73" s="12"/>
      <c r="L73" s="1"/>
      <c r="O73" s="65"/>
      <c r="P73" s="6"/>
      <c r="Q73" s="6"/>
      <c r="R73" s="6"/>
      <c r="S73" s="6"/>
      <c r="T73" s="6"/>
      <c r="U73" s="6"/>
      <c r="V73" s="6"/>
    </row>
    <row r="74" spans="1:23" s="3" customFormat="1" ht="15">
      <c r="A74" s="15"/>
      <c r="B74" s="26" t="s">
        <v>363</v>
      </c>
      <c r="C74" s="56"/>
      <c r="D74" s="59"/>
      <c r="E74" s="59"/>
      <c r="F74" s="59"/>
      <c r="G74" s="59"/>
      <c r="H74" s="59"/>
      <c r="I74" s="59"/>
      <c r="J74" s="27"/>
      <c r="K74" s="26"/>
      <c r="L74" s="94"/>
      <c r="M74" s="94"/>
      <c r="N74" s="26"/>
      <c r="O74" s="26"/>
      <c r="P74" s="226"/>
      <c r="Q74" s="226"/>
      <c r="R74" s="226"/>
      <c r="S74" s="226"/>
      <c r="T74" s="226"/>
      <c r="U74" s="226"/>
      <c r="V74" s="226"/>
    </row>
    <row r="75" spans="1:23" s="76" customFormat="1" ht="15">
      <c r="A75" s="111" t="s">
        <v>122</v>
      </c>
      <c r="B75" s="111" t="s">
        <v>115</v>
      </c>
      <c r="C75" s="114">
        <v>3.6600000000000001E-2</v>
      </c>
      <c r="D75" s="114">
        <v>3.3000000000000002E-2</v>
      </c>
      <c r="E75" s="114">
        <v>3.3000000000000002E-2</v>
      </c>
      <c r="F75" s="114">
        <v>3.3000000000000002E-2</v>
      </c>
      <c r="G75" s="114">
        <v>3.3000000000000002E-2</v>
      </c>
      <c r="H75" s="114">
        <v>3.3000000000000002E-2</v>
      </c>
      <c r="I75" s="114">
        <v>3.3000000000000002E-2</v>
      </c>
      <c r="J75" s="115">
        <v>4.7715787418937403E-3</v>
      </c>
      <c r="K75" s="111">
        <v>4</v>
      </c>
      <c r="L75" s="111" t="s">
        <v>285</v>
      </c>
      <c r="M75" s="111" t="s">
        <v>116</v>
      </c>
      <c r="N75" s="111" t="s">
        <v>35</v>
      </c>
      <c r="O75" s="193">
        <v>0</v>
      </c>
      <c r="P75" s="116"/>
      <c r="Q75" s="116"/>
      <c r="R75" s="116"/>
      <c r="S75" s="116"/>
      <c r="T75" s="116"/>
      <c r="U75" s="116"/>
      <c r="V75" s="116"/>
    </row>
    <row r="76" spans="1:23" s="76" customFormat="1" ht="15">
      <c r="A76" s="111" t="s">
        <v>122</v>
      </c>
      <c r="B76" s="111" t="s">
        <v>250</v>
      </c>
      <c r="C76" s="114">
        <v>0.25</v>
      </c>
      <c r="D76" s="114">
        <v>0.09</v>
      </c>
      <c r="E76" s="114">
        <v>0.09</v>
      </c>
      <c r="F76" s="114">
        <v>0.09</v>
      </c>
      <c r="G76" s="114">
        <v>0.09</v>
      </c>
      <c r="H76" s="114">
        <v>0.09</v>
      </c>
      <c r="I76" s="114">
        <v>0.09</v>
      </c>
      <c r="J76" s="115">
        <v>1.30133965688011E-2</v>
      </c>
      <c r="K76" s="111">
        <v>4</v>
      </c>
      <c r="L76" s="111" t="s">
        <v>285</v>
      </c>
      <c r="M76" s="111" t="s">
        <v>113</v>
      </c>
      <c r="N76" s="111" t="s">
        <v>35</v>
      </c>
      <c r="O76" s="193">
        <v>0</v>
      </c>
      <c r="P76" s="116"/>
      <c r="Q76" s="116"/>
      <c r="R76" s="116"/>
      <c r="S76" s="116"/>
      <c r="T76" s="116"/>
      <c r="U76" s="116"/>
      <c r="V76" s="116"/>
    </row>
    <row r="77" spans="1:23" s="76" customFormat="1" ht="15">
      <c r="A77" s="111" t="s">
        <v>122</v>
      </c>
      <c r="B77" s="111" t="s">
        <v>514</v>
      </c>
      <c r="C77" s="114">
        <v>0.99</v>
      </c>
      <c r="D77" s="114">
        <v>0.45</v>
      </c>
      <c r="E77" s="114">
        <v>0.45</v>
      </c>
      <c r="F77" s="114">
        <v>0.45</v>
      </c>
      <c r="G77" s="114">
        <v>0.45</v>
      </c>
      <c r="H77" s="114">
        <v>0.45</v>
      </c>
      <c r="I77" s="114">
        <v>0.45</v>
      </c>
      <c r="J77" s="115">
        <v>6.5066982844005528E-2</v>
      </c>
      <c r="K77" s="111">
        <v>4</v>
      </c>
      <c r="L77" s="111" t="s">
        <v>285</v>
      </c>
      <c r="M77" s="111" t="s">
        <v>121</v>
      </c>
      <c r="N77" s="111" t="s">
        <v>35</v>
      </c>
      <c r="O77" s="193">
        <v>0</v>
      </c>
      <c r="P77" s="116"/>
      <c r="Q77" s="116"/>
      <c r="R77" s="116"/>
      <c r="S77" s="116"/>
      <c r="T77" s="116"/>
      <c r="U77" s="116"/>
      <c r="V77" s="116"/>
    </row>
    <row r="78" spans="1:23" s="76" customFormat="1" ht="15">
      <c r="A78" s="111" t="s">
        <v>122</v>
      </c>
      <c r="B78" s="111" t="s">
        <v>449</v>
      </c>
      <c r="C78" s="114">
        <v>0.36299999999999999</v>
      </c>
      <c r="D78" s="114">
        <v>0.36299999999999999</v>
      </c>
      <c r="E78" s="194" t="s">
        <v>327</v>
      </c>
      <c r="F78" s="194" t="s">
        <v>327</v>
      </c>
      <c r="G78" s="194" t="s">
        <v>327</v>
      </c>
      <c r="H78" s="194" t="s">
        <v>327</v>
      </c>
      <c r="I78" s="194" t="s">
        <v>327</v>
      </c>
      <c r="J78" s="115">
        <v>5.2487366160831113E-2</v>
      </c>
      <c r="K78" s="111">
        <v>4</v>
      </c>
      <c r="L78" s="111" t="s">
        <v>285</v>
      </c>
      <c r="M78" s="111" t="s">
        <v>106</v>
      </c>
      <c r="N78" s="111" t="s">
        <v>35</v>
      </c>
      <c r="O78" s="193">
        <v>0</v>
      </c>
      <c r="P78" s="116"/>
      <c r="Q78" s="116"/>
      <c r="R78" s="116"/>
      <c r="S78" s="116"/>
      <c r="T78" s="116"/>
      <c r="U78" s="116"/>
      <c r="V78" s="116"/>
    </row>
    <row r="79" spans="1:23" s="76" customFormat="1" ht="15">
      <c r="A79" s="111" t="s">
        <v>122</v>
      </c>
      <c r="B79" s="111" t="s">
        <v>105</v>
      </c>
      <c r="C79" s="114">
        <v>0.13</v>
      </c>
      <c r="D79" s="114">
        <v>0.13</v>
      </c>
      <c r="E79" s="114">
        <v>0.13</v>
      </c>
      <c r="F79" s="114">
        <v>0.13</v>
      </c>
      <c r="G79" s="114">
        <v>0.13</v>
      </c>
      <c r="H79" s="114">
        <v>0.13</v>
      </c>
      <c r="I79" s="114">
        <v>0.13</v>
      </c>
      <c r="J79" s="115">
        <v>1.8797128377157149E-2</v>
      </c>
      <c r="K79" s="111">
        <v>4</v>
      </c>
      <c r="L79" s="111" t="s">
        <v>285</v>
      </c>
      <c r="M79" s="111" t="s">
        <v>105</v>
      </c>
      <c r="N79" s="111" t="s">
        <v>35</v>
      </c>
      <c r="O79" s="193">
        <v>0</v>
      </c>
      <c r="P79" s="116"/>
      <c r="Q79" s="116"/>
      <c r="R79" s="116"/>
      <c r="S79" s="116"/>
      <c r="T79" s="116"/>
      <c r="U79" s="116"/>
      <c r="V79" s="116"/>
    </row>
    <row r="80" spans="1:23" s="76" customFormat="1" ht="15">
      <c r="A80" s="111" t="s">
        <v>122</v>
      </c>
      <c r="B80" s="111" t="s">
        <v>103</v>
      </c>
      <c r="C80" s="114">
        <v>0.6</v>
      </c>
      <c r="D80" s="114">
        <v>0.45</v>
      </c>
      <c r="E80" s="114">
        <v>0.45</v>
      </c>
      <c r="F80" s="114">
        <v>0.45</v>
      </c>
      <c r="G80" s="114">
        <v>0.45</v>
      </c>
      <c r="H80" s="114">
        <v>0.45</v>
      </c>
      <c r="I80" s="114">
        <v>0.45</v>
      </c>
      <c r="J80" s="115">
        <v>6.5066982844005528E-2</v>
      </c>
      <c r="K80" s="111">
        <v>4</v>
      </c>
      <c r="L80" s="111" t="s">
        <v>285</v>
      </c>
      <c r="M80" s="111" t="s">
        <v>104</v>
      </c>
      <c r="N80" s="111" t="s">
        <v>35</v>
      </c>
      <c r="O80" s="193">
        <v>0</v>
      </c>
      <c r="P80" s="116"/>
      <c r="Q80" s="116"/>
      <c r="R80" s="116"/>
      <c r="S80" s="116"/>
      <c r="T80" s="116"/>
      <c r="U80" s="116"/>
      <c r="V80" s="116"/>
    </row>
    <row r="81" spans="1:23" s="76" customFormat="1" ht="15">
      <c r="A81" s="111" t="s">
        <v>122</v>
      </c>
      <c r="B81" s="111" t="s">
        <v>251</v>
      </c>
      <c r="C81" s="114">
        <v>0.57499999999999996</v>
      </c>
      <c r="D81" s="114">
        <v>0.7</v>
      </c>
      <c r="E81" s="114">
        <v>0.7</v>
      </c>
      <c r="F81" s="114">
        <v>0.7</v>
      </c>
      <c r="G81" s="114">
        <v>0.7</v>
      </c>
      <c r="H81" s="114">
        <v>0.7</v>
      </c>
      <c r="I81" s="114">
        <v>0.7</v>
      </c>
      <c r="J81" s="115">
        <v>0.10121530664623081</v>
      </c>
      <c r="K81" s="111">
        <v>4</v>
      </c>
      <c r="L81" s="111" t="s">
        <v>285</v>
      </c>
      <c r="M81" s="111" t="s">
        <v>119</v>
      </c>
      <c r="N81" s="111" t="s">
        <v>35</v>
      </c>
      <c r="O81" s="193">
        <v>0</v>
      </c>
      <c r="P81" s="116"/>
      <c r="Q81" s="116"/>
      <c r="R81" s="116"/>
      <c r="S81" s="116"/>
      <c r="T81" s="116"/>
      <c r="U81" s="116"/>
      <c r="V81" s="116"/>
    </row>
    <row r="82" spans="1:23" s="76" customFormat="1" ht="15">
      <c r="A82" s="111" t="s">
        <v>122</v>
      </c>
      <c r="B82" s="111" t="s">
        <v>252</v>
      </c>
      <c r="C82" s="114">
        <v>1.276</v>
      </c>
      <c r="D82" s="114">
        <v>1.1659999999999999</v>
      </c>
      <c r="E82" s="114">
        <v>1.1659999999999999</v>
      </c>
      <c r="F82" s="114">
        <v>1.1659999999999999</v>
      </c>
      <c r="G82" s="114">
        <v>1.1659999999999999</v>
      </c>
      <c r="H82" s="114">
        <v>1.1659999999999999</v>
      </c>
      <c r="I82" s="114">
        <v>1.1659999999999999</v>
      </c>
      <c r="J82" s="115">
        <v>0.16859578221357874</v>
      </c>
      <c r="K82" s="111">
        <v>4</v>
      </c>
      <c r="L82" s="111" t="s">
        <v>285</v>
      </c>
      <c r="M82" s="111" t="s">
        <v>279</v>
      </c>
      <c r="N82" s="111" t="s">
        <v>35</v>
      </c>
      <c r="O82" s="193">
        <v>0</v>
      </c>
      <c r="P82" s="193"/>
      <c r="Q82" s="116"/>
      <c r="R82" s="116"/>
      <c r="S82" s="116"/>
      <c r="T82" s="116"/>
      <c r="U82" s="116"/>
      <c r="V82" s="116"/>
    </row>
    <row r="83" spans="1:23" s="76" customFormat="1" ht="15">
      <c r="A83" s="111" t="s">
        <v>374</v>
      </c>
      <c r="B83" s="111" t="s">
        <v>375</v>
      </c>
      <c r="C83" s="114">
        <v>0.39100000000000001</v>
      </c>
      <c r="D83" s="114">
        <v>0.35</v>
      </c>
      <c r="E83" s="114">
        <v>0.35</v>
      </c>
      <c r="F83" s="114">
        <v>0.35</v>
      </c>
      <c r="G83" s="114">
        <v>0.35</v>
      </c>
      <c r="H83" s="114">
        <v>0.35</v>
      </c>
      <c r="I83" s="114">
        <v>0.35</v>
      </c>
      <c r="J83" s="115">
        <v>0.13542218834517952</v>
      </c>
      <c r="K83" s="111">
        <v>4</v>
      </c>
      <c r="L83" s="111" t="s">
        <v>285</v>
      </c>
      <c r="M83" s="111" t="s">
        <v>279</v>
      </c>
      <c r="N83" s="111" t="s">
        <v>35</v>
      </c>
      <c r="O83" s="193">
        <v>0</v>
      </c>
      <c r="P83" s="193"/>
      <c r="Q83" s="116"/>
      <c r="R83" s="116"/>
      <c r="S83" s="116"/>
      <c r="T83" s="116"/>
      <c r="U83" s="116"/>
      <c r="V83" s="116"/>
    </row>
    <row r="84" spans="1:23" s="76" customFormat="1" ht="15">
      <c r="A84" s="111" t="s">
        <v>253</v>
      </c>
      <c r="B84" s="111" t="s">
        <v>107</v>
      </c>
      <c r="C84" s="114">
        <v>30.260999999999999</v>
      </c>
      <c r="D84" s="114">
        <v>31.62</v>
      </c>
      <c r="E84" s="114">
        <v>25.696000000000002</v>
      </c>
      <c r="F84" s="114">
        <v>25.331</v>
      </c>
      <c r="G84" s="114">
        <v>25.219000000000001</v>
      </c>
      <c r="H84" s="114">
        <v>25.149000000000001</v>
      </c>
      <c r="I84" s="114">
        <v>25.152000000000001</v>
      </c>
      <c r="J84" s="115">
        <v>28.188110883182134</v>
      </c>
      <c r="K84" s="111">
        <v>2</v>
      </c>
      <c r="L84" s="111" t="s">
        <v>108</v>
      </c>
      <c r="M84" s="111" t="s">
        <v>109</v>
      </c>
      <c r="N84" s="111" t="s">
        <v>35</v>
      </c>
      <c r="O84" s="193">
        <v>0</v>
      </c>
      <c r="P84" s="116"/>
      <c r="Q84" s="116"/>
      <c r="R84" s="116"/>
      <c r="S84" s="116"/>
      <c r="T84" s="116"/>
      <c r="U84" s="116"/>
      <c r="V84" s="116"/>
    </row>
    <row r="85" spans="1:23" s="76" customFormat="1" ht="15">
      <c r="A85" s="111" t="s">
        <v>255</v>
      </c>
      <c r="B85" s="111" t="s">
        <v>254</v>
      </c>
      <c r="C85" s="114">
        <v>4.7460000000000004</v>
      </c>
      <c r="D85" s="114">
        <v>4.6109999999999998</v>
      </c>
      <c r="E85" s="114">
        <v>4.6109999999999998</v>
      </c>
      <c r="F85" s="114">
        <v>4.6109999999999998</v>
      </c>
      <c r="G85" s="114">
        <v>4.6109999999999998</v>
      </c>
      <c r="H85" s="114">
        <v>4.6109999999999998</v>
      </c>
      <c r="I85" s="114">
        <v>4.6109999999999998</v>
      </c>
      <c r="J85" s="115">
        <v>10.894013136133818</v>
      </c>
      <c r="K85" s="111">
        <v>1</v>
      </c>
      <c r="L85" s="111" t="s">
        <v>95</v>
      </c>
      <c r="M85" s="111" t="s">
        <v>110</v>
      </c>
      <c r="N85" s="111" t="s">
        <v>35</v>
      </c>
      <c r="O85" s="193">
        <v>0</v>
      </c>
      <c r="P85" s="116"/>
      <c r="Q85" s="116"/>
      <c r="R85" s="116"/>
      <c r="S85" s="116"/>
      <c r="T85" s="116"/>
      <c r="U85" s="116"/>
      <c r="V85" s="116"/>
    </row>
    <row r="86" spans="1:23" s="76" customFormat="1" ht="15">
      <c r="A86" s="111" t="s">
        <v>450</v>
      </c>
      <c r="B86" s="111" t="s">
        <v>515</v>
      </c>
      <c r="C86" s="114">
        <v>5.2110000000000003</v>
      </c>
      <c r="D86" s="114">
        <v>6.2430000000000003</v>
      </c>
      <c r="E86" s="114">
        <v>2.714</v>
      </c>
      <c r="F86" s="114">
        <v>2.3420000000000001</v>
      </c>
      <c r="G86" s="114">
        <v>2.355</v>
      </c>
      <c r="H86" s="114">
        <v>2.355</v>
      </c>
      <c r="I86" s="114">
        <v>2.355</v>
      </c>
      <c r="J86" s="115">
        <v>4.766002282904557</v>
      </c>
      <c r="K86" s="111">
        <v>2</v>
      </c>
      <c r="L86" s="111" t="s">
        <v>108</v>
      </c>
      <c r="M86" s="111" t="s">
        <v>109</v>
      </c>
      <c r="N86" s="111" t="s">
        <v>35</v>
      </c>
      <c r="O86" s="193">
        <v>0</v>
      </c>
      <c r="P86" s="116"/>
      <c r="Q86" s="116"/>
      <c r="R86" s="116"/>
      <c r="S86" s="116"/>
      <c r="T86" s="116"/>
      <c r="U86" s="116"/>
      <c r="V86" s="116"/>
    </row>
    <row r="87" spans="1:23" s="76" customFormat="1" ht="15">
      <c r="A87" s="111" t="s">
        <v>259</v>
      </c>
      <c r="B87" s="111" t="s">
        <v>258</v>
      </c>
      <c r="C87" s="114">
        <v>0.45</v>
      </c>
      <c r="D87" s="114">
        <v>0.4</v>
      </c>
      <c r="E87" s="114">
        <v>0.4</v>
      </c>
      <c r="F87" s="114">
        <v>0.4</v>
      </c>
      <c r="G87" s="114">
        <v>0.4</v>
      </c>
      <c r="H87" s="114">
        <v>0.4</v>
      </c>
      <c r="I87" s="114">
        <v>0.4</v>
      </c>
      <c r="J87" s="115">
        <v>0.70243217139344982</v>
      </c>
      <c r="K87" s="111">
        <v>4</v>
      </c>
      <c r="L87" s="111" t="s">
        <v>285</v>
      </c>
      <c r="M87" s="111" t="s">
        <v>326</v>
      </c>
      <c r="N87" s="111" t="s">
        <v>35</v>
      </c>
      <c r="O87" s="193">
        <v>0</v>
      </c>
      <c r="P87" s="116"/>
      <c r="Q87" s="116"/>
      <c r="R87" s="116"/>
      <c r="S87" s="116"/>
      <c r="T87" s="116"/>
      <c r="U87" s="116"/>
      <c r="V87" s="116"/>
    </row>
    <row r="88" spans="1:23" s="76" customFormat="1" ht="15">
      <c r="A88" s="111" t="s">
        <v>260</v>
      </c>
      <c r="B88" s="111" t="s">
        <v>325</v>
      </c>
      <c r="C88" s="114">
        <v>1.1879999999999999</v>
      </c>
      <c r="D88" s="114">
        <v>1.4139999999999999</v>
      </c>
      <c r="E88" s="114">
        <v>1.5740000000000001</v>
      </c>
      <c r="F88" s="114">
        <v>1.639</v>
      </c>
      <c r="G88" s="114">
        <v>1.6539999999999999</v>
      </c>
      <c r="H88" s="114">
        <v>1.6539999999999999</v>
      </c>
      <c r="I88" s="114">
        <v>1.6539999999999999</v>
      </c>
      <c r="J88" s="115">
        <v>2.7640705944332251</v>
      </c>
      <c r="K88" s="111">
        <v>4</v>
      </c>
      <c r="L88" s="111" t="s">
        <v>285</v>
      </c>
      <c r="M88" s="111" t="s">
        <v>114</v>
      </c>
      <c r="N88" s="111" t="s">
        <v>35</v>
      </c>
      <c r="O88" s="193">
        <v>0</v>
      </c>
      <c r="P88" s="116"/>
      <c r="Q88" s="116"/>
      <c r="R88" s="116"/>
      <c r="S88" s="116"/>
      <c r="T88" s="116"/>
      <c r="U88" s="116"/>
      <c r="V88" s="116"/>
    </row>
    <row r="89" spans="1:23" s="76" customFormat="1" ht="15">
      <c r="A89" s="111" t="s">
        <v>261</v>
      </c>
      <c r="B89" s="111" t="s">
        <v>117</v>
      </c>
      <c r="C89" s="114">
        <v>4.1859999999999999</v>
      </c>
      <c r="D89" s="114">
        <v>4.0439999999999996</v>
      </c>
      <c r="E89" s="114">
        <v>4.0460000000000003</v>
      </c>
      <c r="F89" s="114">
        <v>4.0460000000000003</v>
      </c>
      <c r="G89" s="114">
        <v>4.0460000000000003</v>
      </c>
      <c r="H89" s="114">
        <v>4.0460000000000003</v>
      </c>
      <c r="I89" s="114">
        <v>4.0469999999999997</v>
      </c>
      <c r="J89" s="115">
        <v>25.178915925073124</v>
      </c>
      <c r="K89" s="111">
        <v>4</v>
      </c>
      <c r="L89" s="111" t="s">
        <v>285</v>
      </c>
      <c r="M89" s="111" t="s">
        <v>118</v>
      </c>
      <c r="N89" s="111" t="s">
        <v>35</v>
      </c>
      <c r="O89" s="193">
        <v>0</v>
      </c>
      <c r="P89" s="116"/>
      <c r="Q89" s="116"/>
      <c r="R89" s="116"/>
      <c r="S89" s="116"/>
      <c r="T89" s="116"/>
      <c r="U89" s="116"/>
      <c r="V89" s="116"/>
    </row>
    <row r="90" spans="1:23" s="76" customFormat="1" ht="15">
      <c r="A90" s="111" t="s">
        <v>262</v>
      </c>
      <c r="B90" s="111" t="s">
        <v>120</v>
      </c>
      <c r="C90" s="114">
        <v>0.502</v>
      </c>
      <c r="D90" s="114">
        <v>0.36599999999999999</v>
      </c>
      <c r="E90" s="114">
        <v>0.45700000000000002</v>
      </c>
      <c r="F90" s="114">
        <v>0.46100000000000002</v>
      </c>
      <c r="G90" s="114">
        <v>0.46300000000000002</v>
      </c>
      <c r="H90" s="114">
        <v>0.46300000000000002</v>
      </c>
      <c r="I90" s="114">
        <v>0.46300000000000002</v>
      </c>
      <c r="J90" s="115">
        <v>1.676818081749468</v>
      </c>
      <c r="K90" s="111">
        <v>2</v>
      </c>
      <c r="L90" s="111" t="s">
        <v>108</v>
      </c>
      <c r="M90" s="111" t="s">
        <v>26</v>
      </c>
      <c r="N90" s="111" t="s">
        <v>35</v>
      </c>
      <c r="O90" s="193">
        <v>0</v>
      </c>
      <c r="P90" s="116"/>
      <c r="Q90" s="116"/>
      <c r="R90" s="116"/>
      <c r="S90" s="116"/>
      <c r="T90" s="116"/>
      <c r="U90" s="116"/>
      <c r="V90" s="116"/>
    </row>
    <row r="91" spans="1:23" s="76" customFormat="1" ht="15">
      <c r="A91" s="111" t="s">
        <v>257</v>
      </c>
      <c r="B91" s="111" t="s">
        <v>256</v>
      </c>
      <c r="C91" s="114">
        <v>1</v>
      </c>
      <c r="D91" s="114">
        <v>1</v>
      </c>
      <c r="E91" s="114">
        <v>0.72399999999999998</v>
      </c>
      <c r="F91" s="114">
        <v>0.502</v>
      </c>
      <c r="G91" s="114">
        <v>0.502</v>
      </c>
      <c r="H91" s="114">
        <v>0.502</v>
      </c>
      <c r="I91" s="114">
        <v>0.502</v>
      </c>
      <c r="J91" s="115">
        <v>1.2714022302221442</v>
      </c>
      <c r="K91" s="111">
        <v>4</v>
      </c>
      <c r="L91" s="111" t="s">
        <v>285</v>
      </c>
      <c r="M91" s="111" t="s">
        <v>18</v>
      </c>
      <c r="N91" s="111" t="s">
        <v>35</v>
      </c>
      <c r="O91" s="193">
        <v>0</v>
      </c>
      <c r="P91" s="116"/>
      <c r="Q91" s="116"/>
      <c r="R91" s="116"/>
      <c r="S91" s="116"/>
      <c r="T91" s="116"/>
      <c r="U91" s="116"/>
      <c r="V91" s="116"/>
    </row>
    <row r="92" spans="1:23" s="76" customFormat="1" ht="15">
      <c r="A92" s="141" t="s">
        <v>323</v>
      </c>
      <c r="B92" s="111" t="s">
        <v>324</v>
      </c>
      <c r="C92" s="114">
        <v>0.77</v>
      </c>
      <c r="D92" s="114">
        <v>0.8</v>
      </c>
      <c r="E92" s="114">
        <v>0.8</v>
      </c>
      <c r="F92" s="114">
        <v>0.8</v>
      </c>
      <c r="G92" s="114">
        <v>0.8</v>
      </c>
      <c r="H92" s="114">
        <v>0.8</v>
      </c>
      <c r="I92" s="114">
        <v>0.8</v>
      </c>
      <c r="J92" s="115">
        <v>1.7314143490964182</v>
      </c>
      <c r="K92" s="111">
        <v>2</v>
      </c>
      <c r="L92" s="111" t="s">
        <v>108</v>
      </c>
      <c r="M92" s="111" t="s">
        <v>24</v>
      </c>
      <c r="N92" s="111" t="s">
        <v>35</v>
      </c>
      <c r="O92" s="193">
        <v>0</v>
      </c>
      <c r="P92" s="116"/>
      <c r="Q92" s="116"/>
      <c r="R92" s="116"/>
      <c r="S92" s="116"/>
      <c r="T92" s="116"/>
      <c r="U92" s="116"/>
      <c r="V92" s="116"/>
    </row>
    <row r="93" spans="1:23" s="76" customFormat="1" ht="15">
      <c r="A93" s="111" t="s">
        <v>451</v>
      </c>
      <c r="B93" s="111" t="s">
        <v>111</v>
      </c>
      <c r="C93" s="114">
        <v>3.5999999999999997E-2</v>
      </c>
      <c r="D93" s="114">
        <v>3.7999999999999999E-2</v>
      </c>
      <c r="E93" s="114">
        <v>3.7999999999999999E-2</v>
      </c>
      <c r="F93" s="114">
        <v>3.7999999999999999E-2</v>
      </c>
      <c r="G93" s="114">
        <v>3.7999999999999999E-2</v>
      </c>
      <c r="H93" s="114">
        <v>3.7999999999999999E-2</v>
      </c>
      <c r="I93" s="114">
        <v>3.7999999999999999E-2</v>
      </c>
      <c r="J93" s="115">
        <v>0.14031978139655107</v>
      </c>
      <c r="K93" s="111">
        <v>4</v>
      </c>
      <c r="L93" s="111" t="s">
        <v>285</v>
      </c>
      <c r="M93" s="111" t="s">
        <v>112</v>
      </c>
      <c r="N93" s="111" t="s">
        <v>35</v>
      </c>
      <c r="O93" s="193">
        <v>0</v>
      </c>
      <c r="P93" s="116"/>
      <c r="Q93" s="116"/>
      <c r="R93" s="116"/>
      <c r="S93" s="116"/>
      <c r="T93" s="116"/>
      <c r="U93" s="116"/>
      <c r="V93" s="116"/>
      <c r="W93" s="116"/>
    </row>
    <row r="94" spans="1:23" s="76" customFormat="1" ht="15">
      <c r="A94" s="128" t="s">
        <v>260</v>
      </c>
      <c r="B94" s="111" t="s">
        <v>320</v>
      </c>
      <c r="C94" s="114">
        <v>0.3</v>
      </c>
      <c r="D94" s="114">
        <v>0.1</v>
      </c>
      <c r="E94" s="114">
        <v>0.1</v>
      </c>
      <c r="F94" s="114">
        <v>0.1</v>
      </c>
      <c r="G94" s="114">
        <v>0.1</v>
      </c>
      <c r="H94" s="114">
        <v>0.1</v>
      </c>
      <c r="I94" s="114">
        <v>0.1</v>
      </c>
      <c r="J94" s="115">
        <v>0.17560804284836246</v>
      </c>
      <c r="K94" s="111">
        <v>4</v>
      </c>
      <c r="L94" s="111" t="s">
        <v>285</v>
      </c>
      <c r="M94" s="111" t="s">
        <v>452</v>
      </c>
      <c r="N94" s="111" t="s">
        <v>35</v>
      </c>
      <c r="O94" s="193">
        <v>0</v>
      </c>
      <c r="P94" s="116"/>
      <c r="Q94" s="116"/>
      <c r="R94" s="116"/>
      <c r="S94" s="116"/>
      <c r="T94" s="116"/>
      <c r="U94" s="116"/>
      <c r="V94" s="116"/>
    </row>
    <row r="95" spans="1:23" s="76" customFormat="1" ht="15">
      <c r="A95" s="141" t="s">
        <v>322</v>
      </c>
      <c r="B95" s="111" t="s">
        <v>321</v>
      </c>
      <c r="C95" s="114">
        <v>0</v>
      </c>
      <c r="D95" s="114">
        <v>0</v>
      </c>
      <c r="E95" s="114">
        <v>0</v>
      </c>
      <c r="F95" s="114">
        <v>0</v>
      </c>
      <c r="G95" s="114">
        <v>0</v>
      </c>
      <c r="H95" s="114">
        <v>0</v>
      </c>
      <c r="I95" s="114">
        <v>0</v>
      </c>
      <c r="J95" s="115">
        <v>0</v>
      </c>
      <c r="K95" s="111">
        <v>4</v>
      </c>
      <c r="L95" s="111" t="s">
        <v>285</v>
      </c>
      <c r="M95" s="111" t="s">
        <v>56</v>
      </c>
      <c r="N95" s="111" t="s">
        <v>35</v>
      </c>
      <c r="O95" s="193">
        <v>0</v>
      </c>
      <c r="P95" s="116"/>
      <c r="Q95" s="116"/>
      <c r="R95" s="116"/>
      <c r="S95" s="116"/>
      <c r="T95" s="116"/>
      <c r="U95" s="116"/>
      <c r="V95" s="116"/>
    </row>
    <row r="96" spans="1:23" s="76" customFormat="1" ht="15">
      <c r="A96" s="111" t="s">
        <v>122</v>
      </c>
      <c r="B96" s="111" t="s">
        <v>123</v>
      </c>
      <c r="C96" s="114">
        <v>0.45700000000000002</v>
      </c>
      <c r="D96" s="114">
        <v>0.22500000000000001</v>
      </c>
      <c r="E96" s="114">
        <v>0.22500000000000001</v>
      </c>
      <c r="F96" s="114">
        <v>0.22500000000000001</v>
      </c>
      <c r="G96" s="114">
        <v>0.22500000000000001</v>
      </c>
      <c r="H96" s="114">
        <v>0.22500000000000001</v>
      </c>
      <c r="I96" s="114">
        <v>0.22500000000000001</v>
      </c>
      <c r="J96" s="115">
        <v>3.2533491422002764E-2</v>
      </c>
      <c r="K96" s="111">
        <v>4</v>
      </c>
      <c r="L96" s="111" t="s">
        <v>285</v>
      </c>
      <c r="M96" s="111" t="s">
        <v>5</v>
      </c>
      <c r="N96" s="111" t="s">
        <v>36</v>
      </c>
      <c r="O96" s="193">
        <v>0</v>
      </c>
      <c r="P96" s="116"/>
      <c r="Q96" s="116"/>
      <c r="R96" s="116"/>
      <c r="S96" s="116"/>
      <c r="T96" s="116"/>
      <c r="U96" s="116"/>
      <c r="V96" s="116"/>
    </row>
    <row r="97" spans="1:22" s="76" customFormat="1" ht="15">
      <c r="A97" s="111" t="s">
        <v>122</v>
      </c>
      <c r="B97" s="111" t="s">
        <v>263</v>
      </c>
      <c r="C97" s="114">
        <v>0.191</v>
      </c>
      <c r="D97" s="114">
        <v>0.35</v>
      </c>
      <c r="E97" s="114">
        <v>0.35</v>
      </c>
      <c r="F97" s="114">
        <v>0.35</v>
      </c>
      <c r="G97" s="114">
        <v>0.35</v>
      </c>
      <c r="H97" s="114">
        <v>0.35</v>
      </c>
      <c r="I97" s="114">
        <v>0.35</v>
      </c>
      <c r="J97" s="115">
        <v>5.0607653323115405E-2</v>
      </c>
      <c r="K97" s="111">
        <v>4</v>
      </c>
      <c r="L97" s="111" t="s">
        <v>285</v>
      </c>
      <c r="M97" s="111" t="s">
        <v>116</v>
      </c>
      <c r="N97" s="111" t="s">
        <v>36</v>
      </c>
      <c r="O97" s="193">
        <v>0</v>
      </c>
      <c r="P97" s="116"/>
      <c r="Q97" s="116"/>
      <c r="R97" s="116"/>
      <c r="S97" s="116"/>
      <c r="T97" s="116"/>
      <c r="U97" s="116"/>
      <c r="V97" s="116"/>
    </row>
    <row r="98" spans="1:22" s="76" customFormat="1" ht="15">
      <c r="A98" s="111" t="s">
        <v>519</v>
      </c>
      <c r="B98" s="111" t="s">
        <v>526</v>
      </c>
      <c r="C98" s="114">
        <v>1.143</v>
      </c>
      <c r="D98" s="114">
        <v>1.157</v>
      </c>
      <c r="E98" s="114">
        <v>1.157</v>
      </c>
      <c r="F98" s="114">
        <v>1.327</v>
      </c>
      <c r="G98" s="114">
        <v>1.214</v>
      </c>
      <c r="H98" s="114">
        <v>1.179</v>
      </c>
      <c r="I98" s="114">
        <v>1.6539999999999999</v>
      </c>
      <c r="J98" s="115">
        <v>1.1480707639586754</v>
      </c>
      <c r="K98" s="111">
        <v>4</v>
      </c>
      <c r="L98" s="111" t="s">
        <v>285</v>
      </c>
      <c r="M98" s="111" t="s">
        <v>532</v>
      </c>
      <c r="N98" s="111" t="s">
        <v>36</v>
      </c>
      <c r="O98" s="193">
        <v>0</v>
      </c>
      <c r="P98" s="116"/>
      <c r="Q98" s="116"/>
      <c r="R98" s="116"/>
      <c r="S98" s="116"/>
      <c r="T98" s="116"/>
      <c r="U98" s="116"/>
      <c r="V98" s="116"/>
    </row>
    <row r="99" spans="1:22" s="76" customFormat="1" ht="15">
      <c r="A99" s="111" t="s">
        <v>543</v>
      </c>
      <c r="B99" s="111" t="s">
        <v>546</v>
      </c>
      <c r="C99" s="114">
        <v>0</v>
      </c>
      <c r="D99" s="114">
        <v>1.093</v>
      </c>
      <c r="E99" s="114">
        <v>0</v>
      </c>
      <c r="F99" s="114">
        <v>0</v>
      </c>
      <c r="G99" s="114">
        <v>0</v>
      </c>
      <c r="H99" s="114">
        <v>0</v>
      </c>
      <c r="I99" s="114">
        <v>0</v>
      </c>
      <c r="J99" s="115">
        <v>1.1480707639586754</v>
      </c>
      <c r="K99" s="111">
        <v>4</v>
      </c>
      <c r="L99" s="111" t="s">
        <v>285</v>
      </c>
      <c r="M99" s="111"/>
      <c r="N99" s="111" t="s">
        <v>36</v>
      </c>
      <c r="O99" s="193"/>
      <c r="P99" s="116"/>
      <c r="Q99" s="116"/>
      <c r="R99" s="116"/>
      <c r="S99" s="116"/>
      <c r="T99" s="116"/>
      <c r="U99" s="116"/>
      <c r="V99" s="116"/>
    </row>
    <row r="100" spans="1:22" s="76" customFormat="1" ht="15">
      <c r="A100" s="111" t="s">
        <v>520</v>
      </c>
      <c r="B100" s="111" t="s">
        <v>527</v>
      </c>
      <c r="C100" s="114">
        <v>1.27</v>
      </c>
      <c r="D100" s="114">
        <v>0.61199999999999999</v>
      </c>
      <c r="E100" s="114">
        <v>0.38600000000000001</v>
      </c>
      <c r="F100" s="114">
        <v>0.38500000000000001</v>
      </c>
      <c r="G100" s="114">
        <v>0.38500000000000001</v>
      </c>
      <c r="H100" s="114">
        <v>0.38500000000000001</v>
      </c>
      <c r="I100" s="114">
        <v>0.38500000000000001</v>
      </c>
      <c r="J100" s="115">
        <v>1.1480707639586754</v>
      </c>
      <c r="K100" s="111">
        <v>4</v>
      </c>
      <c r="L100" s="111" t="s">
        <v>285</v>
      </c>
      <c r="M100" s="111" t="s">
        <v>110</v>
      </c>
      <c r="N100" s="111" t="s">
        <v>36</v>
      </c>
      <c r="O100" s="193"/>
      <c r="P100" s="116"/>
      <c r="Q100" s="116"/>
      <c r="R100" s="116"/>
      <c r="S100" s="116"/>
      <c r="T100" s="116"/>
      <c r="U100" s="116"/>
      <c r="V100" s="116"/>
    </row>
    <row r="101" spans="1:22" s="76" customFormat="1" ht="15">
      <c r="A101" s="111" t="s">
        <v>521</v>
      </c>
      <c r="B101" s="111" t="s">
        <v>528</v>
      </c>
      <c r="C101" s="114">
        <v>1.032</v>
      </c>
      <c r="D101" s="114">
        <v>0.80500000000000005</v>
      </c>
      <c r="E101" s="114">
        <v>0.85099999999999998</v>
      </c>
      <c r="F101" s="114">
        <v>0.86299999999999999</v>
      </c>
      <c r="G101" s="114">
        <v>0.86599999999999999</v>
      </c>
      <c r="H101" s="114">
        <v>0.86599999999999999</v>
      </c>
      <c r="I101" s="114">
        <v>0.86599999999999999</v>
      </c>
      <c r="J101" s="115">
        <v>1.1480707639586754</v>
      </c>
      <c r="K101" s="111">
        <v>4</v>
      </c>
      <c r="L101" s="111" t="s">
        <v>285</v>
      </c>
      <c r="M101" s="111" t="s">
        <v>533</v>
      </c>
      <c r="N101" s="111" t="s">
        <v>36</v>
      </c>
      <c r="O101" s="193"/>
      <c r="P101" s="116"/>
      <c r="Q101" s="116"/>
      <c r="R101" s="116"/>
      <c r="S101" s="116"/>
      <c r="T101" s="116"/>
      <c r="U101" s="116"/>
      <c r="V101" s="116"/>
    </row>
    <row r="102" spans="1:22" s="76" customFormat="1" ht="15">
      <c r="A102" s="111" t="s">
        <v>522</v>
      </c>
      <c r="B102" s="111" t="s">
        <v>608</v>
      </c>
      <c r="C102" s="114">
        <v>0.317</v>
      </c>
      <c r="D102" s="114">
        <v>0.316</v>
      </c>
      <c r="E102" s="114">
        <v>0.315</v>
      </c>
      <c r="F102" s="114">
        <v>0.315</v>
      </c>
      <c r="G102" s="114">
        <v>0.315</v>
      </c>
      <c r="H102" s="114">
        <v>0.315</v>
      </c>
      <c r="I102" s="114">
        <v>0.315</v>
      </c>
      <c r="J102" s="115">
        <v>1.1480707639586754</v>
      </c>
      <c r="K102" s="111">
        <v>4</v>
      </c>
      <c r="L102" s="111" t="s">
        <v>285</v>
      </c>
      <c r="M102" s="111" t="s">
        <v>535</v>
      </c>
      <c r="N102" s="111" t="s">
        <v>36</v>
      </c>
      <c r="O102" s="193"/>
      <c r="P102" s="116"/>
      <c r="Q102" s="116"/>
      <c r="R102" s="116"/>
      <c r="S102" s="116"/>
      <c r="T102" s="116"/>
      <c r="U102" s="116"/>
      <c r="V102" s="116"/>
    </row>
    <row r="103" spans="1:22" s="76" customFormat="1" ht="15">
      <c r="A103" s="111" t="s">
        <v>523</v>
      </c>
      <c r="B103" s="111" t="s">
        <v>529</v>
      </c>
      <c r="C103" s="114">
        <v>1.794</v>
      </c>
      <c r="D103" s="114">
        <v>1.7689999999999999</v>
      </c>
      <c r="E103" s="114">
        <v>4.8310000000000004</v>
      </c>
      <c r="F103" s="114">
        <v>6.3719999999999999</v>
      </c>
      <c r="G103" s="114">
        <v>6.4640000000000004</v>
      </c>
      <c r="H103" s="114">
        <v>6.4059999999999997</v>
      </c>
      <c r="I103" s="114">
        <v>2.9060000000000001</v>
      </c>
      <c r="J103" s="115">
        <v>1.1480707639586754</v>
      </c>
      <c r="K103" s="111">
        <v>4</v>
      </c>
      <c r="L103" s="111" t="s">
        <v>285</v>
      </c>
      <c r="M103" s="111" t="s">
        <v>534</v>
      </c>
      <c r="N103" s="111" t="s">
        <v>36</v>
      </c>
      <c r="O103" s="193"/>
      <c r="P103" s="116"/>
      <c r="Q103" s="116"/>
      <c r="R103" s="116"/>
      <c r="S103" s="116"/>
      <c r="T103" s="116"/>
      <c r="U103" s="116"/>
      <c r="V103" s="116"/>
    </row>
    <row r="104" spans="1:22" s="76" customFormat="1" ht="15">
      <c r="A104" s="111" t="s">
        <v>524</v>
      </c>
      <c r="B104" s="111" t="s">
        <v>530</v>
      </c>
      <c r="C104" s="114">
        <v>0.4</v>
      </c>
      <c r="D104" s="114">
        <v>0.4</v>
      </c>
      <c r="E104" s="114">
        <v>0.4</v>
      </c>
      <c r="F104" s="114">
        <v>0</v>
      </c>
      <c r="G104" s="114">
        <v>0</v>
      </c>
      <c r="H104" s="114">
        <v>0</v>
      </c>
      <c r="I104" s="114">
        <v>0</v>
      </c>
      <c r="J104" s="115">
        <v>1.1480707639586754</v>
      </c>
      <c r="K104" s="111">
        <v>4</v>
      </c>
      <c r="L104" s="111" t="s">
        <v>285</v>
      </c>
      <c r="M104" s="111" t="s">
        <v>56</v>
      </c>
      <c r="N104" s="111" t="s">
        <v>36</v>
      </c>
      <c r="O104" s="193"/>
      <c r="P104" s="116"/>
      <c r="Q104" s="116"/>
      <c r="R104" s="116"/>
      <c r="S104" s="116"/>
      <c r="T104" s="116"/>
      <c r="U104" s="116"/>
      <c r="V104" s="116"/>
    </row>
    <row r="105" spans="1:22" s="76" customFormat="1" ht="15">
      <c r="A105" s="111" t="s">
        <v>525</v>
      </c>
      <c r="B105" s="111" t="s">
        <v>531</v>
      </c>
      <c r="C105" s="114">
        <v>0</v>
      </c>
      <c r="D105" s="114">
        <v>0</v>
      </c>
      <c r="E105" s="114">
        <v>0</v>
      </c>
      <c r="F105" s="114">
        <v>0</v>
      </c>
      <c r="G105" s="114">
        <v>0</v>
      </c>
      <c r="H105" s="114">
        <v>0</v>
      </c>
      <c r="I105" s="114">
        <v>0</v>
      </c>
      <c r="J105" s="115">
        <v>1.1480707639586754</v>
      </c>
      <c r="K105" s="111">
        <v>4</v>
      </c>
      <c r="L105" s="111" t="s">
        <v>285</v>
      </c>
      <c r="M105" s="111" t="s">
        <v>8</v>
      </c>
      <c r="N105" s="111" t="s">
        <v>36</v>
      </c>
      <c r="O105" s="193"/>
      <c r="P105" s="116"/>
      <c r="Q105" s="116"/>
      <c r="R105" s="116"/>
      <c r="S105" s="116"/>
      <c r="T105" s="116"/>
      <c r="U105" s="116"/>
      <c r="V105" s="116"/>
    </row>
    <row r="106" spans="1:22" s="76" customFormat="1" ht="15">
      <c r="A106" s="111" t="s">
        <v>536</v>
      </c>
      <c r="B106" s="111" t="s">
        <v>518</v>
      </c>
      <c r="C106" s="114">
        <v>2.8620000000000001</v>
      </c>
      <c r="D106" s="114">
        <v>2.7160000000000002</v>
      </c>
      <c r="E106" s="114">
        <v>1.827</v>
      </c>
      <c r="F106" s="114">
        <v>1.8779999999999999</v>
      </c>
      <c r="G106" s="114">
        <v>1.4830000000000001</v>
      </c>
      <c r="H106" s="114">
        <v>1.4830000000000001</v>
      </c>
      <c r="I106" s="114">
        <v>1.4830000000000001</v>
      </c>
      <c r="J106" s="115">
        <v>1.2985443793711264</v>
      </c>
      <c r="K106" s="111">
        <v>4</v>
      </c>
      <c r="L106" s="111" t="s">
        <v>285</v>
      </c>
      <c r="M106" s="111" t="s">
        <v>537</v>
      </c>
      <c r="N106" s="111" t="s">
        <v>36</v>
      </c>
      <c r="O106" s="193"/>
      <c r="P106" s="116"/>
      <c r="Q106" s="116"/>
      <c r="R106" s="116"/>
      <c r="S106" s="116"/>
      <c r="T106" s="116"/>
      <c r="U106" s="116"/>
      <c r="V106" s="116"/>
    </row>
    <row r="107" spans="1:22" s="76" customFormat="1" ht="15">
      <c r="A107" s="111" t="s">
        <v>538</v>
      </c>
      <c r="B107" s="111" t="s">
        <v>517</v>
      </c>
      <c r="C107" s="114">
        <v>2.5750000000000002</v>
      </c>
      <c r="D107" s="114">
        <v>3.1120000000000001</v>
      </c>
      <c r="E107" s="114">
        <v>3.157</v>
      </c>
      <c r="F107" s="114">
        <v>2.6459999999999999</v>
      </c>
      <c r="G107" s="114">
        <v>2.8919999999999999</v>
      </c>
      <c r="H107" s="114">
        <v>2.0990000000000002</v>
      </c>
      <c r="I107" s="114">
        <v>2.016</v>
      </c>
      <c r="J107" s="115">
        <v>26.788290199406024</v>
      </c>
      <c r="K107" s="111">
        <v>4</v>
      </c>
      <c r="L107" s="111" t="s">
        <v>285</v>
      </c>
      <c r="M107" s="111" t="s">
        <v>36</v>
      </c>
      <c r="N107" s="111" t="s">
        <v>36</v>
      </c>
      <c r="O107" s="193">
        <v>0</v>
      </c>
      <c r="P107" s="116"/>
      <c r="Q107" s="116"/>
      <c r="R107" s="116"/>
      <c r="S107" s="116"/>
      <c r="T107" s="116"/>
      <c r="U107" s="116"/>
      <c r="V107" s="116"/>
    </row>
    <row r="108" spans="1:22" s="7" customFormat="1">
      <c r="A108" s="7" t="s">
        <v>539</v>
      </c>
      <c r="B108" s="7" t="s">
        <v>516</v>
      </c>
      <c r="C108" s="63">
        <v>0.75800000000000001</v>
      </c>
      <c r="D108" s="7">
        <v>0.42799999999999999</v>
      </c>
      <c r="E108" s="7">
        <v>1.1399999999999999</v>
      </c>
      <c r="F108" s="63">
        <v>0.98</v>
      </c>
      <c r="G108" s="63">
        <v>0.98</v>
      </c>
      <c r="H108" s="63">
        <v>0.98</v>
      </c>
      <c r="I108" s="7">
        <v>0.98</v>
      </c>
      <c r="J108" s="115">
        <v>27.804878048780491</v>
      </c>
      <c r="K108" s="7">
        <v>4</v>
      </c>
      <c r="L108" s="111" t="s">
        <v>285</v>
      </c>
      <c r="M108" s="111" t="s">
        <v>36</v>
      </c>
      <c r="N108" s="111" t="s">
        <v>36</v>
      </c>
      <c r="O108" s="66">
        <v>0</v>
      </c>
      <c r="P108" s="63"/>
      <c r="Q108" s="63"/>
      <c r="R108" s="63"/>
      <c r="S108" s="63"/>
      <c r="T108" s="63"/>
      <c r="U108" s="63"/>
      <c r="V108" s="63"/>
    </row>
    <row r="109" spans="1:22" s="7" customFormat="1">
      <c r="A109" s="7" t="s">
        <v>328</v>
      </c>
      <c r="B109" s="7" t="s">
        <v>455</v>
      </c>
      <c r="C109" s="63">
        <v>5.65</v>
      </c>
      <c r="D109" s="7">
        <v>8.0139999999999993</v>
      </c>
      <c r="E109" s="7">
        <v>3.5009999999999999</v>
      </c>
      <c r="F109" s="7">
        <v>1.962</v>
      </c>
      <c r="G109" s="63">
        <v>1.242</v>
      </c>
      <c r="H109" s="63">
        <v>1.242</v>
      </c>
      <c r="I109" s="63">
        <v>1.242</v>
      </c>
      <c r="J109" s="115">
        <v>2.676585041398766</v>
      </c>
      <c r="K109" s="7">
        <v>4</v>
      </c>
      <c r="L109" s="111" t="s">
        <v>285</v>
      </c>
      <c r="M109" s="111" t="s">
        <v>537</v>
      </c>
      <c r="N109" s="111" t="s">
        <v>36</v>
      </c>
      <c r="O109" s="66">
        <v>0</v>
      </c>
      <c r="P109" s="63"/>
      <c r="Q109" s="63"/>
      <c r="R109" s="63"/>
      <c r="S109" s="63"/>
      <c r="T109" s="63"/>
      <c r="U109" s="63"/>
      <c r="V109" s="63"/>
    </row>
    <row r="110" spans="1:22" s="76" customFormat="1" ht="15">
      <c r="B110" s="76" t="s">
        <v>364</v>
      </c>
      <c r="C110" s="117">
        <f t="shared" ref="C110:I110" si="20">SUM(C75:C109)</f>
        <v>71.710600000000014</v>
      </c>
      <c r="D110" s="117">
        <f t="shared" si="20"/>
        <v>75.364999999999995</v>
      </c>
      <c r="E110" s="117">
        <f t="shared" si="20"/>
        <v>62.66899999999999</v>
      </c>
      <c r="F110" s="117">
        <f t="shared" si="20"/>
        <v>60.941999999999993</v>
      </c>
      <c r="G110" s="117">
        <f t="shared" si="20"/>
        <v>59.972999999999978</v>
      </c>
      <c r="H110" s="117">
        <f t="shared" si="20"/>
        <v>59.016999999999982</v>
      </c>
      <c r="I110" s="117">
        <f t="shared" si="20"/>
        <v>55.912999999999982</v>
      </c>
      <c r="L110" s="21"/>
      <c r="O110" s="118"/>
      <c r="P110" s="116">
        <f t="shared" ref="P110:V110" si="21">+SUM(P75:P109)</f>
        <v>0</v>
      </c>
      <c r="Q110" s="116">
        <f t="shared" si="21"/>
        <v>0</v>
      </c>
      <c r="R110" s="116">
        <f t="shared" si="21"/>
        <v>0</v>
      </c>
      <c r="S110" s="116">
        <f t="shared" si="21"/>
        <v>0</v>
      </c>
      <c r="T110" s="116">
        <f t="shared" si="21"/>
        <v>0</v>
      </c>
      <c r="U110" s="116">
        <f t="shared" si="21"/>
        <v>0</v>
      </c>
      <c r="V110" s="116">
        <f t="shared" si="21"/>
        <v>0</v>
      </c>
    </row>
    <row r="111" spans="1:22" s="1" customFormat="1">
      <c r="C111" s="55"/>
      <c r="D111" s="55"/>
      <c r="E111" s="55"/>
      <c r="F111" s="55"/>
      <c r="G111" s="55"/>
      <c r="H111" s="55"/>
      <c r="I111" s="55"/>
      <c r="O111" s="64"/>
      <c r="P111" s="62"/>
      <c r="Q111" s="62"/>
      <c r="R111" s="62"/>
      <c r="S111" s="62"/>
      <c r="T111" s="62"/>
      <c r="U111" s="62"/>
      <c r="V111" s="62"/>
    </row>
    <row r="112" spans="1:22" s="2" customFormat="1" ht="15">
      <c r="A112" s="16"/>
      <c r="B112" s="15" t="s">
        <v>422</v>
      </c>
      <c r="C112" s="16"/>
      <c r="D112" s="16"/>
      <c r="E112" s="16"/>
      <c r="F112" s="16"/>
      <c r="G112" s="16"/>
      <c r="H112" s="16"/>
      <c r="I112" s="16"/>
      <c r="J112" s="16"/>
      <c r="K112" s="16"/>
      <c r="L112" s="17"/>
      <c r="M112" s="16"/>
      <c r="N112" s="16"/>
      <c r="O112" s="16"/>
      <c r="P112" s="228"/>
      <c r="Q112" s="228"/>
      <c r="R112" s="228"/>
      <c r="S112" s="228"/>
      <c r="T112" s="228"/>
      <c r="U112" s="228"/>
      <c r="V112" s="228"/>
    </row>
    <row r="113" spans="1:22" s="76" customFormat="1" ht="15">
      <c r="A113" s="76" t="s">
        <v>295</v>
      </c>
      <c r="B113" s="76" t="s">
        <v>1</v>
      </c>
      <c r="C113" s="195"/>
      <c r="D113" s="195"/>
      <c r="E113" s="195"/>
      <c r="F113" s="195"/>
      <c r="G113" s="195"/>
      <c r="H113" s="195"/>
      <c r="I113" s="195"/>
      <c r="L113" s="21"/>
      <c r="O113" s="118"/>
      <c r="P113" s="133">
        <f t="shared" ref="P113:V113" si="22">+SUM(P114:P119)</f>
        <v>3.2259500000000001</v>
      </c>
      <c r="Q113" s="133">
        <f t="shared" si="22"/>
        <v>10.680449999999999</v>
      </c>
      <c r="R113" s="133">
        <f t="shared" si="22"/>
        <v>11.02355</v>
      </c>
      <c r="S113" s="133">
        <f t="shared" si="22"/>
        <v>12.8294</v>
      </c>
      <c r="T113" s="133">
        <f t="shared" si="22"/>
        <v>12.701599999999999</v>
      </c>
      <c r="U113" s="133">
        <f t="shared" si="22"/>
        <v>10.267999999999999</v>
      </c>
      <c r="V113" s="133">
        <f t="shared" si="22"/>
        <v>10.267999999999999</v>
      </c>
    </row>
    <row r="114" spans="1:22" s="7" customFormat="1">
      <c r="A114" s="112" t="s">
        <v>317</v>
      </c>
      <c r="B114" s="7" t="s">
        <v>680</v>
      </c>
      <c r="C114" s="63">
        <v>1.431</v>
      </c>
      <c r="D114" s="63">
        <v>1.9950000000000001</v>
      </c>
      <c r="E114" s="63">
        <v>1.3</v>
      </c>
      <c r="F114" s="63">
        <v>1.349</v>
      </c>
      <c r="G114" s="63">
        <v>1.431</v>
      </c>
      <c r="H114" s="63">
        <v>1.4750000000000001</v>
      </c>
      <c r="I114" s="63">
        <v>1.4750000000000001</v>
      </c>
      <c r="J114" s="10">
        <v>100</v>
      </c>
      <c r="K114" s="10">
        <v>6</v>
      </c>
      <c r="L114" s="10" t="s">
        <v>155</v>
      </c>
      <c r="M114" s="10" t="s">
        <v>2</v>
      </c>
      <c r="N114" s="10" t="s">
        <v>36</v>
      </c>
      <c r="O114" s="66">
        <v>0</v>
      </c>
      <c r="P114" s="63"/>
      <c r="Q114" s="63"/>
      <c r="R114" s="63"/>
      <c r="S114" s="63"/>
      <c r="T114" s="63"/>
      <c r="U114" s="63"/>
      <c r="V114" s="63"/>
    </row>
    <row r="115" spans="1:22" s="7" customFormat="1" ht="15" customHeight="1">
      <c r="A115" s="112" t="s">
        <v>317</v>
      </c>
      <c r="B115" s="7" t="s">
        <v>681</v>
      </c>
      <c r="C115" s="63">
        <v>1.2143999999999999</v>
      </c>
      <c r="D115" s="63">
        <v>1.0860000000000003</v>
      </c>
      <c r="E115" s="63">
        <v>1.0590000000000002</v>
      </c>
      <c r="F115" s="63">
        <v>1.3220000000000001</v>
      </c>
      <c r="G115" s="63">
        <v>1.371</v>
      </c>
      <c r="H115" s="63">
        <v>1.4009999999999998</v>
      </c>
      <c r="I115" s="63">
        <v>1.4009999999999998</v>
      </c>
      <c r="J115" s="10">
        <v>20</v>
      </c>
      <c r="K115" s="10">
        <v>4</v>
      </c>
      <c r="L115" s="111" t="s">
        <v>285</v>
      </c>
      <c r="M115" s="10" t="s">
        <v>3</v>
      </c>
      <c r="N115" s="10" t="s">
        <v>35</v>
      </c>
      <c r="O115" s="66">
        <v>0</v>
      </c>
      <c r="P115" s="63"/>
      <c r="Q115" s="63"/>
      <c r="R115" s="63"/>
      <c r="S115" s="63"/>
      <c r="T115" s="63"/>
      <c r="U115" s="63"/>
      <c r="V115" s="63"/>
    </row>
    <row r="116" spans="1:22" s="7" customFormat="1" ht="15" customHeight="1">
      <c r="A116" s="112" t="s">
        <v>317</v>
      </c>
      <c r="B116" s="7" t="s">
        <v>682</v>
      </c>
      <c r="C116" s="63">
        <v>0.85594999999999988</v>
      </c>
      <c r="D116" s="63">
        <v>6.3098999999999998</v>
      </c>
      <c r="E116" s="63">
        <v>6.1997</v>
      </c>
      <c r="F116" s="63">
        <v>7.832749999999999</v>
      </c>
      <c r="G116" s="63">
        <v>7.832749999999999</v>
      </c>
      <c r="H116" s="63">
        <v>7.832749999999999</v>
      </c>
      <c r="I116" s="63">
        <v>7.832749999999999</v>
      </c>
      <c r="J116" s="271">
        <v>95</v>
      </c>
      <c r="K116" s="10" t="s">
        <v>483</v>
      </c>
      <c r="L116" s="111"/>
      <c r="M116" s="10" t="s">
        <v>467</v>
      </c>
      <c r="N116" s="10" t="s">
        <v>36</v>
      </c>
      <c r="O116" s="66">
        <v>95</v>
      </c>
      <c r="P116" s="63">
        <f t="shared" ref="P116" si="23">+$O116/$J116*C116</f>
        <v>0.85594999999999988</v>
      </c>
      <c r="Q116" s="63">
        <f t="shared" ref="Q116" si="24">+$O116/$J116*D116</f>
        <v>6.3098999999999998</v>
      </c>
      <c r="R116" s="63">
        <f t="shared" ref="R116" si="25">+$O116/$J116*E116</f>
        <v>6.1997</v>
      </c>
      <c r="S116" s="63">
        <f t="shared" ref="S116" si="26">+$O116/$J116*F116</f>
        <v>7.832749999999999</v>
      </c>
      <c r="T116" s="63">
        <f t="shared" ref="T116" si="27">+$O116/$J116*G116</f>
        <v>7.832749999999999</v>
      </c>
      <c r="U116" s="63">
        <f t="shared" ref="U116" si="28">+$O116/$J116*H116</f>
        <v>7.832749999999999</v>
      </c>
      <c r="V116" s="63">
        <f t="shared" ref="V116" si="29">+$O116/$J116*I116</f>
        <v>7.832749999999999</v>
      </c>
    </row>
    <row r="117" spans="1:22" s="7" customFormat="1">
      <c r="A117" s="112" t="s">
        <v>318</v>
      </c>
      <c r="B117" s="7" t="s">
        <v>4</v>
      </c>
      <c r="C117" s="63">
        <v>2.37</v>
      </c>
      <c r="D117" s="63">
        <v>2.4352499999999999</v>
      </c>
      <c r="E117" s="63">
        <v>2.4352499999999999</v>
      </c>
      <c r="F117" s="63">
        <v>2.4352499999999999</v>
      </c>
      <c r="G117" s="63">
        <v>2.4352499999999999</v>
      </c>
      <c r="H117" s="63">
        <v>2.4352499999999999</v>
      </c>
      <c r="I117" s="63">
        <v>2.4352499999999999</v>
      </c>
      <c r="J117" s="10">
        <v>25</v>
      </c>
      <c r="K117" s="10">
        <v>6</v>
      </c>
      <c r="L117" s="10" t="s">
        <v>155</v>
      </c>
      <c r="M117" s="10" t="s">
        <v>5</v>
      </c>
      <c r="N117" s="10" t="s">
        <v>35</v>
      </c>
      <c r="O117" s="66">
        <v>25</v>
      </c>
      <c r="P117" s="63">
        <f t="shared" ref="P117:V117" si="30">+$O117/$J117*C117</f>
        <v>2.37</v>
      </c>
      <c r="Q117" s="63">
        <f t="shared" si="30"/>
        <v>2.4352499999999999</v>
      </c>
      <c r="R117" s="63">
        <f t="shared" si="30"/>
        <v>2.4352499999999999</v>
      </c>
      <c r="S117" s="63">
        <f t="shared" si="30"/>
        <v>2.4352499999999999</v>
      </c>
      <c r="T117" s="63">
        <f t="shared" si="30"/>
        <v>2.4352499999999999</v>
      </c>
      <c r="U117" s="63">
        <f t="shared" si="30"/>
        <v>2.4352499999999999</v>
      </c>
      <c r="V117" s="63">
        <f t="shared" si="30"/>
        <v>2.4352499999999999</v>
      </c>
    </row>
    <row r="118" spans="1:22" s="7" customFormat="1">
      <c r="A118" s="112" t="s">
        <v>318</v>
      </c>
      <c r="B118" s="7" t="s">
        <v>6</v>
      </c>
      <c r="C118" s="63">
        <v>5.1586850000000002</v>
      </c>
      <c r="D118" s="63">
        <v>5.3508000000000004</v>
      </c>
      <c r="E118" s="63">
        <v>5.3973500000000003</v>
      </c>
      <c r="F118" s="63">
        <v>5.3516400000000006</v>
      </c>
      <c r="G118" s="63">
        <v>5.3516400000000006</v>
      </c>
      <c r="H118" s="63">
        <v>5.3467050000000009</v>
      </c>
      <c r="I118" s="63">
        <v>5.3319700000000001</v>
      </c>
      <c r="J118" s="10">
        <v>3.5</v>
      </c>
      <c r="K118" s="10">
        <v>11</v>
      </c>
      <c r="L118" s="111" t="s">
        <v>48</v>
      </c>
      <c r="M118" s="10" t="s">
        <v>7</v>
      </c>
      <c r="N118" s="10" t="s">
        <v>35</v>
      </c>
      <c r="O118" s="66">
        <v>0</v>
      </c>
      <c r="P118" s="63">
        <f t="shared" ref="P118:P119" si="31">+$O118/$J118*C118</f>
        <v>0</v>
      </c>
      <c r="Q118" s="63">
        <f t="shared" ref="Q118:Q119" si="32">+$O118/$J118*D118</f>
        <v>0</v>
      </c>
      <c r="R118" s="63">
        <f t="shared" ref="R118:R119" si="33">+$O118/$J118*E118</f>
        <v>0</v>
      </c>
      <c r="S118" s="63">
        <f t="shared" ref="S118:S119" si="34">+$O118/$J118*F118</f>
        <v>0</v>
      </c>
      <c r="T118" s="63">
        <f t="shared" ref="T118:T119" si="35">+$O118/$J118*G118</f>
        <v>0</v>
      </c>
      <c r="U118" s="63"/>
      <c r="V118" s="63"/>
    </row>
    <row r="119" spans="1:22" s="7" customFormat="1">
      <c r="A119" s="112" t="s">
        <v>628</v>
      </c>
      <c r="B119" s="7" t="s">
        <v>627</v>
      </c>
      <c r="C119" s="63">
        <v>0</v>
      </c>
      <c r="D119" s="63">
        <v>1.9353</v>
      </c>
      <c r="E119" s="63">
        <v>2.3885999999999998</v>
      </c>
      <c r="F119" s="63">
        <v>2.5613999999999999</v>
      </c>
      <c r="G119" s="63">
        <v>2.4335999999999998</v>
      </c>
      <c r="H119" s="63">
        <v>2.4335999999999998</v>
      </c>
      <c r="I119" s="63">
        <v>2.4335999999999998</v>
      </c>
      <c r="J119" s="10">
        <v>30</v>
      </c>
      <c r="K119" s="10">
        <v>4</v>
      </c>
      <c r="L119" s="111" t="s">
        <v>285</v>
      </c>
      <c r="M119" s="10" t="s">
        <v>20</v>
      </c>
      <c r="N119" s="10" t="s">
        <v>36</v>
      </c>
      <c r="O119" s="66">
        <v>30</v>
      </c>
      <c r="P119" s="63">
        <f t="shared" si="31"/>
        <v>0</v>
      </c>
      <c r="Q119" s="63">
        <f t="shared" si="32"/>
        <v>1.9353</v>
      </c>
      <c r="R119" s="63">
        <f t="shared" si="33"/>
        <v>2.3885999999999998</v>
      </c>
      <c r="S119" s="63">
        <f t="shared" si="34"/>
        <v>2.5613999999999999</v>
      </c>
      <c r="T119" s="63">
        <f t="shared" si="35"/>
        <v>2.4335999999999998</v>
      </c>
      <c r="U119" s="63"/>
      <c r="V119" s="63"/>
    </row>
    <row r="120" spans="1:22" s="76" customFormat="1" ht="15">
      <c r="A120" s="137" t="s">
        <v>296</v>
      </c>
      <c r="B120" s="116" t="s">
        <v>298</v>
      </c>
      <c r="C120" s="117"/>
      <c r="D120" s="117"/>
      <c r="E120" s="117"/>
      <c r="F120" s="117"/>
      <c r="G120" s="117"/>
      <c r="H120" s="117"/>
      <c r="I120" s="117"/>
      <c r="J120" s="117"/>
      <c r="L120" s="21"/>
      <c r="O120" s="118"/>
      <c r="P120" s="133">
        <f t="shared" ref="P120:V120" si="36">+SUM(P121:P141)</f>
        <v>508.45264999999995</v>
      </c>
      <c r="Q120" s="133">
        <f t="shared" si="36"/>
        <v>576.81960000000015</v>
      </c>
      <c r="R120" s="133">
        <f t="shared" si="36"/>
        <v>613.03960000000006</v>
      </c>
      <c r="S120" s="133">
        <f t="shared" si="36"/>
        <v>644.53809999999999</v>
      </c>
      <c r="T120" s="133">
        <f t="shared" si="36"/>
        <v>646.7636</v>
      </c>
      <c r="U120" s="133">
        <f t="shared" si="36"/>
        <v>625.00570000000005</v>
      </c>
      <c r="V120" s="133">
        <f t="shared" si="36"/>
        <v>603.84489999999994</v>
      </c>
    </row>
    <row r="121" spans="1:22" s="7" customFormat="1">
      <c r="A121" s="7" t="s">
        <v>468</v>
      </c>
      <c r="B121" s="7" t="s">
        <v>683</v>
      </c>
      <c r="C121" s="100">
        <v>0</v>
      </c>
      <c r="D121" s="100">
        <v>0</v>
      </c>
      <c r="E121" s="100">
        <v>0</v>
      </c>
      <c r="F121" s="100">
        <v>0</v>
      </c>
      <c r="G121" s="100">
        <v>0</v>
      </c>
      <c r="H121" s="100">
        <v>0</v>
      </c>
      <c r="I121" s="100">
        <v>0</v>
      </c>
      <c r="J121" s="7">
        <v>100</v>
      </c>
      <c r="K121" s="7" t="s">
        <v>684</v>
      </c>
      <c r="L121" s="7" t="s">
        <v>685</v>
      </c>
      <c r="M121" s="7" t="s">
        <v>686</v>
      </c>
      <c r="N121" s="10" t="s">
        <v>36</v>
      </c>
      <c r="O121" s="66">
        <v>100</v>
      </c>
      <c r="P121" s="63">
        <f t="shared" ref="P121" si="37">+$O121/$J121*C121</f>
        <v>0</v>
      </c>
      <c r="Q121" s="63">
        <f t="shared" ref="Q121" si="38">+$O121/$J121*D121</f>
        <v>0</v>
      </c>
      <c r="R121" s="63">
        <f t="shared" ref="R121" si="39">+$O121/$J121*E121</f>
        <v>0</v>
      </c>
      <c r="S121" s="63">
        <f t="shared" ref="S121" si="40">+$O121/$J121*F121</f>
        <v>0</v>
      </c>
      <c r="T121" s="63">
        <f t="shared" ref="T121" si="41">+$O121/$J121*G121</f>
        <v>0</v>
      </c>
      <c r="U121" s="63">
        <f t="shared" ref="U121" si="42">+$O121/$J121*H121</f>
        <v>0</v>
      </c>
      <c r="V121" s="63">
        <f t="shared" ref="V121" si="43">+$O121/$J121*I121</f>
        <v>0</v>
      </c>
    </row>
    <row r="122" spans="1:22" s="7" customFormat="1">
      <c r="A122" s="7" t="s">
        <v>32</v>
      </c>
      <c r="B122" s="7" t="s">
        <v>228</v>
      </c>
      <c r="C122" s="100">
        <v>13.946399999999999</v>
      </c>
      <c r="D122" s="100">
        <v>37.494900000000001</v>
      </c>
      <c r="E122" s="100">
        <v>37.095300000000002</v>
      </c>
      <c r="F122" s="100">
        <v>35.915399999999998</v>
      </c>
      <c r="G122" s="100">
        <v>36.196200000000005</v>
      </c>
      <c r="H122" s="100">
        <v>37.009800000000006</v>
      </c>
      <c r="I122" s="100">
        <v>37.009800000000006</v>
      </c>
      <c r="J122" s="7">
        <v>90</v>
      </c>
      <c r="K122" s="7" t="s">
        <v>409</v>
      </c>
      <c r="L122" s="10"/>
      <c r="M122" s="7" t="s">
        <v>12</v>
      </c>
      <c r="N122" s="10" t="s">
        <v>36</v>
      </c>
      <c r="O122" s="66">
        <v>90</v>
      </c>
      <c r="P122" s="63">
        <f t="shared" ref="P122:P132" si="44">+$O122/$J122*C122</f>
        <v>13.946399999999999</v>
      </c>
      <c r="Q122" s="63">
        <f t="shared" ref="P122:Q132" si="45">+$O122/$J122*D122</f>
        <v>37.494900000000001</v>
      </c>
      <c r="R122" s="63">
        <f t="shared" ref="R122:R132" si="46">+$O122/$J122*E122</f>
        <v>37.095300000000002</v>
      </c>
      <c r="S122" s="63">
        <f t="shared" ref="S122:S132" si="47">+$O122/$J122*F122</f>
        <v>35.915399999999998</v>
      </c>
      <c r="T122" s="63">
        <f t="shared" ref="T122:T132" si="48">+$O122/$J122*G122</f>
        <v>36.196200000000005</v>
      </c>
      <c r="U122" s="63">
        <f t="shared" ref="U122:U132" si="49">+$O122/$J122*H122</f>
        <v>37.009800000000006</v>
      </c>
      <c r="V122" s="63">
        <f t="shared" ref="V122:V132" si="50">+$O122/$J122*I122</f>
        <v>37.009800000000006</v>
      </c>
    </row>
    <row r="123" spans="1:22" s="7" customFormat="1" ht="13.5" customHeight="1">
      <c r="A123" s="7" t="s">
        <v>11</v>
      </c>
      <c r="B123" s="7" t="s">
        <v>376</v>
      </c>
      <c r="C123" s="100">
        <v>16.53</v>
      </c>
      <c r="D123" s="100">
        <v>18.132000000000001</v>
      </c>
      <c r="E123" s="100">
        <v>18</v>
      </c>
      <c r="F123" s="100">
        <v>18</v>
      </c>
      <c r="G123" s="100">
        <v>18.132000000000001</v>
      </c>
      <c r="H123" s="100">
        <v>18.132000000000001</v>
      </c>
      <c r="I123" s="100">
        <v>18.132000000000001</v>
      </c>
      <c r="J123" s="7">
        <v>100</v>
      </c>
      <c r="K123" s="7">
        <v>6</v>
      </c>
      <c r="L123" s="10" t="s">
        <v>155</v>
      </c>
      <c r="M123" s="7" t="s">
        <v>12</v>
      </c>
      <c r="N123" s="10" t="s">
        <v>36</v>
      </c>
      <c r="O123" s="66">
        <v>100</v>
      </c>
      <c r="P123" s="63">
        <f t="shared" si="44"/>
        <v>16.53</v>
      </c>
      <c r="Q123" s="63">
        <f t="shared" si="45"/>
        <v>18.132000000000001</v>
      </c>
      <c r="R123" s="63">
        <f t="shared" si="46"/>
        <v>18</v>
      </c>
      <c r="S123" s="63">
        <f t="shared" si="47"/>
        <v>18</v>
      </c>
      <c r="T123" s="63">
        <f t="shared" si="48"/>
        <v>18.132000000000001</v>
      </c>
      <c r="U123" s="63">
        <f t="shared" si="49"/>
        <v>18.132000000000001</v>
      </c>
      <c r="V123" s="63">
        <f t="shared" si="50"/>
        <v>18.132000000000001</v>
      </c>
    </row>
    <row r="124" spans="1:22" s="7" customFormat="1">
      <c r="A124" s="7" t="s">
        <v>13</v>
      </c>
      <c r="B124" s="7" t="s">
        <v>687</v>
      </c>
      <c r="C124" s="100">
        <v>0.35</v>
      </c>
      <c r="D124" s="100">
        <v>0.42500000000000004</v>
      </c>
      <c r="E124" s="100">
        <v>0.42500000000000004</v>
      </c>
      <c r="F124" s="100">
        <v>0.42500000000000004</v>
      </c>
      <c r="G124" s="100">
        <v>0.42500000000000004</v>
      </c>
      <c r="H124" s="100">
        <v>0.42500000000000004</v>
      </c>
      <c r="I124" s="100">
        <v>0.42500000000000004</v>
      </c>
      <c r="J124" s="7">
        <v>100</v>
      </c>
      <c r="K124" s="7">
        <v>4.1100000000000003</v>
      </c>
      <c r="L124" s="10"/>
      <c r="M124" s="7" t="s">
        <v>5</v>
      </c>
      <c r="N124" s="10" t="s">
        <v>35</v>
      </c>
      <c r="O124" s="7">
        <v>100</v>
      </c>
      <c r="P124" s="63">
        <f t="shared" ref="P124:P125" si="51">+$O124/$J124*C124</f>
        <v>0.35</v>
      </c>
      <c r="Q124" s="63">
        <f t="shared" ref="Q124:Q125" si="52">+$O124/$J124*D124</f>
        <v>0.42500000000000004</v>
      </c>
      <c r="R124" s="63">
        <f t="shared" ref="R124:R125" si="53">+$O124/$J124*E124</f>
        <v>0.42500000000000004</v>
      </c>
      <c r="S124" s="63">
        <f t="shared" ref="S124:S125" si="54">+$O124/$J124*F124</f>
        <v>0.42500000000000004</v>
      </c>
      <c r="T124" s="63">
        <f t="shared" ref="T124:T125" si="55">+$O124/$J124*G124</f>
        <v>0.42500000000000004</v>
      </c>
      <c r="U124" s="63">
        <f t="shared" ref="U124:U125" si="56">+$O124/$J124*H124</f>
        <v>0.42500000000000004</v>
      </c>
      <c r="V124" s="63">
        <f t="shared" ref="V124:V125" si="57">+$O124/$J124*I124</f>
        <v>0.42500000000000004</v>
      </c>
    </row>
    <row r="125" spans="1:22" s="7" customFormat="1">
      <c r="A125" s="7" t="s">
        <v>13</v>
      </c>
      <c r="B125" s="7" t="s">
        <v>688</v>
      </c>
      <c r="C125" s="100">
        <v>0</v>
      </c>
      <c r="D125" s="100">
        <v>7.3999999999999955E-2</v>
      </c>
      <c r="E125" s="100">
        <v>0</v>
      </c>
      <c r="F125" s="100">
        <v>0</v>
      </c>
      <c r="G125" s="100">
        <v>1.2000000000000011E-2</v>
      </c>
      <c r="H125" s="100">
        <v>1.2000000000000011E-2</v>
      </c>
      <c r="I125" s="100">
        <v>1.2000000000000011E-2</v>
      </c>
      <c r="J125" s="7">
        <v>100</v>
      </c>
      <c r="K125" s="7">
        <v>6</v>
      </c>
      <c r="L125" s="10"/>
      <c r="M125" s="7" t="s">
        <v>12</v>
      </c>
      <c r="N125" s="10" t="s">
        <v>36</v>
      </c>
      <c r="O125" s="7">
        <v>100</v>
      </c>
      <c r="P125" s="63">
        <f t="shared" si="51"/>
        <v>0</v>
      </c>
      <c r="Q125" s="63">
        <f t="shared" si="52"/>
        <v>7.3999999999999955E-2</v>
      </c>
      <c r="R125" s="63">
        <f t="shared" si="53"/>
        <v>0</v>
      </c>
      <c r="S125" s="63">
        <f t="shared" si="54"/>
        <v>0</v>
      </c>
      <c r="T125" s="63">
        <f t="shared" si="55"/>
        <v>1.2000000000000011E-2</v>
      </c>
      <c r="U125" s="63">
        <f t="shared" si="56"/>
        <v>1.2000000000000011E-2</v>
      </c>
      <c r="V125" s="63">
        <f t="shared" si="57"/>
        <v>1.2000000000000011E-2</v>
      </c>
    </row>
    <row r="126" spans="1:22" s="7" customFormat="1">
      <c r="A126" s="7" t="s">
        <v>13</v>
      </c>
      <c r="B126" s="7" t="s">
        <v>41</v>
      </c>
      <c r="C126" s="100">
        <v>171.636</v>
      </c>
      <c r="D126" s="100">
        <v>202.95400000000001</v>
      </c>
      <c r="E126" s="100">
        <v>177.83600000000001</v>
      </c>
      <c r="F126" s="100">
        <v>173.30699999999999</v>
      </c>
      <c r="G126" s="100">
        <v>173.30699999999999</v>
      </c>
      <c r="H126" s="100">
        <v>173.30699999999999</v>
      </c>
      <c r="I126" s="100">
        <v>173.30699999999999</v>
      </c>
      <c r="J126" s="7">
        <v>100</v>
      </c>
      <c r="K126" s="7">
        <v>6</v>
      </c>
      <c r="L126" s="10" t="s">
        <v>155</v>
      </c>
      <c r="M126" s="7" t="s">
        <v>14</v>
      </c>
      <c r="N126" s="7" t="s">
        <v>35</v>
      </c>
      <c r="O126" s="7">
        <v>100</v>
      </c>
      <c r="P126" s="63">
        <f t="shared" si="44"/>
        <v>171.636</v>
      </c>
      <c r="Q126" s="63">
        <f t="shared" si="45"/>
        <v>202.95400000000001</v>
      </c>
      <c r="R126" s="63">
        <f t="shared" si="46"/>
        <v>177.83600000000001</v>
      </c>
      <c r="S126" s="63">
        <f t="shared" si="47"/>
        <v>173.30699999999999</v>
      </c>
      <c r="T126" s="63">
        <f t="shared" si="48"/>
        <v>173.30699999999999</v>
      </c>
      <c r="U126" s="63">
        <f t="shared" si="49"/>
        <v>173.30699999999999</v>
      </c>
      <c r="V126" s="63">
        <f t="shared" si="50"/>
        <v>173.30699999999999</v>
      </c>
    </row>
    <row r="127" spans="1:22" s="7" customFormat="1">
      <c r="A127" s="7" t="s">
        <v>15</v>
      </c>
      <c r="B127" s="7" t="s">
        <v>42</v>
      </c>
      <c r="C127" s="100">
        <v>35.978000000000002</v>
      </c>
      <c r="D127" s="100">
        <v>40.368000000000002</v>
      </c>
      <c r="E127" s="100">
        <v>51.985999999999997</v>
      </c>
      <c r="F127" s="100">
        <v>61.136000000000003</v>
      </c>
      <c r="G127" s="100">
        <v>50.207000000000001</v>
      </c>
      <c r="H127" s="100">
        <v>43.856999999999999</v>
      </c>
      <c r="I127" s="100">
        <v>39.856999999999999</v>
      </c>
      <c r="J127" s="7">
        <v>100</v>
      </c>
      <c r="K127" s="7">
        <v>6</v>
      </c>
      <c r="L127" s="10" t="s">
        <v>155</v>
      </c>
      <c r="M127" s="7" t="s">
        <v>12</v>
      </c>
      <c r="N127" s="10" t="s">
        <v>36</v>
      </c>
      <c r="O127" s="7">
        <v>100</v>
      </c>
      <c r="P127" s="63">
        <f t="shared" si="44"/>
        <v>35.978000000000002</v>
      </c>
      <c r="Q127" s="63">
        <f t="shared" si="45"/>
        <v>40.368000000000002</v>
      </c>
      <c r="R127" s="63">
        <f t="shared" si="46"/>
        <v>51.985999999999997</v>
      </c>
      <c r="S127" s="63">
        <f t="shared" si="47"/>
        <v>61.136000000000003</v>
      </c>
      <c r="T127" s="63">
        <f t="shared" si="48"/>
        <v>50.207000000000001</v>
      </c>
      <c r="U127" s="63">
        <f t="shared" si="49"/>
        <v>43.856999999999999</v>
      </c>
      <c r="V127" s="63">
        <f t="shared" si="50"/>
        <v>39.856999999999999</v>
      </c>
    </row>
    <row r="128" spans="1:22" s="7" customFormat="1">
      <c r="A128" s="7" t="s">
        <v>15</v>
      </c>
      <c r="B128" s="7" t="s">
        <v>689</v>
      </c>
      <c r="C128" s="100">
        <v>144.922</v>
      </c>
      <c r="D128" s="100">
        <v>115.85600000000001</v>
      </c>
      <c r="E128" s="100">
        <v>166.411</v>
      </c>
      <c r="F128" s="100">
        <v>195.286</v>
      </c>
      <c r="G128" s="100">
        <v>204.60899999999998</v>
      </c>
      <c r="H128" s="100">
        <v>191.50899999999999</v>
      </c>
      <c r="I128" s="100">
        <v>178.72799999999998</v>
      </c>
      <c r="J128" s="7">
        <v>100</v>
      </c>
      <c r="K128" s="66" t="s">
        <v>409</v>
      </c>
      <c r="M128" s="7" t="s">
        <v>12</v>
      </c>
      <c r="N128" s="10" t="s">
        <v>36</v>
      </c>
      <c r="O128" s="7">
        <v>100</v>
      </c>
      <c r="P128" s="63">
        <f t="shared" si="44"/>
        <v>144.922</v>
      </c>
      <c r="Q128" s="63">
        <f t="shared" si="45"/>
        <v>115.85600000000001</v>
      </c>
      <c r="R128" s="63">
        <f t="shared" si="46"/>
        <v>166.411</v>
      </c>
      <c r="S128" s="63">
        <f t="shared" si="47"/>
        <v>195.286</v>
      </c>
      <c r="T128" s="63">
        <f t="shared" si="48"/>
        <v>204.60899999999998</v>
      </c>
      <c r="U128" s="63">
        <f t="shared" si="49"/>
        <v>191.50899999999999</v>
      </c>
      <c r="V128" s="63">
        <f t="shared" si="50"/>
        <v>178.72799999999998</v>
      </c>
    </row>
    <row r="129" spans="1:22" s="7" customFormat="1">
      <c r="A129" s="7" t="s">
        <v>16</v>
      </c>
      <c r="B129" s="7" t="s">
        <v>690</v>
      </c>
      <c r="C129" s="100">
        <v>48.914000000000001</v>
      </c>
      <c r="D129" s="100">
        <v>56.682000000000002</v>
      </c>
      <c r="E129" s="100">
        <v>59.682000000000002</v>
      </c>
      <c r="F129" s="100">
        <v>53.082000000000001</v>
      </c>
      <c r="G129" s="100">
        <v>52.832000000000001</v>
      </c>
      <c r="H129" s="100">
        <v>52.332000000000001</v>
      </c>
      <c r="I129" s="100">
        <v>52.332000000000001</v>
      </c>
      <c r="J129" s="7">
        <v>100</v>
      </c>
      <c r="K129" s="7" t="s">
        <v>691</v>
      </c>
      <c r="M129" s="7" t="s">
        <v>5</v>
      </c>
      <c r="N129" s="10" t="s">
        <v>35</v>
      </c>
      <c r="O129" s="7">
        <v>100</v>
      </c>
      <c r="P129" s="63">
        <f t="shared" si="44"/>
        <v>48.914000000000001</v>
      </c>
      <c r="Q129" s="63">
        <f t="shared" si="45"/>
        <v>56.682000000000002</v>
      </c>
      <c r="R129" s="63">
        <f t="shared" si="46"/>
        <v>59.682000000000002</v>
      </c>
      <c r="S129" s="63">
        <f t="shared" si="47"/>
        <v>53.082000000000001</v>
      </c>
      <c r="T129" s="63">
        <f t="shared" si="48"/>
        <v>52.832000000000001</v>
      </c>
      <c r="U129" s="63">
        <f t="shared" si="49"/>
        <v>52.332000000000001</v>
      </c>
      <c r="V129" s="63">
        <f t="shared" si="50"/>
        <v>52.332000000000001</v>
      </c>
    </row>
    <row r="130" spans="1:22" s="7" customFormat="1">
      <c r="B130" s="7" t="s">
        <v>552</v>
      </c>
      <c r="C130" s="100">
        <v>0</v>
      </c>
      <c r="D130" s="100">
        <v>7.5</v>
      </c>
      <c r="E130" s="100">
        <v>10</v>
      </c>
      <c r="F130" s="100">
        <v>10</v>
      </c>
      <c r="G130" s="100">
        <v>10</v>
      </c>
      <c r="H130" s="100">
        <v>10</v>
      </c>
      <c r="I130" s="100">
        <v>10</v>
      </c>
      <c r="J130" s="7">
        <v>100</v>
      </c>
      <c r="K130" s="7" t="s">
        <v>409</v>
      </c>
      <c r="M130" s="7" t="s">
        <v>12</v>
      </c>
      <c r="N130" s="10" t="s">
        <v>36</v>
      </c>
      <c r="O130" s="7">
        <v>100</v>
      </c>
      <c r="P130" s="63">
        <f t="shared" si="45"/>
        <v>0</v>
      </c>
      <c r="Q130" s="63">
        <f t="shared" si="45"/>
        <v>7.5</v>
      </c>
      <c r="R130" s="63">
        <f t="shared" si="46"/>
        <v>10</v>
      </c>
      <c r="S130" s="63">
        <f t="shared" si="47"/>
        <v>10</v>
      </c>
      <c r="T130" s="63">
        <f t="shared" si="48"/>
        <v>10</v>
      </c>
      <c r="U130" s="63">
        <f t="shared" si="49"/>
        <v>10</v>
      </c>
      <c r="V130" s="63">
        <f t="shared" si="50"/>
        <v>10</v>
      </c>
    </row>
    <row r="131" spans="1:22" s="7" customFormat="1">
      <c r="A131" s="7" t="s">
        <v>17</v>
      </c>
      <c r="B131" s="7" t="s">
        <v>692</v>
      </c>
      <c r="C131" s="100">
        <v>26.295999999999996</v>
      </c>
      <c r="D131" s="100">
        <v>34.830500000000001</v>
      </c>
      <c r="E131" s="100">
        <v>38.7425</v>
      </c>
      <c r="F131" s="100">
        <v>34.351499999999994</v>
      </c>
      <c r="G131" s="100">
        <v>32.246000000000002</v>
      </c>
      <c r="H131" s="100">
        <v>31.864000000000004</v>
      </c>
      <c r="I131" s="100">
        <v>33.644999999999996</v>
      </c>
      <c r="J131" s="7" t="s">
        <v>693</v>
      </c>
      <c r="K131" s="66" t="s">
        <v>694</v>
      </c>
      <c r="L131" s="111"/>
      <c r="M131" s="7" t="s">
        <v>695</v>
      </c>
      <c r="N131" s="10" t="s">
        <v>36</v>
      </c>
      <c r="O131" s="66"/>
      <c r="P131" s="63">
        <v>26.295999999999996</v>
      </c>
      <c r="Q131" s="63">
        <v>34.830500000000001</v>
      </c>
      <c r="R131" s="63">
        <v>38.7425</v>
      </c>
      <c r="S131" s="63">
        <v>34.351499999999994</v>
      </c>
      <c r="T131" s="63">
        <v>32.246000000000002</v>
      </c>
      <c r="U131" s="63">
        <v>31.864000000000004</v>
      </c>
      <c r="V131" s="63">
        <v>33.644999999999996</v>
      </c>
    </row>
    <row r="132" spans="1:22" s="7" customFormat="1">
      <c r="A132" s="7" t="s">
        <v>378</v>
      </c>
      <c r="B132" s="7" t="s">
        <v>696</v>
      </c>
      <c r="C132" s="100">
        <v>73.878</v>
      </c>
      <c r="D132" s="100">
        <v>99.156000000000006</v>
      </c>
      <c r="E132" s="100">
        <v>72.103999999999999</v>
      </c>
      <c r="F132" s="100">
        <v>71.103000000000009</v>
      </c>
      <c r="G132" s="100">
        <v>70.91</v>
      </c>
      <c r="H132" s="100">
        <v>71.787999999999997</v>
      </c>
      <c r="I132" s="100">
        <v>71.787999999999997</v>
      </c>
      <c r="J132" s="7">
        <v>100</v>
      </c>
      <c r="K132" s="7">
        <v>3</v>
      </c>
      <c r="L132" s="7" t="s">
        <v>81</v>
      </c>
      <c r="M132" s="7" t="s">
        <v>8</v>
      </c>
      <c r="N132" s="10" t="s">
        <v>36</v>
      </c>
      <c r="O132" s="66">
        <v>50</v>
      </c>
      <c r="P132" s="63">
        <f t="shared" si="44"/>
        <v>36.939</v>
      </c>
      <c r="Q132" s="63">
        <f t="shared" si="45"/>
        <v>49.578000000000003</v>
      </c>
      <c r="R132" s="63">
        <f t="shared" si="46"/>
        <v>36.052</v>
      </c>
      <c r="S132" s="63">
        <f t="shared" si="47"/>
        <v>35.551500000000004</v>
      </c>
      <c r="T132" s="63">
        <f t="shared" si="48"/>
        <v>35.454999999999998</v>
      </c>
      <c r="U132" s="63">
        <f t="shared" si="49"/>
        <v>35.893999999999998</v>
      </c>
      <c r="V132" s="63">
        <f t="shared" si="50"/>
        <v>35.893999999999998</v>
      </c>
    </row>
    <row r="133" spans="1:22" s="7" customFormat="1">
      <c r="B133" s="7" t="s">
        <v>697</v>
      </c>
      <c r="C133" s="100">
        <v>3.3290000000000002</v>
      </c>
      <c r="D133" s="100">
        <v>3.5720000000000001</v>
      </c>
      <c r="E133" s="100">
        <v>3.5369999999999999</v>
      </c>
      <c r="F133" s="100">
        <v>3.5520000000000005</v>
      </c>
      <c r="G133" s="100">
        <v>3.5520000000000005</v>
      </c>
      <c r="H133" s="100">
        <v>3.5520000000000005</v>
      </c>
      <c r="I133" s="100">
        <v>3.5520000000000005</v>
      </c>
      <c r="J133" s="7">
        <v>100</v>
      </c>
      <c r="K133" s="7">
        <v>6</v>
      </c>
      <c r="L133" s="10" t="s">
        <v>155</v>
      </c>
      <c r="M133" s="7" t="s">
        <v>292</v>
      </c>
      <c r="N133" s="10" t="s">
        <v>36</v>
      </c>
      <c r="O133" s="66">
        <v>0</v>
      </c>
      <c r="P133" s="63"/>
      <c r="Q133" s="63"/>
      <c r="R133" s="63"/>
      <c r="S133" s="63"/>
      <c r="T133" s="63"/>
      <c r="U133" s="63"/>
      <c r="V133" s="63"/>
    </row>
    <row r="134" spans="1:22" s="7" customFormat="1">
      <c r="A134" s="7" t="s">
        <v>293</v>
      </c>
      <c r="B134" s="7" t="s">
        <v>294</v>
      </c>
      <c r="C134" s="100">
        <v>0.43099999999999999</v>
      </c>
      <c r="D134" s="100">
        <v>2.0529999999999999</v>
      </c>
      <c r="E134" s="100">
        <v>3</v>
      </c>
      <c r="F134" s="100">
        <v>1.5</v>
      </c>
      <c r="G134" s="100">
        <v>0.89500000000000002</v>
      </c>
      <c r="H134" s="100">
        <v>0</v>
      </c>
      <c r="I134" s="100">
        <v>0</v>
      </c>
      <c r="J134" s="7">
        <v>100</v>
      </c>
      <c r="K134" s="7">
        <v>1.6</v>
      </c>
      <c r="L134" s="111"/>
      <c r="M134" s="7" t="s">
        <v>9</v>
      </c>
      <c r="N134" s="10" t="s">
        <v>36</v>
      </c>
      <c r="O134" s="66">
        <v>50</v>
      </c>
      <c r="P134" s="63">
        <f t="shared" ref="P134:V141" si="58">+$O134/$J134*C134</f>
        <v>0.2155</v>
      </c>
      <c r="Q134" s="63">
        <f t="shared" si="58"/>
        <v>1.0265</v>
      </c>
      <c r="R134" s="63">
        <f t="shared" si="58"/>
        <v>1.5</v>
      </c>
      <c r="S134" s="63">
        <f t="shared" si="58"/>
        <v>0.75</v>
      </c>
      <c r="T134" s="63">
        <f t="shared" si="58"/>
        <v>0.44750000000000001</v>
      </c>
      <c r="U134" s="63">
        <f t="shared" si="58"/>
        <v>0</v>
      </c>
      <c r="V134" s="63">
        <f t="shared" si="58"/>
        <v>0</v>
      </c>
    </row>
    <row r="135" spans="1:22" s="7" customFormat="1">
      <c r="A135" s="7" t="s">
        <v>479</v>
      </c>
      <c r="B135" s="7" t="s">
        <v>698</v>
      </c>
      <c r="C135" s="100">
        <v>1.4588999999999999</v>
      </c>
      <c r="D135" s="100">
        <v>7.3200000000000001E-2</v>
      </c>
      <c r="E135" s="100">
        <v>0</v>
      </c>
      <c r="F135" s="100">
        <v>0</v>
      </c>
      <c r="G135" s="100">
        <v>0</v>
      </c>
      <c r="H135" s="100">
        <v>0</v>
      </c>
      <c r="I135" s="100">
        <v>0</v>
      </c>
      <c r="J135" s="7">
        <v>30</v>
      </c>
      <c r="K135" s="7">
        <v>4</v>
      </c>
      <c r="L135" s="111" t="s">
        <v>285</v>
      </c>
      <c r="M135" s="7" t="s">
        <v>20</v>
      </c>
      <c r="N135" s="10" t="s">
        <v>36</v>
      </c>
      <c r="O135" s="66">
        <v>30</v>
      </c>
      <c r="P135" s="63">
        <f t="shared" si="58"/>
        <v>1.4588999999999999</v>
      </c>
      <c r="Q135" s="63">
        <f t="shared" ref="Q135" si="59">+$O135/$J135*D135</f>
        <v>7.3200000000000001E-2</v>
      </c>
      <c r="R135" s="63">
        <f t="shared" ref="R135" si="60">+$O135/$J135*E135</f>
        <v>0</v>
      </c>
      <c r="S135" s="63">
        <f t="shared" ref="S135" si="61">+$O135/$J135*F135</f>
        <v>0</v>
      </c>
      <c r="T135" s="63">
        <f t="shared" ref="T135" si="62">+$O135/$J135*G135</f>
        <v>0</v>
      </c>
      <c r="U135" s="63">
        <f t="shared" ref="U135" si="63">+$O135/$J135*H135</f>
        <v>0</v>
      </c>
      <c r="V135" s="63">
        <f t="shared" ref="V135" si="64">+$O135/$J135*I135</f>
        <v>0</v>
      </c>
    </row>
    <row r="136" spans="1:22" s="7" customFormat="1">
      <c r="A136" s="7" t="s">
        <v>469</v>
      </c>
      <c r="B136" s="7" t="s">
        <v>470</v>
      </c>
      <c r="C136" s="100">
        <v>2.0985499999999999</v>
      </c>
      <c r="D136" s="100">
        <v>0</v>
      </c>
      <c r="E136" s="100">
        <v>0</v>
      </c>
      <c r="F136" s="100">
        <v>0</v>
      </c>
      <c r="G136" s="100">
        <v>0</v>
      </c>
      <c r="H136" s="100">
        <v>0</v>
      </c>
      <c r="I136" s="100">
        <v>0</v>
      </c>
      <c r="J136" s="7">
        <v>95</v>
      </c>
      <c r="K136" s="7" t="s">
        <v>471</v>
      </c>
      <c r="L136" s="111"/>
      <c r="M136" s="7" t="s">
        <v>472</v>
      </c>
      <c r="N136" s="10" t="s">
        <v>36</v>
      </c>
      <c r="O136" s="66">
        <v>95</v>
      </c>
      <c r="P136" s="63">
        <f t="shared" si="58"/>
        <v>2.0985499999999999</v>
      </c>
      <c r="Q136" s="63">
        <f t="shared" si="58"/>
        <v>0</v>
      </c>
      <c r="R136" s="63">
        <f t="shared" si="58"/>
        <v>0</v>
      </c>
      <c r="S136" s="63">
        <f t="shared" si="58"/>
        <v>0</v>
      </c>
      <c r="T136" s="63">
        <f t="shared" si="58"/>
        <v>0</v>
      </c>
      <c r="U136" s="63">
        <f t="shared" si="58"/>
        <v>0</v>
      </c>
      <c r="V136" s="63">
        <f t="shared" si="58"/>
        <v>0</v>
      </c>
    </row>
    <row r="137" spans="1:22" s="7" customFormat="1">
      <c r="A137" s="113" t="s">
        <v>225</v>
      </c>
      <c r="B137" s="134" t="s">
        <v>226</v>
      </c>
      <c r="C137" s="135">
        <v>7.4127000000000001</v>
      </c>
      <c r="D137" s="135">
        <v>4.4474999999999998</v>
      </c>
      <c r="E137" s="135">
        <v>7.6769999999999996</v>
      </c>
      <c r="F137" s="135">
        <v>11.500500000000001</v>
      </c>
      <c r="G137" s="135">
        <v>7.9430999999999994</v>
      </c>
      <c r="H137" s="135">
        <v>9.5930999999999997</v>
      </c>
      <c r="I137" s="135">
        <v>9.6231000000000009</v>
      </c>
      <c r="J137" s="136">
        <v>30</v>
      </c>
      <c r="K137" s="11" t="s">
        <v>473</v>
      </c>
      <c r="M137" s="113" t="s">
        <v>9</v>
      </c>
      <c r="N137" s="7" t="s">
        <v>36</v>
      </c>
      <c r="O137" s="11">
        <v>30</v>
      </c>
      <c r="P137" s="63">
        <f t="shared" si="58"/>
        <v>7.4127000000000001</v>
      </c>
      <c r="Q137" s="63">
        <f t="shared" si="58"/>
        <v>4.4474999999999998</v>
      </c>
      <c r="R137" s="63">
        <f t="shared" si="58"/>
        <v>7.6769999999999996</v>
      </c>
      <c r="S137" s="63">
        <f t="shared" si="58"/>
        <v>11.500500000000001</v>
      </c>
      <c r="T137" s="63">
        <f t="shared" si="58"/>
        <v>7.9430999999999994</v>
      </c>
      <c r="U137" s="63">
        <f t="shared" si="58"/>
        <v>9.5930999999999997</v>
      </c>
      <c r="V137" s="63">
        <f t="shared" si="58"/>
        <v>9.6231000000000009</v>
      </c>
    </row>
    <row r="138" spans="1:22" s="7" customFormat="1">
      <c r="A138" s="113" t="s">
        <v>225</v>
      </c>
      <c r="B138" s="10" t="s">
        <v>209</v>
      </c>
      <c r="C138" s="135">
        <v>0</v>
      </c>
      <c r="D138" s="135">
        <v>0</v>
      </c>
      <c r="E138" s="135">
        <v>0</v>
      </c>
      <c r="F138" s="135">
        <v>0</v>
      </c>
      <c r="G138" s="135">
        <v>0</v>
      </c>
      <c r="H138" s="135">
        <v>0</v>
      </c>
      <c r="I138" s="135">
        <v>0</v>
      </c>
      <c r="J138" s="136">
        <v>35</v>
      </c>
      <c r="K138" s="11">
        <v>6</v>
      </c>
      <c r="L138" s="10" t="s">
        <v>155</v>
      </c>
      <c r="M138" s="113" t="s">
        <v>20</v>
      </c>
      <c r="N138" s="7" t="s">
        <v>36</v>
      </c>
      <c r="O138" s="11">
        <v>35</v>
      </c>
      <c r="P138" s="63">
        <f t="shared" si="58"/>
        <v>0</v>
      </c>
      <c r="Q138" s="63">
        <f t="shared" si="58"/>
        <v>0</v>
      </c>
      <c r="R138" s="63">
        <f t="shared" si="58"/>
        <v>0</v>
      </c>
      <c r="S138" s="63">
        <f t="shared" si="58"/>
        <v>0</v>
      </c>
      <c r="T138" s="63">
        <f t="shared" si="58"/>
        <v>0</v>
      </c>
      <c r="U138" s="63">
        <f t="shared" si="58"/>
        <v>0</v>
      </c>
      <c r="V138" s="63">
        <f t="shared" si="58"/>
        <v>0</v>
      </c>
    </row>
    <row r="139" spans="1:22" s="7" customFormat="1">
      <c r="A139" s="113" t="s">
        <v>553</v>
      </c>
      <c r="B139" s="10" t="s">
        <v>554</v>
      </c>
      <c r="C139" s="135">
        <v>1.7556</v>
      </c>
      <c r="D139" s="135">
        <v>7.3780000000000001</v>
      </c>
      <c r="E139" s="135">
        <v>4.6328000000000005</v>
      </c>
      <c r="F139" s="135">
        <v>7.733200000000001</v>
      </c>
      <c r="G139" s="135">
        <v>12.9518</v>
      </c>
      <c r="H139" s="135">
        <v>13.5708</v>
      </c>
      <c r="I139" s="135">
        <v>13.879999999999999</v>
      </c>
      <c r="J139" s="136">
        <v>20</v>
      </c>
      <c r="K139" s="11" t="s">
        <v>555</v>
      </c>
      <c r="L139" s="10"/>
      <c r="M139" s="113" t="s">
        <v>9</v>
      </c>
      <c r="N139" s="7" t="s">
        <v>36</v>
      </c>
      <c r="O139" s="11">
        <v>20</v>
      </c>
      <c r="P139" s="63">
        <f t="shared" si="58"/>
        <v>1.7556</v>
      </c>
      <c r="Q139" s="63">
        <f t="shared" ref="Q139" si="65">+$O139/$J139*D139</f>
        <v>7.3780000000000001</v>
      </c>
      <c r="R139" s="63">
        <f t="shared" ref="R139" si="66">+$O139/$J139*E139</f>
        <v>4.6328000000000005</v>
      </c>
      <c r="S139" s="63">
        <f t="shared" ref="S139" si="67">+$O139/$J139*F139</f>
        <v>7.733200000000001</v>
      </c>
      <c r="T139" s="63">
        <f t="shared" ref="T139" si="68">+$O139/$J139*G139</f>
        <v>12.9518</v>
      </c>
      <c r="U139" s="63">
        <f t="shared" ref="U139" si="69">+$O139/$J139*H139</f>
        <v>13.5708</v>
      </c>
      <c r="V139" s="63">
        <f t="shared" ref="V139" si="70">+$O139/$J139*I139</f>
        <v>13.879999999999999</v>
      </c>
    </row>
    <row r="140" spans="1:22" s="7" customFormat="1">
      <c r="A140" s="113">
        <v>17</v>
      </c>
      <c r="B140" s="10" t="s">
        <v>629</v>
      </c>
      <c r="C140" s="135">
        <v>0</v>
      </c>
      <c r="D140" s="135">
        <v>0</v>
      </c>
      <c r="E140" s="135">
        <v>0</v>
      </c>
      <c r="F140" s="135">
        <v>4.5</v>
      </c>
      <c r="G140" s="135">
        <v>9</v>
      </c>
      <c r="H140" s="135">
        <v>4.5</v>
      </c>
      <c r="I140" s="135">
        <v>0</v>
      </c>
      <c r="J140" s="136">
        <v>90</v>
      </c>
      <c r="K140" s="11">
        <v>14</v>
      </c>
      <c r="L140" s="10"/>
      <c r="M140" s="113" t="s">
        <v>630</v>
      </c>
      <c r="N140" s="7" t="s">
        <v>36</v>
      </c>
      <c r="O140" s="11">
        <v>90</v>
      </c>
      <c r="P140" s="63">
        <f t="shared" si="58"/>
        <v>0</v>
      </c>
      <c r="Q140" s="63">
        <f t="shared" si="58"/>
        <v>0</v>
      </c>
      <c r="R140" s="63">
        <f t="shared" si="58"/>
        <v>0</v>
      </c>
      <c r="S140" s="63">
        <f t="shared" si="58"/>
        <v>4.5</v>
      </c>
      <c r="T140" s="63">
        <f t="shared" si="58"/>
        <v>9</v>
      </c>
      <c r="U140" s="63">
        <f t="shared" si="58"/>
        <v>4.5</v>
      </c>
      <c r="V140" s="63">
        <f t="shared" si="58"/>
        <v>0</v>
      </c>
    </row>
    <row r="141" spans="1:22" s="7" customFormat="1">
      <c r="A141" s="113">
        <v>11</v>
      </c>
      <c r="B141" s="10" t="s">
        <v>621</v>
      </c>
      <c r="C141" s="135">
        <v>0</v>
      </c>
      <c r="D141" s="135">
        <v>0</v>
      </c>
      <c r="E141" s="135">
        <v>3</v>
      </c>
      <c r="F141" s="135">
        <v>3</v>
      </c>
      <c r="G141" s="135">
        <v>3</v>
      </c>
      <c r="H141" s="135">
        <v>3</v>
      </c>
      <c r="I141" s="135">
        <v>1</v>
      </c>
      <c r="J141" s="136">
        <v>25</v>
      </c>
      <c r="K141" s="11">
        <v>5.6</v>
      </c>
      <c r="L141" s="10"/>
      <c r="M141" s="113" t="s">
        <v>9</v>
      </c>
      <c r="N141" s="7" t="s">
        <v>36</v>
      </c>
      <c r="O141" s="11">
        <v>25</v>
      </c>
      <c r="P141" s="63">
        <f t="shared" si="58"/>
        <v>0</v>
      </c>
      <c r="Q141" s="63">
        <f t="shared" si="58"/>
        <v>0</v>
      </c>
      <c r="R141" s="63">
        <f t="shared" si="58"/>
        <v>3</v>
      </c>
      <c r="S141" s="63">
        <f t="shared" si="58"/>
        <v>3</v>
      </c>
      <c r="T141" s="63">
        <f t="shared" si="58"/>
        <v>3</v>
      </c>
      <c r="U141" s="63">
        <f t="shared" si="58"/>
        <v>3</v>
      </c>
      <c r="V141" s="63">
        <f t="shared" si="58"/>
        <v>1</v>
      </c>
    </row>
    <row r="142" spans="1:22" s="76" customFormat="1" ht="15">
      <c r="A142" s="76" t="s">
        <v>297</v>
      </c>
      <c r="B142" s="116" t="s">
        <v>299</v>
      </c>
      <c r="C142" s="117"/>
      <c r="D142" s="117"/>
      <c r="E142" s="117"/>
      <c r="F142" s="117"/>
      <c r="G142" s="117"/>
      <c r="H142" s="117"/>
      <c r="I142" s="117"/>
      <c r="L142" s="21"/>
      <c r="O142" s="118"/>
      <c r="P142" s="133">
        <f t="shared" ref="P142:V142" si="71">+SUM(P143:P154)</f>
        <v>82.591899999999981</v>
      </c>
      <c r="Q142" s="133">
        <f t="shared" si="71"/>
        <v>149.67218</v>
      </c>
      <c r="R142" s="133">
        <f t="shared" si="71"/>
        <v>112.47108</v>
      </c>
      <c r="S142" s="133">
        <f t="shared" si="71"/>
        <v>120.71138000000002</v>
      </c>
      <c r="T142" s="133">
        <f t="shared" si="71"/>
        <v>116.1052</v>
      </c>
      <c r="U142" s="133">
        <f t="shared" si="71"/>
        <v>111.95070000000001</v>
      </c>
      <c r="V142" s="133">
        <f t="shared" si="71"/>
        <v>111.8901</v>
      </c>
    </row>
    <row r="143" spans="1:22" s="7" customFormat="1">
      <c r="A143" s="7" t="s">
        <v>32</v>
      </c>
      <c r="B143" s="7" t="s">
        <v>699</v>
      </c>
      <c r="C143" s="100">
        <v>40.954000000000001</v>
      </c>
      <c r="D143" s="100">
        <v>55.465000000000003</v>
      </c>
      <c r="E143" s="100">
        <v>48.682000000000002</v>
      </c>
      <c r="F143" s="100">
        <v>56.999000000000002</v>
      </c>
      <c r="G143" s="100">
        <v>56.933</v>
      </c>
      <c r="H143" s="100">
        <v>58.689</v>
      </c>
      <c r="I143" s="100">
        <v>57.689</v>
      </c>
      <c r="J143" s="7">
        <v>100</v>
      </c>
      <c r="K143" s="7" t="s">
        <v>410</v>
      </c>
      <c r="L143" s="10" t="s">
        <v>155</v>
      </c>
      <c r="M143" s="7" t="s">
        <v>9</v>
      </c>
      <c r="N143" s="10" t="s">
        <v>36</v>
      </c>
      <c r="O143" s="66">
        <v>100</v>
      </c>
      <c r="P143" s="63">
        <f t="shared" ref="P143:V144" si="72">+$O143/$J143*C143</f>
        <v>40.954000000000001</v>
      </c>
      <c r="Q143" s="63">
        <f t="shared" ref="Q143" si="73">+$O143/$J143*D143</f>
        <v>55.465000000000003</v>
      </c>
      <c r="R143" s="63">
        <f t="shared" ref="R143" si="74">+$O143/$J143*E143</f>
        <v>48.682000000000002</v>
      </c>
      <c r="S143" s="63">
        <f t="shared" ref="S143" si="75">+$O143/$J143*F143</f>
        <v>56.999000000000002</v>
      </c>
      <c r="T143" s="63">
        <f t="shared" ref="T143" si="76">+$O143/$J143*G143</f>
        <v>56.933</v>
      </c>
      <c r="U143" s="63">
        <f t="shared" ref="U143" si="77">+$O143/$J143*H143</f>
        <v>58.689</v>
      </c>
      <c r="V143" s="63">
        <f t="shared" ref="V143" si="78">+$O143/$J143*I143</f>
        <v>57.689</v>
      </c>
    </row>
    <row r="144" spans="1:22" s="7" customFormat="1">
      <c r="A144" s="7" t="s">
        <v>33</v>
      </c>
      <c r="B144" s="7" t="s">
        <v>227</v>
      </c>
      <c r="C144" s="100">
        <v>19.331899999999997</v>
      </c>
      <c r="D144" s="100">
        <v>53.640999999999998</v>
      </c>
      <c r="E144" s="100">
        <v>23.533999999999999</v>
      </c>
      <c r="F144" s="100">
        <v>34.691299999999998</v>
      </c>
      <c r="G144" s="100">
        <v>40.079899999999995</v>
      </c>
      <c r="H144" s="100">
        <v>37.277099999999997</v>
      </c>
      <c r="I144" s="100">
        <v>30.860199999999995</v>
      </c>
      <c r="J144" s="7">
        <v>70</v>
      </c>
      <c r="K144" s="7" t="s">
        <v>410</v>
      </c>
      <c r="L144" s="10" t="s">
        <v>155</v>
      </c>
      <c r="M144" s="7" t="s">
        <v>9</v>
      </c>
      <c r="N144" s="10" t="s">
        <v>36</v>
      </c>
      <c r="O144" s="66">
        <v>70</v>
      </c>
      <c r="P144" s="63">
        <f t="shared" si="72"/>
        <v>19.331899999999997</v>
      </c>
      <c r="Q144" s="63">
        <f t="shared" si="72"/>
        <v>53.640999999999998</v>
      </c>
      <c r="R144" s="63">
        <f t="shared" si="72"/>
        <v>23.533999999999999</v>
      </c>
      <c r="S144" s="63">
        <f t="shared" si="72"/>
        <v>34.691299999999998</v>
      </c>
      <c r="T144" s="63">
        <f t="shared" si="72"/>
        <v>40.079899999999995</v>
      </c>
      <c r="U144" s="63">
        <f t="shared" si="72"/>
        <v>37.277099999999997</v>
      </c>
      <c r="V144" s="63">
        <f t="shared" si="72"/>
        <v>30.860199999999995</v>
      </c>
    </row>
    <row r="145" spans="1:22" s="7" customFormat="1">
      <c r="A145" s="7" t="s">
        <v>10</v>
      </c>
      <c r="B145" s="134" t="s">
        <v>229</v>
      </c>
      <c r="C145" s="100">
        <v>14</v>
      </c>
      <c r="D145" s="100">
        <v>18.838000000000001</v>
      </c>
      <c r="E145" s="100">
        <v>15.795999999999999</v>
      </c>
      <c r="F145" s="100">
        <v>13.646000000000001</v>
      </c>
      <c r="G145" s="100">
        <v>5.633</v>
      </c>
      <c r="H145" s="100">
        <v>6.5505000000000004</v>
      </c>
      <c r="I145" s="100">
        <v>12.9</v>
      </c>
      <c r="J145" s="7">
        <v>50</v>
      </c>
      <c r="K145" s="7" t="s">
        <v>410</v>
      </c>
      <c r="L145" s="10" t="s">
        <v>155</v>
      </c>
      <c r="M145" s="7" t="s">
        <v>9</v>
      </c>
      <c r="N145" s="10" t="s">
        <v>36</v>
      </c>
      <c r="O145" s="66">
        <v>50</v>
      </c>
      <c r="P145" s="63">
        <f t="shared" ref="P145:V146" si="79">+$O145/$J145*C145</f>
        <v>14</v>
      </c>
      <c r="Q145" s="63">
        <f t="shared" si="79"/>
        <v>18.838000000000001</v>
      </c>
      <c r="R145" s="63">
        <f t="shared" si="79"/>
        <v>15.795999999999999</v>
      </c>
      <c r="S145" s="63">
        <f t="shared" si="79"/>
        <v>13.646000000000001</v>
      </c>
      <c r="T145" s="63">
        <f t="shared" si="79"/>
        <v>5.633</v>
      </c>
      <c r="U145" s="63">
        <f t="shared" si="79"/>
        <v>6.5505000000000004</v>
      </c>
      <c r="V145" s="63">
        <f t="shared" si="79"/>
        <v>12.9</v>
      </c>
    </row>
    <row r="146" spans="1:22" s="7" customFormat="1" ht="25.5">
      <c r="A146" s="113">
        <v>19</v>
      </c>
      <c r="B146" s="134" t="s">
        <v>474</v>
      </c>
      <c r="C146" s="135">
        <v>0</v>
      </c>
      <c r="D146" s="135">
        <v>2.4449999999999998</v>
      </c>
      <c r="E146" s="135">
        <v>2.5</v>
      </c>
      <c r="F146" s="135">
        <v>2.5</v>
      </c>
      <c r="G146" s="135">
        <v>0</v>
      </c>
      <c r="H146" s="135">
        <v>0</v>
      </c>
      <c r="I146" s="135">
        <v>2.5</v>
      </c>
      <c r="J146" s="136">
        <v>100</v>
      </c>
      <c r="K146" s="269" t="s">
        <v>631</v>
      </c>
      <c r="M146" s="113" t="s">
        <v>380</v>
      </c>
      <c r="N146" s="7" t="s">
        <v>265</v>
      </c>
      <c r="O146" s="11">
        <v>100</v>
      </c>
      <c r="P146" s="63">
        <f t="shared" si="79"/>
        <v>0</v>
      </c>
      <c r="Q146" s="63">
        <f t="shared" si="79"/>
        <v>2.4449999999999998</v>
      </c>
      <c r="R146" s="63">
        <f t="shared" si="79"/>
        <v>2.5</v>
      </c>
      <c r="S146" s="63">
        <f t="shared" si="79"/>
        <v>2.5</v>
      </c>
      <c r="T146" s="63">
        <f t="shared" si="79"/>
        <v>0</v>
      </c>
      <c r="U146" s="63">
        <f t="shared" si="79"/>
        <v>0</v>
      </c>
      <c r="V146" s="63">
        <f t="shared" si="79"/>
        <v>2.5</v>
      </c>
    </row>
    <row r="147" spans="1:22" s="7" customFormat="1" ht="25.5">
      <c r="A147" s="113">
        <v>19</v>
      </c>
      <c r="B147" s="134" t="s">
        <v>475</v>
      </c>
      <c r="C147" s="135">
        <v>1.732</v>
      </c>
      <c r="D147" s="135">
        <v>3</v>
      </c>
      <c r="E147" s="135">
        <v>8.452</v>
      </c>
      <c r="F147" s="135">
        <v>0</v>
      </c>
      <c r="G147" s="135">
        <v>0</v>
      </c>
      <c r="H147" s="135">
        <v>0</v>
      </c>
      <c r="I147" s="135">
        <v>0</v>
      </c>
      <c r="J147" s="136">
        <v>100</v>
      </c>
      <c r="K147" s="269" t="s">
        <v>632</v>
      </c>
      <c r="M147" s="113" t="s">
        <v>300</v>
      </c>
      <c r="N147" s="7" t="s">
        <v>265</v>
      </c>
      <c r="O147" s="11">
        <v>100</v>
      </c>
      <c r="P147" s="63">
        <f t="shared" ref="P147:P149" si="80">+$O147/$J147*C147</f>
        <v>1.732</v>
      </c>
      <c r="Q147" s="63">
        <f t="shared" ref="Q147:Q149" si="81">+$O147/$J147*D147</f>
        <v>3</v>
      </c>
      <c r="R147" s="63">
        <f t="shared" ref="R147:R149" si="82">+$O147/$J147*E147</f>
        <v>8.452</v>
      </c>
      <c r="S147" s="63">
        <f t="shared" ref="S147:S149" si="83">+$O147/$J147*F147</f>
        <v>0</v>
      </c>
      <c r="T147" s="63">
        <f t="shared" ref="T147:T149" si="84">+$O147/$J147*G147</f>
        <v>0</v>
      </c>
      <c r="U147" s="63">
        <f t="shared" ref="U147:U149" si="85">+$O147/$J147*H147</f>
        <v>0</v>
      </c>
      <c r="V147" s="63">
        <f t="shared" ref="V147:V149" si="86">+$O147/$J147*I147</f>
        <v>0</v>
      </c>
    </row>
    <row r="148" spans="1:22" s="7" customFormat="1" ht="25.5">
      <c r="A148" s="113">
        <v>19</v>
      </c>
      <c r="B148" s="134" t="s">
        <v>556</v>
      </c>
      <c r="C148" s="135">
        <v>0</v>
      </c>
      <c r="D148" s="135">
        <v>2.0140799999999999</v>
      </c>
      <c r="E148" s="135">
        <v>1.45488</v>
      </c>
      <c r="F148" s="135">
        <v>1.1668799999999999</v>
      </c>
      <c r="G148" s="135">
        <v>0.56159999999999999</v>
      </c>
      <c r="H148" s="135">
        <v>0.3024</v>
      </c>
      <c r="I148" s="135">
        <v>0.17279999999999998</v>
      </c>
      <c r="J148" s="136">
        <v>48</v>
      </c>
      <c r="K148" s="11" t="s">
        <v>633</v>
      </c>
      <c r="M148" s="113" t="s">
        <v>634</v>
      </c>
      <c r="N148" s="7" t="s">
        <v>36</v>
      </c>
      <c r="O148" s="11">
        <v>48</v>
      </c>
      <c r="P148" s="63">
        <f t="shared" si="80"/>
        <v>0</v>
      </c>
      <c r="Q148" s="63">
        <f t="shared" si="81"/>
        <v>2.0140799999999999</v>
      </c>
      <c r="R148" s="63">
        <f t="shared" si="82"/>
        <v>1.45488</v>
      </c>
      <c r="S148" s="63">
        <f t="shared" si="83"/>
        <v>1.1668799999999999</v>
      </c>
      <c r="T148" s="63">
        <f t="shared" si="84"/>
        <v>0.56159999999999999</v>
      </c>
      <c r="U148" s="63">
        <f t="shared" si="85"/>
        <v>0.3024</v>
      </c>
      <c r="V148" s="63">
        <f t="shared" si="86"/>
        <v>0.17279999999999998</v>
      </c>
    </row>
    <row r="149" spans="1:22" s="7" customFormat="1">
      <c r="A149" s="113"/>
      <c r="B149" s="134" t="s">
        <v>623</v>
      </c>
      <c r="C149" s="135">
        <v>0</v>
      </c>
      <c r="D149" s="135">
        <v>5</v>
      </c>
      <c r="E149" s="135">
        <v>0</v>
      </c>
      <c r="F149" s="135">
        <v>0</v>
      </c>
      <c r="G149" s="135">
        <v>1.25</v>
      </c>
      <c r="H149" s="135">
        <v>1.25</v>
      </c>
      <c r="I149" s="135">
        <v>0</v>
      </c>
      <c r="J149" s="136">
        <v>50</v>
      </c>
      <c r="K149" s="11">
        <v>7</v>
      </c>
      <c r="M149" s="113" t="s">
        <v>635</v>
      </c>
      <c r="N149" s="7" t="s">
        <v>36</v>
      </c>
      <c r="O149" s="11">
        <v>50</v>
      </c>
      <c r="P149" s="63">
        <f t="shared" si="80"/>
        <v>0</v>
      </c>
      <c r="Q149" s="63">
        <f t="shared" si="81"/>
        <v>5</v>
      </c>
      <c r="R149" s="63">
        <f t="shared" si="82"/>
        <v>0</v>
      </c>
      <c r="S149" s="63">
        <f t="shared" si="83"/>
        <v>0</v>
      </c>
      <c r="T149" s="63">
        <f t="shared" si="84"/>
        <v>1.25</v>
      </c>
      <c r="U149" s="63">
        <f t="shared" si="85"/>
        <v>1.25</v>
      </c>
      <c r="V149" s="63">
        <f t="shared" si="86"/>
        <v>0</v>
      </c>
    </row>
    <row r="150" spans="1:22" s="7" customFormat="1">
      <c r="A150" s="113"/>
      <c r="B150" s="134" t="s">
        <v>381</v>
      </c>
      <c r="C150" s="135">
        <v>0.3</v>
      </c>
      <c r="D150" s="135">
        <v>0</v>
      </c>
      <c r="E150" s="135">
        <v>0</v>
      </c>
      <c r="F150" s="135">
        <v>0</v>
      </c>
      <c r="G150" s="135">
        <v>0</v>
      </c>
      <c r="H150" s="135">
        <v>0</v>
      </c>
      <c r="I150" s="135">
        <v>0</v>
      </c>
      <c r="J150" s="136">
        <v>6</v>
      </c>
      <c r="K150" s="11" t="s">
        <v>411</v>
      </c>
      <c r="M150" s="113" t="s">
        <v>9</v>
      </c>
      <c r="N150" s="7" t="s">
        <v>36</v>
      </c>
      <c r="O150" s="11">
        <v>6</v>
      </c>
      <c r="P150" s="63">
        <f t="shared" ref="P150" si="87">+$O150/$J150*C150</f>
        <v>0.3</v>
      </c>
      <c r="Q150" s="63">
        <f t="shared" ref="Q150" si="88">+$O150/$J150*D150</f>
        <v>0</v>
      </c>
      <c r="R150" s="63">
        <f t="shared" ref="R150" si="89">+$O150/$J150*E150</f>
        <v>0</v>
      </c>
      <c r="S150" s="63">
        <f t="shared" ref="S150" si="90">+$O150/$J150*F150</f>
        <v>0</v>
      </c>
      <c r="T150" s="63">
        <f t="shared" ref="T150" si="91">+$O150/$J150*G150</f>
        <v>0</v>
      </c>
      <c r="U150" s="63">
        <f t="shared" ref="U150" si="92">+$O150/$J150*H150</f>
        <v>0</v>
      </c>
      <c r="V150" s="63">
        <f t="shared" ref="V150" si="93">+$O150/$J150*I150</f>
        <v>0</v>
      </c>
    </row>
    <row r="151" spans="1:22" s="7" customFormat="1">
      <c r="A151" s="7" t="s">
        <v>301</v>
      </c>
      <c r="B151" s="7" t="s">
        <v>700</v>
      </c>
      <c r="C151" s="100">
        <v>5.3680000000000003</v>
      </c>
      <c r="D151" s="100">
        <v>7.0625</v>
      </c>
      <c r="E151" s="100">
        <v>10.63</v>
      </c>
      <c r="F151" s="100">
        <v>10.757</v>
      </c>
      <c r="G151" s="100">
        <v>10.7485</v>
      </c>
      <c r="H151" s="100">
        <v>7.2985000000000007</v>
      </c>
      <c r="I151" s="100">
        <v>7.2985000000000007</v>
      </c>
      <c r="J151" s="7">
        <v>50</v>
      </c>
      <c r="K151" s="66" t="s">
        <v>410</v>
      </c>
      <c r="L151" s="10" t="s">
        <v>155</v>
      </c>
      <c r="M151" s="7" t="s">
        <v>9</v>
      </c>
      <c r="N151" s="10" t="s">
        <v>36</v>
      </c>
      <c r="O151" s="7">
        <v>50</v>
      </c>
      <c r="P151" s="63">
        <f t="shared" ref="P151" si="94">+$O151/$J151*C151</f>
        <v>5.3680000000000003</v>
      </c>
      <c r="Q151" s="63">
        <f t="shared" ref="Q151" si="95">+$O151/$J151*D151</f>
        <v>7.0625</v>
      </c>
      <c r="R151" s="63">
        <f t="shared" ref="R151" si="96">+$O151/$J151*E151</f>
        <v>10.63</v>
      </c>
      <c r="S151" s="63">
        <f t="shared" ref="S151" si="97">+$O151/$J151*F151</f>
        <v>10.757</v>
      </c>
      <c r="T151" s="63">
        <f t="shared" ref="T151" si="98">+$O151/$J151*G151</f>
        <v>10.7485</v>
      </c>
      <c r="U151" s="63">
        <f t="shared" ref="U151" si="99">+$O151/$J151*H151</f>
        <v>7.2985000000000007</v>
      </c>
      <c r="V151" s="63">
        <f t="shared" ref="V151" si="100">+$O151/$J151*I151</f>
        <v>7.2985000000000007</v>
      </c>
    </row>
    <row r="152" spans="1:22" s="7" customFormat="1">
      <c r="A152" s="7" t="s">
        <v>301</v>
      </c>
      <c r="B152" s="7" t="s">
        <v>383</v>
      </c>
      <c r="C152" s="100">
        <v>0.39800000000000002</v>
      </c>
      <c r="D152" s="100">
        <v>0.40600000000000003</v>
      </c>
      <c r="E152" s="100">
        <v>0.4</v>
      </c>
      <c r="F152" s="100">
        <v>0</v>
      </c>
      <c r="G152" s="100">
        <v>0</v>
      </c>
      <c r="H152" s="100">
        <v>0</v>
      </c>
      <c r="I152" s="100">
        <v>0</v>
      </c>
      <c r="J152" s="7">
        <v>50</v>
      </c>
      <c r="K152" s="66" t="s">
        <v>410</v>
      </c>
      <c r="L152" s="10" t="s">
        <v>155</v>
      </c>
      <c r="M152" s="7" t="s">
        <v>9</v>
      </c>
      <c r="N152" s="10" t="s">
        <v>36</v>
      </c>
      <c r="O152" s="7">
        <v>50</v>
      </c>
      <c r="P152" s="63">
        <f t="shared" ref="P152" si="101">+$O152/$J152*C152</f>
        <v>0.39800000000000002</v>
      </c>
      <c r="Q152" s="63">
        <f t="shared" ref="Q152" si="102">+$O152/$J152*D152</f>
        <v>0.40600000000000003</v>
      </c>
      <c r="R152" s="63">
        <f t="shared" ref="R152" si="103">+$O152/$J152*E152</f>
        <v>0.4</v>
      </c>
      <c r="S152" s="63">
        <f t="shared" ref="S152" si="104">+$O152/$J152*F152</f>
        <v>0</v>
      </c>
      <c r="T152" s="63">
        <f t="shared" ref="T152" si="105">+$O152/$J152*G152</f>
        <v>0</v>
      </c>
      <c r="U152" s="63">
        <f t="shared" ref="U152" si="106">+$O152/$J152*H152</f>
        <v>0</v>
      </c>
      <c r="V152" s="63">
        <f t="shared" ref="V152" si="107">+$O152/$J152*I152</f>
        <v>0</v>
      </c>
    </row>
    <row r="153" spans="1:22" s="7" customFormat="1">
      <c r="B153" s="7" t="s">
        <v>701</v>
      </c>
      <c r="C153" s="100">
        <v>0.50800000000000001</v>
      </c>
      <c r="D153" s="100">
        <v>1.4359999999999999</v>
      </c>
      <c r="E153" s="100">
        <v>0.36599999999999999</v>
      </c>
      <c r="F153" s="100">
        <v>0.36799999999999999</v>
      </c>
      <c r="G153" s="100">
        <v>0.316</v>
      </c>
      <c r="H153" s="100">
        <v>0</v>
      </c>
      <c r="I153" s="100">
        <v>0</v>
      </c>
      <c r="J153" s="7">
        <v>100</v>
      </c>
      <c r="K153" s="66">
        <v>6</v>
      </c>
      <c r="L153" s="10" t="s">
        <v>155</v>
      </c>
      <c r="M153" s="7" t="s">
        <v>9</v>
      </c>
      <c r="N153" s="10" t="s">
        <v>36</v>
      </c>
      <c r="O153" s="7">
        <v>100</v>
      </c>
      <c r="P153" s="63">
        <f t="shared" ref="P153:P154" si="108">+$O153/$J153*C153</f>
        <v>0.50800000000000001</v>
      </c>
      <c r="Q153" s="63">
        <f t="shared" ref="Q153:Q154" si="109">+$O153/$J153*D153</f>
        <v>1.4359999999999999</v>
      </c>
      <c r="R153" s="63">
        <f t="shared" ref="R153:R154" si="110">+$O153/$J153*E153</f>
        <v>0.36599999999999999</v>
      </c>
      <c r="S153" s="63">
        <f t="shared" ref="S153:S154" si="111">+$O153/$J153*F153</f>
        <v>0.36799999999999999</v>
      </c>
      <c r="T153" s="63">
        <f t="shared" ref="T153:T154" si="112">+$O153/$J153*G153</f>
        <v>0.316</v>
      </c>
      <c r="U153" s="63">
        <f t="shared" ref="U153:U154" si="113">+$O153/$J153*H153</f>
        <v>0</v>
      </c>
      <c r="V153" s="63">
        <f t="shared" ref="V153:V154" si="114">+$O153/$J153*I153</f>
        <v>0</v>
      </c>
    </row>
    <row r="154" spans="1:22" s="7" customFormat="1">
      <c r="B154" s="7" t="s">
        <v>559</v>
      </c>
      <c r="C154" s="100">
        <v>0</v>
      </c>
      <c r="D154" s="100">
        <v>0.36460000000000004</v>
      </c>
      <c r="E154" s="100">
        <v>0.65620000000000001</v>
      </c>
      <c r="F154" s="100">
        <v>0.58320000000000005</v>
      </c>
      <c r="G154" s="100">
        <v>0.58320000000000005</v>
      </c>
      <c r="H154" s="100">
        <v>0.58320000000000005</v>
      </c>
      <c r="I154" s="100">
        <v>0.46960000000000002</v>
      </c>
      <c r="J154" s="7">
        <v>20</v>
      </c>
      <c r="K154" s="66" t="s">
        <v>560</v>
      </c>
      <c r="L154" s="10"/>
      <c r="M154" s="7" t="s">
        <v>561</v>
      </c>
      <c r="N154" s="10" t="s">
        <v>36</v>
      </c>
      <c r="O154" s="7">
        <v>20</v>
      </c>
      <c r="P154" s="63">
        <f t="shared" si="108"/>
        <v>0</v>
      </c>
      <c r="Q154" s="63">
        <f t="shared" si="109"/>
        <v>0.36460000000000004</v>
      </c>
      <c r="R154" s="63">
        <f t="shared" si="110"/>
        <v>0.65620000000000001</v>
      </c>
      <c r="S154" s="63">
        <f t="shared" si="111"/>
        <v>0.58320000000000005</v>
      </c>
      <c r="T154" s="63">
        <f t="shared" si="112"/>
        <v>0.58320000000000005</v>
      </c>
      <c r="U154" s="63">
        <f t="shared" si="113"/>
        <v>0.58320000000000005</v>
      </c>
      <c r="V154" s="63">
        <f t="shared" si="114"/>
        <v>0.46960000000000002</v>
      </c>
    </row>
    <row r="155" spans="1:22" s="7" customFormat="1" ht="15">
      <c r="A155" s="76" t="s">
        <v>302</v>
      </c>
      <c r="B155" s="116" t="s">
        <v>21</v>
      </c>
      <c r="C155" s="100"/>
      <c r="D155" s="100"/>
      <c r="E155" s="100"/>
      <c r="F155" s="100"/>
      <c r="G155" s="100"/>
      <c r="H155" s="100"/>
      <c r="I155" s="100"/>
      <c r="J155" s="100"/>
      <c r="K155" s="66"/>
      <c r="L155" s="10"/>
      <c r="N155" s="10"/>
      <c r="P155" s="133">
        <f t="shared" ref="P155:V155" si="115">SUM(P156:P169)</f>
        <v>65.349549999999994</v>
      </c>
      <c r="Q155" s="133">
        <f t="shared" si="115"/>
        <v>68.951250000000002</v>
      </c>
      <c r="R155" s="133">
        <f t="shared" si="115"/>
        <v>78.247150000000005</v>
      </c>
      <c r="S155" s="133">
        <f t="shared" si="115"/>
        <v>94.362200000000001</v>
      </c>
      <c r="T155" s="133">
        <f t="shared" si="115"/>
        <v>83.015900000000002</v>
      </c>
      <c r="U155" s="133">
        <f t="shared" si="115"/>
        <v>80.154250000000005</v>
      </c>
      <c r="V155" s="133">
        <f t="shared" si="115"/>
        <v>71.490350000000007</v>
      </c>
    </row>
    <row r="156" spans="1:22" s="7" customFormat="1">
      <c r="A156" s="112" t="s">
        <v>303</v>
      </c>
      <c r="B156" s="7" t="s">
        <v>702</v>
      </c>
      <c r="C156" s="100">
        <v>21.030999999999999</v>
      </c>
      <c r="D156" s="100">
        <v>21.281750000000002</v>
      </c>
      <c r="E156" s="100">
        <v>24.227499999999999</v>
      </c>
      <c r="F156" s="100">
        <v>23.515750000000001</v>
      </c>
      <c r="G156" s="100">
        <v>23.61225</v>
      </c>
      <c r="H156" s="100">
        <v>22.042999999999999</v>
      </c>
      <c r="I156" s="100">
        <v>17.310000000000002</v>
      </c>
      <c r="J156" s="7">
        <v>25</v>
      </c>
      <c r="K156" s="7">
        <v>5</v>
      </c>
      <c r="L156" s="7" t="s">
        <v>154</v>
      </c>
      <c r="M156" s="7" t="s">
        <v>9</v>
      </c>
      <c r="N156" s="10" t="s">
        <v>36</v>
      </c>
      <c r="O156" s="66">
        <v>25</v>
      </c>
      <c r="P156" s="63">
        <f t="shared" ref="P156" si="116">+$O156/$J156*C156</f>
        <v>21.030999999999999</v>
      </c>
      <c r="Q156" s="63">
        <f t="shared" ref="Q156" si="117">+$O156/$J156*D156</f>
        <v>21.281750000000002</v>
      </c>
      <c r="R156" s="63">
        <f t="shared" ref="R156" si="118">+$O156/$J156*E156</f>
        <v>24.227499999999999</v>
      </c>
      <c r="S156" s="63">
        <f t="shared" ref="S156" si="119">+$O156/$J156*F156</f>
        <v>23.515750000000001</v>
      </c>
      <c r="T156" s="63">
        <f t="shared" ref="T156" si="120">+$O156/$J156*G156</f>
        <v>23.61225</v>
      </c>
      <c r="U156" s="63">
        <f t="shared" ref="U156" si="121">+$O156/$J156*H156</f>
        <v>22.042999999999999</v>
      </c>
      <c r="V156" s="63">
        <f t="shared" ref="V156" si="122">+$O156/$J156*I156</f>
        <v>17.310000000000002</v>
      </c>
    </row>
    <row r="157" spans="1:22" s="7" customFormat="1">
      <c r="A157" s="112" t="s">
        <v>303</v>
      </c>
      <c r="B157" s="7" t="s">
        <v>703</v>
      </c>
      <c r="C157" s="100">
        <v>13.059299999999999</v>
      </c>
      <c r="D157" s="100">
        <v>14.157</v>
      </c>
      <c r="E157" s="100">
        <v>21.651899999999998</v>
      </c>
      <c r="F157" s="100">
        <v>24.230700000000002</v>
      </c>
      <c r="G157" s="100">
        <v>22.449899999999996</v>
      </c>
      <c r="H157" s="100">
        <v>20.332500000000003</v>
      </c>
      <c r="I157" s="100">
        <v>20.0016</v>
      </c>
      <c r="J157" s="7">
        <v>30</v>
      </c>
      <c r="K157" s="7">
        <v>5</v>
      </c>
      <c r="L157" s="7" t="s">
        <v>154</v>
      </c>
      <c r="M157" s="7" t="s">
        <v>9</v>
      </c>
      <c r="N157" s="10" t="s">
        <v>36</v>
      </c>
      <c r="O157" s="66">
        <v>30</v>
      </c>
      <c r="P157" s="63">
        <f t="shared" ref="P157" si="123">+$O157/$J157*C157</f>
        <v>13.059299999999999</v>
      </c>
      <c r="Q157" s="63">
        <f t="shared" ref="Q157" si="124">+$O157/$J157*D157</f>
        <v>14.157</v>
      </c>
      <c r="R157" s="63">
        <f t="shared" ref="R157" si="125">+$O157/$J157*E157</f>
        <v>21.651899999999998</v>
      </c>
      <c r="S157" s="63">
        <f t="shared" ref="S157" si="126">+$O157/$J157*F157</f>
        <v>24.230700000000002</v>
      </c>
      <c r="T157" s="63">
        <f t="shared" ref="T157" si="127">+$O157/$J157*G157</f>
        <v>22.449899999999996</v>
      </c>
      <c r="U157" s="63">
        <f t="shared" ref="U157" si="128">+$O157/$J157*H157</f>
        <v>20.332500000000003</v>
      </c>
      <c r="V157" s="63">
        <f t="shared" ref="V157" si="129">+$O157/$J157*I157</f>
        <v>20.0016</v>
      </c>
    </row>
    <row r="158" spans="1:22" s="7" customFormat="1">
      <c r="A158" s="112" t="s">
        <v>303</v>
      </c>
      <c r="B158" s="7" t="s">
        <v>704</v>
      </c>
      <c r="C158" s="100">
        <v>0.82025000000000003</v>
      </c>
      <c r="D158" s="100">
        <v>0.77075000000000005</v>
      </c>
      <c r="E158" s="100">
        <v>0.59199999999999997</v>
      </c>
      <c r="F158" s="100">
        <v>0.59199999999999997</v>
      </c>
      <c r="G158" s="100">
        <v>0.59199999999999997</v>
      </c>
      <c r="H158" s="100">
        <v>0.59199999999999997</v>
      </c>
      <c r="I158" s="100">
        <v>0.59199999999999997</v>
      </c>
      <c r="J158" s="7">
        <v>25</v>
      </c>
      <c r="K158" s="7">
        <v>5</v>
      </c>
      <c r="L158" s="7" t="s">
        <v>154</v>
      </c>
      <c r="M158" s="7" t="s">
        <v>9</v>
      </c>
      <c r="N158" s="10" t="s">
        <v>36</v>
      </c>
      <c r="O158" s="66">
        <v>25</v>
      </c>
      <c r="P158" s="63">
        <f t="shared" ref="P158" si="130">+$O158/$J158*C158</f>
        <v>0.82025000000000003</v>
      </c>
      <c r="Q158" s="63">
        <f t="shared" ref="Q158" si="131">+$O158/$J158*D158</f>
        <v>0.77075000000000005</v>
      </c>
      <c r="R158" s="63">
        <f t="shared" ref="R158" si="132">+$O158/$J158*E158</f>
        <v>0.59199999999999997</v>
      </c>
      <c r="S158" s="63">
        <f t="shared" ref="S158" si="133">+$O158/$J158*F158</f>
        <v>0.59199999999999997</v>
      </c>
      <c r="T158" s="63">
        <f t="shared" ref="T158" si="134">+$O158/$J158*G158</f>
        <v>0.59199999999999997</v>
      </c>
      <c r="U158" s="63">
        <f t="shared" ref="U158" si="135">+$O158/$J158*H158</f>
        <v>0.59199999999999997</v>
      </c>
      <c r="V158" s="63">
        <f t="shared" ref="V158" si="136">+$O158/$J158*I158</f>
        <v>0.59199999999999997</v>
      </c>
    </row>
    <row r="159" spans="1:22" s="7" customFormat="1">
      <c r="A159" s="112" t="s">
        <v>303</v>
      </c>
      <c r="B159" s="7" t="s">
        <v>384</v>
      </c>
      <c r="C159" s="100">
        <v>0</v>
      </c>
      <c r="D159" s="100">
        <v>0</v>
      </c>
      <c r="E159" s="100">
        <v>0</v>
      </c>
      <c r="F159" s="100">
        <v>0</v>
      </c>
      <c r="G159" s="100">
        <v>0</v>
      </c>
      <c r="H159" s="100">
        <v>0</v>
      </c>
      <c r="I159" s="100">
        <v>0</v>
      </c>
      <c r="J159" s="7">
        <v>25</v>
      </c>
      <c r="K159" s="7">
        <v>5</v>
      </c>
      <c r="L159" s="7" t="s">
        <v>154</v>
      </c>
      <c r="M159" s="7" t="s">
        <v>9</v>
      </c>
      <c r="N159" s="10" t="s">
        <v>36</v>
      </c>
      <c r="O159" s="66">
        <v>25</v>
      </c>
      <c r="P159" s="63">
        <f t="shared" ref="P159" si="137">+$O159/$J159*C159</f>
        <v>0</v>
      </c>
      <c r="Q159" s="63">
        <f t="shared" ref="Q159" si="138">+$O159/$J159*D159</f>
        <v>0</v>
      </c>
      <c r="R159" s="63">
        <f t="shared" ref="R159" si="139">+$O159/$J159*E159</f>
        <v>0</v>
      </c>
      <c r="S159" s="63">
        <f t="shared" ref="S159" si="140">+$O159/$J159*F159</f>
        <v>0</v>
      </c>
      <c r="T159" s="63">
        <f t="shared" ref="T159" si="141">+$O159/$J159*G159</f>
        <v>0</v>
      </c>
      <c r="U159" s="63">
        <f t="shared" ref="U159" si="142">+$O159/$J159*H159</f>
        <v>0</v>
      </c>
      <c r="V159" s="63">
        <f t="shared" ref="V159" si="143">+$O159/$J159*I159</f>
        <v>0</v>
      </c>
    </row>
    <row r="160" spans="1:22" s="7" customFormat="1">
      <c r="A160" s="112" t="s">
        <v>303</v>
      </c>
      <c r="B160" s="7" t="s">
        <v>22</v>
      </c>
      <c r="C160" s="100">
        <v>6.5860000000000003</v>
      </c>
      <c r="D160" s="100">
        <v>7.8879999999999999</v>
      </c>
      <c r="E160" s="100">
        <v>4.38</v>
      </c>
      <c r="F160" s="100">
        <v>2.88</v>
      </c>
      <c r="G160" s="100">
        <v>3.48</v>
      </c>
      <c r="H160" s="100">
        <v>5.48</v>
      </c>
      <c r="I160" s="100">
        <v>5.48</v>
      </c>
      <c r="J160" s="7">
        <v>100</v>
      </c>
      <c r="K160" s="7">
        <v>5</v>
      </c>
      <c r="L160" s="7" t="s">
        <v>154</v>
      </c>
      <c r="M160" s="7" t="s">
        <v>9</v>
      </c>
      <c r="N160" s="10" t="s">
        <v>36</v>
      </c>
      <c r="O160" s="66">
        <v>50</v>
      </c>
      <c r="P160" s="63">
        <f t="shared" ref="P160" si="144">+$O160/$J160*C160</f>
        <v>3.2930000000000001</v>
      </c>
      <c r="Q160" s="63">
        <f t="shared" ref="Q160" si="145">+$O160/$J160*D160</f>
        <v>3.944</v>
      </c>
      <c r="R160" s="63">
        <f t="shared" ref="R160" si="146">+$O160/$J160*E160</f>
        <v>2.19</v>
      </c>
      <c r="S160" s="63">
        <f t="shared" ref="S160" si="147">+$O160/$J160*F160</f>
        <v>1.44</v>
      </c>
      <c r="T160" s="63">
        <f t="shared" ref="T160" si="148">+$O160/$J160*G160</f>
        <v>1.74</v>
      </c>
      <c r="U160" s="63">
        <f t="shared" ref="U160" si="149">+$O160/$J160*H160</f>
        <v>2.74</v>
      </c>
      <c r="V160" s="63">
        <f t="shared" ref="V160" si="150">+$O160/$J160*I160</f>
        <v>2.74</v>
      </c>
    </row>
    <row r="161" spans="1:22" s="7" customFormat="1">
      <c r="A161" s="112" t="s">
        <v>303</v>
      </c>
      <c r="B161" s="7" t="s">
        <v>245</v>
      </c>
      <c r="C161" s="100">
        <v>7.25</v>
      </c>
      <c r="D161" s="100">
        <v>7.2510000000000003</v>
      </c>
      <c r="E161" s="100">
        <v>6.4009999999999998</v>
      </c>
      <c r="F161" s="100">
        <v>6.4009999999999998</v>
      </c>
      <c r="G161" s="100">
        <v>6.4009999999999998</v>
      </c>
      <c r="H161" s="100">
        <v>5.4009999999999998</v>
      </c>
      <c r="I161" s="100">
        <v>5.4009999999999998</v>
      </c>
      <c r="J161" s="7">
        <v>100</v>
      </c>
      <c r="K161" s="7">
        <v>5</v>
      </c>
      <c r="L161" s="7" t="s">
        <v>154</v>
      </c>
      <c r="M161" s="7" t="s">
        <v>23</v>
      </c>
      <c r="N161" s="7" t="s">
        <v>35</v>
      </c>
      <c r="O161" s="66">
        <v>25</v>
      </c>
      <c r="P161" s="63">
        <f t="shared" ref="P161:P163" si="151">+$O161/$J161*C161</f>
        <v>1.8125</v>
      </c>
      <c r="Q161" s="63">
        <f t="shared" ref="Q161:Q163" si="152">+$O161/$J161*D161</f>
        <v>1.8127500000000001</v>
      </c>
      <c r="R161" s="63">
        <f t="shared" ref="R161:R163" si="153">+$O161/$J161*E161</f>
        <v>1.60025</v>
      </c>
      <c r="S161" s="63">
        <f t="shared" ref="S161:S163" si="154">+$O161/$J161*F161</f>
        <v>1.60025</v>
      </c>
      <c r="T161" s="63">
        <f t="shared" ref="T161:T163" si="155">+$O161/$J161*G161</f>
        <v>1.60025</v>
      </c>
      <c r="U161" s="63">
        <f t="shared" ref="U161:U163" si="156">+$O161/$J161*H161</f>
        <v>1.35025</v>
      </c>
      <c r="V161" s="63">
        <f t="shared" ref="V161:V163" si="157">+$O161/$J161*I161</f>
        <v>1.35025</v>
      </c>
    </row>
    <row r="162" spans="1:22" s="7" customFormat="1">
      <c r="A162" s="112" t="s">
        <v>304</v>
      </c>
      <c r="B162" s="7" t="s">
        <v>705</v>
      </c>
      <c r="C162" s="100">
        <v>3.0620000000000003</v>
      </c>
      <c r="D162" s="100">
        <v>4.1909999999999998</v>
      </c>
      <c r="E162" s="100">
        <v>3.5449999999999999</v>
      </c>
      <c r="F162" s="100">
        <v>4.2450000000000001</v>
      </c>
      <c r="G162" s="100">
        <v>3.87</v>
      </c>
      <c r="H162" s="100">
        <v>3.87</v>
      </c>
      <c r="I162" s="100">
        <v>3.87</v>
      </c>
      <c r="J162" s="7">
        <v>100</v>
      </c>
      <c r="K162" s="7">
        <v>5</v>
      </c>
      <c r="L162" s="7" t="s">
        <v>154</v>
      </c>
      <c r="M162" s="10" t="s">
        <v>36</v>
      </c>
      <c r="N162" s="7" t="s">
        <v>36</v>
      </c>
      <c r="O162" s="66">
        <v>0</v>
      </c>
      <c r="P162" s="63"/>
      <c r="Q162" s="63"/>
      <c r="R162" s="63"/>
      <c r="S162" s="63"/>
      <c r="T162" s="63"/>
      <c r="U162" s="63"/>
      <c r="V162" s="63"/>
    </row>
    <row r="163" spans="1:22" s="7" customFormat="1">
      <c r="A163" s="112" t="s">
        <v>305</v>
      </c>
      <c r="B163" s="7" t="s">
        <v>25</v>
      </c>
      <c r="C163" s="100">
        <v>8.9619999999999997</v>
      </c>
      <c r="D163" s="100">
        <v>10.205</v>
      </c>
      <c r="E163" s="100">
        <v>7.202</v>
      </c>
      <c r="F163" s="100">
        <v>7.1970000000000001</v>
      </c>
      <c r="G163" s="100">
        <v>7.2350000000000003</v>
      </c>
      <c r="H163" s="100">
        <v>7.2350000000000003</v>
      </c>
      <c r="I163" s="100">
        <v>8.6349999999999998</v>
      </c>
      <c r="J163" s="7">
        <v>100</v>
      </c>
      <c r="K163" s="7">
        <v>5</v>
      </c>
      <c r="L163" s="7" t="s">
        <v>154</v>
      </c>
      <c r="M163" s="7" t="s">
        <v>26</v>
      </c>
      <c r="N163" s="7" t="s">
        <v>35</v>
      </c>
      <c r="O163" s="66">
        <v>100</v>
      </c>
      <c r="P163" s="63">
        <f t="shared" si="151"/>
        <v>8.9619999999999997</v>
      </c>
      <c r="Q163" s="63">
        <f t="shared" si="152"/>
        <v>10.205</v>
      </c>
      <c r="R163" s="63">
        <f t="shared" si="153"/>
        <v>7.202</v>
      </c>
      <c r="S163" s="63">
        <f t="shared" si="154"/>
        <v>7.1970000000000001</v>
      </c>
      <c r="T163" s="63">
        <f t="shared" si="155"/>
        <v>7.2350000000000003</v>
      </c>
      <c r="U163" s="63">
        <f t="shared" si="156"/>
        <v>7.2350000000000003</v>
      </c>
      <c r="V163" s="63">
        <f t="shared" si="157"/>
        <v>8.6349999999999998</v>
      </c>
    </row>
    <row r="164" spans="1:22" s="7" customFormat="1">
      <c r="A164" s="112" t="s">
        <v>304</v>
      </c>
      <c r="B164" s="7" t="s">
        <v>706</v>
      </c>
      <c r="C164" s="100">
        <v>1.3380000000000001</v>
      </c>
      <c r="D164" s="100">
        <v>1.8069999999999999</v>
      </c>
      <c r="E164" s="100">
        <v>2.0219999999999998</v>
      </c>
      <c r="F164" s="100">
        <v>2.0219999999999998</v>
      </c>
      <c r="G164" s="100">
        <v>2.0219999999999998</v>
      </c>
      <c r="H164" s="100">
        <v>2.0219999999999998</v>
      </c>
      <c r="I164" s="100">
        <v>2.0219999999999998</v>
      </c>
      <c r="J164" s="7">
        <v>100</v>
      </c>
      <c r="K164" s="7">
        <v>5</v>
      </c>
      <c r="L164" s="7" t="s">
        <v>154</v>
      </c>
      <c r="M164" s="10" t="s">
        <v>36</v>
      </c>
      <c r="N164" s="7" t="s">
        <v>36</v>
      </c>
      <c r="O164" s="66">
        <v>0</v>
      </c>
      <c r="P164" s="63">
        <f t="shared" ref="P164" si="158">+$O164/$J164*C164</f>
        <v>0</v>
      </c>
      <c r="Q164" s="63">
        <f t="shared" ref="Q164" si="159">+$O164/$J164*D164</f>
        <v>0</v>
      </c>
      <c r="R164" s="63">
        <f t="shared" ref="R164" si="160">+$O164/$J164*E164</f>
        <v>0</v>
      </c>
      <c r="S164" s="63">
        <f t="shared" ref="S164" si="161">+$O164/$J164*F164</f>
        <v>0</v>
      </c>
      <c r="T164" s="63">
        <f t="shared" ref="T164" si="162">+$O164/$J164*G164</f>
        <v>0</v>
      </c>
      <c r="U164" s="63">
        <f t="shared" ref="U164" si="163">+$O164/$J164*H164</f>
        <v>0</v>
      </c>
      <c r="V164" s="63">
        <f t="shared" ref="V164" si="164">+$O164/$J164*I164</f>
        <v>0</v>
      </c>
    </row>
    <row r="165" spans="1:22" s="7" customFormat="1">
      <c r="A165" s="112" t="s">
        <v>306</v>
      </c>
      <c r="B165" s="7" t="s">
        <v>707</v>
      </c>
      <c r="C165" s="100">
        <v>31.637</v>
      </c>
      <c r="D165" s="100">
        <v>32.218000000000004</v>
      </c>
      <c r="E165" s="100">
        <v>29.875</v>
      </c>
      <c r="F165" s="100">
        <v>29.881</v>
      </c>
      <c r="G165" s="100">
        <v>29.881</v>
      </c>
      <c r="H165" s="100">
        <v>29.881</v>
      </c>
      <c r="I165" s="100">
        <v>29.881</v>
      </c>
      <c r="J165" s="7">
        <v>100</v>
      </c>
      <c r="K165" s="7">
        <v>5</v>
      </c>
      <c r="L165" s="7" t="s">
        <v>154</v>
      </c>
      <c r="M165" s="7" t="s">
        <v>14</v>
      </c>
      <c r="N165" s="7" t="s">
        <v>35</v>
      </c>
      <c r="O165" s="66">
        <v>50</v>
      </c>
      <c r="P165" s="63">
        <f t="shared" ref="P165" si="165">+$O165/$J165*C165</f>
        <v>15.8185</v>
      </c>
      <c r="Q165" s="63">
        <f t="shared" ref="Q165" si="166">+$O165/$J165*D165</f>
        <v>16.109000000000002</v>
      </c>
      <c r="R165" s="63">
        <f t="shared" ref="R165" si="167">+$O165/$J165*E165</f>
        <v>14.9375</v>
      </c>
      <c r="S165" s="63">
        <f t="shared" ref="S165" si="168">+$O165/$J165*F165</f>
        <v>14.9405</v>
      </c>
      <c r="T165" s="63">
        <f t="shared" ref="T165" si="169">+$O165/$J165*G165</f>
        <v>14.9405</v>
      </c>
      <c r="U165" s="63">
        <f t="shared" ref="U165" si="170">+$O165/$J165*H165</f>
        <v>14.9405</v>
      </c>
      <c r="V165" s="63">
        <f t="shared" ref="V165" si="171">+$O165/$J165*I165</f>
        <v>14.9405</v>
      </c>
    </row>
    <row r="166" spans="1:22" s="7" customFormat="1">
      <c r="A166" s="112" t="s">
        <v>385</v>
      </c>
      <c r="B166" s="7" t="s">
        <v>562</v>
      </c>
      <c r="C166" s="100">
        <v>1.1060000000000001</v>
      </c>
      <c r="D166" s="100">
        <v>1.3420000000000001</v>
      </c>
      <c r="E166" s="100">
        <v>1.6919999999999999</v>
      </c>
      <c r="F166" s="100">
        <v>1.6919999999999999</v>
      </c>
      <c r="G166" s="100">
        <v>1.6919999999999999</v>
      </c>
      <c r="H166" s="100">
        <v>1.8420000000000001</v>
      </c>
      <c r="I166" s="100">
        <v>1.8420000000000001</v>
      </c>
      <c r="J166" s="7">
        <v>100</v>
      </c>
      <c r="K166" s="7">
        <v>5</v>
      </c>
      <c r="L166" s="7" t="s">
        <v>154</v>
      </c>
      <c r="M166" s="7" t="s">
        <v>14</v>
      </c>
      <c r="N166" s="7" t="s">
        <v>35</v>
      </c>
      <c r="O166" s="66">
        <v>50</v>
      </c>
      <c r="P166" s="63">
        <f t="shared" ref="P166:P167" si="172">+$O166/$J166*C166</f>
        <v>0.55300000000000005</v>
      </c>
      <c r="Q166" s="63">
        <f t="shared" ref="Q166:Q167" si="173">+$O166/$J166*D166</f>
        <v>0.67100000000000004</v>
      </c>
      <c r="R166" s="63">
        <f t="shared" ref="R166:R167" si="174">+$O166/$J166*E166</f>
        <v>0.84599999999999997</v>
      </c>
      <c r="S166" s="63">
        <f t="shared" ref="S166:S167" si="175">+$O166/$J166*F166</f>
        <v>0.84599999999999997</v>
      </c>
      <c r="T166" s="63">
        <f t="shared" ref="T166:T167" si="176">+$O166/$J166*G166</f>
        <v>0.84599999999999997</v>
      </c>
      <c r="U166" s="63">
        <f t="shared" ref="U166:U167" si="177">+$O166/$J166*H166</f>
        <v>0.92100000000000004</v>
      </c>
      <c r="V166" s="63">
        <f t="shared" ref="V166:V167" si="178">+$O166/$J166*I166</f>
        <v>0.92100000000000004</v>
      </c>
    </row>
    <row r="167" spans="1:22" s="7" customFormat="1">
      <c r="A167" s="112"/>
      <c r="B167" s="7" t="s">
        <v>636</v>
      </c>
      <c r="C167" s="100">
        <v>0</v>
      </c>
      <c r="D167" s="100">
        <v>0</v>
      </c>
      <c r="E167" s="100">
        <v>5</v>
      </c>
      <c r="F167" s="100">
        <v>20</v>
      </c>
      <c r="G167" s="100">
        <v>10</v>
      </c>
      <c r="H167" s="100">
        <v>10</v>
      </c>
      <c r="I167" s="100">
        <v>5</v>
      </c>
      <c r="J167" s="7">
        <v>100</v>
      </c>
      <c r="K167" s="7">
        <v>5</v>
      </c>
      <c r="L167" s="7" t="s">
        <v>154</v>
      </c>
      <c r="M167" s="7" t="s">
        <v>8</v>
      </c>
      <c r="N167" s="7" t="s">
        <v>36</v>
      </c>
      <c r="O167" s="66">
        <v>100</v>
      </c>
      <c r="P167" s="63">
        <f t="shared" si="172"/>
        <v>0</v>
      </c>
      <c r="Q167" s="63">
        <f t="shared" si="173"/>
        <v>0</v>
      </c>
      <c r="R167" s="63">
        <f t="shared" si="174"/>
        <v>5</v>
      </c>
      <c r="S167" s="63">
        <f t="shared" si="175"/>
        <v>20</v>
      </c>
      <c r="T167" s="63">
        <f t="shared" si="176"/>
        <v>10</v>
      </c>
      <c r="U167" s="63">
        <f t="shared" si="177"/>
        <v>10</v>
      </c>
      <c r="V167" s="63">
        <f t="shared" si="178"/>
        <v>5</v>
      </c>
    </row>
    <row r="168" spans="1:22" s="7" customFormat="1" ht="15">
      <c r="A168" s="76" t="s">
        <v>308</v>
      </c>
      <c r="B168" s="116" t="s">
        <v>307</v>
      </c>
      <c r="C168" s="100"/>
      <c r="D168" s="100"/>
      <c r="E168" s="100"/>
      <c r="F168" s="100"/>
      <c r="G168" s="100"/>
      <c r="H168" s="100"/>
      <c r="I168" s="100"/>
      <c r="O168" s="66"/>
      <c r="P168" s="63"/>
      <c r="Q168" s="63"/>
      <c r="R168" s="63"/>
      <c r="S168" s="63"/>
      <c r="T168" s="63"/>
      <c r="U168" s="63"/>
      <c r="V168" s="63"/>
    </row>
    <row r="169" spans="1:22" s="7" customFormat="1">
      <c r="A169" s="112" t="s">
        <v>310</v>
      </c>
      <c r="B169" s="7" t="s">
        <v>309</v>
      </c>
      <c r="C169" s="100">
        <v>2.8410000000000002</v>
      </c>
      <c r="D169" s="100">
        <v>0</v>
      </c>
      <c r="E169" s="100">
        <v>0</v>
      </c>
      <c r="F169" s="100">
        <v>0</v>
      </c>
      <c r="G169" s="100">
        <v>0</v>
      </c>
      <c r="H169" s="100">
        <v>0</v>
      </c>
      <c r="I169" s="100">
        <v>0</v>
      </c>
      <c r="J169" s="7">
        <v>100</v>
      </c>
      <c r="K169" s="7">
        <v>5</v>
      </c>
      <c r="L169" s="7" t="s">
        <v>154</v>
      </c>
      <c r="M169" s="7" t="s">
        <v>36</v>
      </c>
      <c r="N169" s="7" t="s">
        <v>36</v>
      </c>
      <c r="O169" s="66">
        <v>0</v>
      </c>
      <c r="P169" s="63">
        <f t="shared" ref="P169" si="179">+$O169/$J169*C169</f>
        <v>0</v>
      </c>
      <c r="Q169" s="63">
        <f t="shared" ref="Q169" si="180">+$O169/$J169*D169</f>
        <v>0</v>
      </c>
      <c r="R169" s="63">
        <f t="shared" ref="R169" si="181">+$O169/$J169*E169</f>
        <v>0</v>
      </c>
      <c r="S169" s="63">
        <f t="shared" ref="S169" si="182">+$O169/$J169*F169</f>
        <v>0</v>
      </c>
      <c r="T169" s="63">
        <f t="shared" ref="T169" si="183">+$O169/$J169*G169</f>
        <v>0</v>
      </c>
      <c r="U169" s="63">
        <f t="shared" ref="U169" si="184">+$O169/$J169*H169</f>
        <v>0</v>
      </c>
      <c r="V169" s="63">
        <f t="shared" ref="V169" si="185">+$O169/$J169*I169</f>
        <v>0</v>
      </c>
    </row>
    <row r="170" spans="1:22" s="130" customFormat="1" ht="15">
      <c r="B170" s="76" t="s">
        <v>423</v>
      </c>
      <c r="C170" s="6">
        <f t="shared" ref="C170:I170" si="186">SUM(C114:C169)</f>
        <v>740.25063499999976</v>
      </c>
      <c r="D170" s="6">
        <f t="shared" si="186"/>
        <v>900.8920300000002</v>
      </c>
      <c r="E170" s="6">
        <f t="shared" si="186"/>
        <v>891.9679799999999</v>
      </c>
      <c r="F170" s="6">
        <f t="shared" si="186"/>
        <v>948.61146999999994</v>
      </c>
      <c r="G170" s="6">
        <f t="shared" si="186"/>
        <v>934.41368999999997</v>
      </c>
      <c r="H170" s="6">
        <f t="shared" si="186"/>
        <v>906.02520500000014</v>
      </c>
      <c r="I170" s="6">
        <f t="shared" si="186"/>
        <v>876.12517000000003</v>
      </c>
      <c r="M170" s="4"/>
      <c r="O170" s="131"/>
      <c r="P170" s="6">
        <f t="shared" ref="P170:V170" si="187">SUM(P113,P120,P142,P155)</f>
        <v>659.62004999999999</v>
      </c>
      <c r="Q170" s="6">
        <f t="shared" si="187"/>
        <v>806.12348000000009</v>
      </c>
      <c r="R170" s="6">
        <f t="shared" si="187"/>
        <v>814.78138000000013</v>
      </c>
      <c r="S170" s="6">
        <f t="shared" si="187"/>
        <v>872.44108000000006</v>
      </c>
      <c r="T170" s="6">
        <f t="shared" si="187"/>
        <v>858.58629999999994</v>
      </c>
      <c r="U170" s="6">
        <f t="shared" si="187"/>
        <v>827.37865000000011</v>
      </c>
      <c r="V170" s="6">
        <f t="shared" si="187"/>
        <v>797.49334999999996</v>
      </c>
    </row>
    <row r="171" spans="1:22" s="130" customFormat="1">
      <c r="C171" s="162"/>
      <c r="D171" s="162"/>
      <c r="E171" s="162"/>
      <c r="F171" s="188"/>
      <c r="G171" s="188"/>
      <c r="H171" s="162"/>
      <c r="I171" s="188"/>
      <c r="M171" s="4"/>
      <c r="O171" s="131"/>
      <c r="P171" s="132"/>
      <c r="Q171" s="132"/>
      <c r="R171" s="132"/>
      <c r="S171" s="132"/>
      <c r="T171" s="132"/>
      <c r="U171" s="132"/>
      <c r="V171" s="132"/>
    </row>
    <row r="172" spans="1:22" s="2" customFormat="1" ht="15">
      <c r="A172" s="16"/>
      <c r="B172" s="15" t="s">
        <v>492</v>
      </c>
      <c r="C172" s="304"/>
      <c r="D172" s="304"/>
      <c r="E172" s="304"/>
      <c r="F172" s="304"/>
      <c r="G172" s="304"/>
      <c r="H172" s="304"/>
      <c r="I172" s="304"/>
      <c r="J172" s="16"/>
      <c r="K172" s="16"/>
      <c r="L172" s="17"/>
      <c r="M172" s="16"/>
      <c r="N172" s="16"/>
      <c r="O172" s="16"/>
      <c r="P172" s="228"/>
      <c r="Q172" s="228"/>
      <c r="R172" s="228"/>
      <c r="S172" s="228"/>
      <c r="T172" s="228"/>
      <c r="U172" s="228"/>
      <c r="V172" s="228"/>
    </row>
    <row r="173" spans="1:22" s="76" customFormat="1" ht="15">
      <c r="A173" s="76" t="s">
        <v>312</v>
      </c>
      <c r="B173" s="116" t="s">
        <v>27</v>
      </c>
      <c r="C173" s="117"/>
      <c r="D173" s="117"/>
      <c r="E173" s="117"/>
      <c r="F173" s="117"/>
      <c r="G173" s="117"/>
      <c r="H173" s="117"/>
      <c r="I173" s="117"/>
      <c r="L173" s="21"/>
      <c r="O173" s="118"/>
    </row>
    <row r="174" spans="1:22" s="7" customFormat="1">
      <c r="A174" s="113" t="s">
        <v>313</v>
      </c>
      <c r="B174" s="10" t="s">
        <v>390</v>
      </c>
      <c r="C174" s="60">
        <v>0</v>
      </c>
      <c r="D174" s="60">
        <v>0</v>
      </c>
      <c r="E174" s="60">
        <v>0</v>
      </c>
      <c r="F174" s="60">
        <v>0</v>
      </c>
      <c r="G174" s="60">
        <v>0</v>
      </c>
      <c r="H174" s="60">
        <v>0</v>
      </c>
      <c r="I174" s="196">
        <v>0</v>
      </c>
      <c r="J174" s="10">
        <v>100</v>
      </c>
      <c r="K174" s="11">
        <v>8</v>
      </c>
      <c r="L174" s="10" t="s">
        <v>153</v>
      </c>
      <c r="M174" s="10" t="s">
        <v>5</v>
      </c>
      <c r="N174" s="10" t="s">
        <v>36</v>
      </c>
      <c r="O174" s="66">
        <v>100</v>
      </c>
      <c r="P174" s="63">
        <f t="shared" ref="P174" si="188">+$O174/100*C174</f>
        <v>0</v>
      </c>
      <c r="Q174" s="63">
        <f t="shared" ref="Q174" si="189">+$O174/100*D174</f>
        <v>0</v>
      </c>
      <c r="R174" s="63">
        <f t="shared" ref="R174" si="190">+$O174/100*E174</f>
        <v>0</v>
      </c>
      <c r="S174" s="63">
        <f t="shared" ref="S174" si="191">+$O174/100*F174</f>
        <v>0</v>
      </c>
      <c r="T174" s="63">
        <f t="shared" ref="T174" si="192">+$O174/100*G174</f>
        <v>0</v>
      </c>
      <c r="U174" s="63">
        <f t="shared" ref="U174:V174" si="193">+$O174/100*H174</f>
        <v>0</v>
      </c>
      <c r="V174" s="63">
        <f t="shared" si="193"/>
        <v>0</v>
      </c>
    </row>
    <row r="175" spans="1:22" s="7" customFormat="1">
      <c r="A175" s="113" t="s">
        <v>313</v>
      </c>
      <c r="B175" s="10" t="s">
        <v>391</v>
      </c>
      <c r="C175" s="60">
        <v>6.0860000000000003</v>
      </c>
      <c r="D175" s="60">
        <v>5.7610000000000001</v>
      </c>
      <c r="E175" s="60">
        <v>12.298</v>
      </c>
      <c r="F175" s="60">
        <v>10.166</v>
      </c>
      <c r="G175" s="60">
        <v>11.266</v>
      </c>
      <c r="H175" s="60">
        <v>11.166</v>
      </c>
      <c r="I175" s="196">
        <v>11.166</v>
      </c>
      <c r="J175" s="10">
        <v>100</v>
      </c>
      <c r="K175" s="11">
        <v>6</v>
      </c>
      <c r="L175" s="10" t="s">
        <v>155</v>
      </c>
      <c r="M175" s="10" t="s">
        <v>5</v>
      </c>
      <c r="N175" s="10" t="s">
        <v>36</v>
      </c>
      <c r="O175" s="66">
        <v>100</v>
      </c>
      <c r="P175" s="63">
        <f t="shared" ref="P175" si="194">+$O175/100*C175</f>
        <v>6.0860000000000003</v>
      </c>
      <c r="Q175" s="63">
        <f t="shared" ref="Q175:Q177" si="195">+$O175/100*D175</f>
        <v>5.7610000000000001</v>
      </c>
      <c r="R175" s="63">
        <f t="shared" ref="R175:R177" si="196">+$O175/100*E175</f>
        <v>12.298</v>
      </c>
      <c r="S175" s="63">
        <f t="shared" ref="S175:S177" si="197">+$O175/100*F175</f>
        <v>10.166</v>
      </c>
      <c r="T175" s="63">
        <f t="shared" ref="T175:T177" si="198">+$O175/100*G175</f>
        <v>11.266</v>
      </c>
      <c r="U175" s="63">
        <f t="shared" ref="U175:V177" si="199">+$O175/100*H175</f>
        <v>11.166</v>
      </c>
      <c r="V175" s="63">
        <f t="shared" si="199"/>
        <v>11.166</v>
      </c>
    </row>
    <row r="176" spans="1:22" s="7" customFormat="1">
      <c r="A176" s="113" t="s">
        <v>313</v>
      </c>
      <c r="B176" s="10" t="s">
        <v>506</v>
      </c>
      <c r="C176" s="60">
        <v>0.47099999999999997</v>
      </c>
      <c r="D176" s="60">
        <v>0.42199999999999999</v>
      </c>
      <c r="E176" s="60">
        <v>0.90100000000000002</v>
      </c>
      <c r="F176" s="60">
        <v>1.2669999999999999</v>
      </c>
      <c r="G176" s="60">
        <v>1.3919999999999999</v>
      </c>
      <c r="H176" s="60">
        <v>1.3919999999999999</v>
      </c>
      <c r="I176" s="196">
        <v>1.3919999999999999</v>
      </c>
      <c r="J176" s="10">
        <v>100</v>
      </c>
      <c r="K176" s="10">
        <v>6</v>
      </c>
      <c r="L176" s="10" t="s">
        <v>155</v>
      </c>
      <c r="M176" s="10" t="s">
        <v>5</v>
      </c>
      <c r="N176" s="10" t="s">
        <v>36</v>
      </c>
      <c r="O176" s="66">
        <v>100</v>
      </c>
      <c r="P176" s="63">
        <f>+$O176/100*C176</f>
        <v>0.47099999999999997</v>
      </c>
      <c r="Q176" s="63">
        <f t="shared" si="195"/>
        <v>0.42199999999999999</v>
      </c>
      <c r="R176" s="63">
        <f t="shared" si="196"/>
        <v>0.90100000000000002</v>
      </c>
      <c r="S176" s="63">
        <f t="shared" si="197"/>
        <v>1.2669999999999999</v>
      </c>
      <c r="T176" s="63">
        <f t="shared" si="198"/>
        <v>1.3919999999999999</v>
      </c>
      <c r="U176" s="63">
        <f t="shared" si="199"/>
        <v>1.3919999999999999</v>
      </c>
      <c r="V176" s="63">
        <f t="shared" si="199"/>
        <v>1.3919999999999999</v>
      </c>
    </row>
    <row r="177" spans="1:22" s="7" customFormat="1">
      <c r="A177" s="113" t="s">
        <v>313</v>
      </c>
      <c r="B177" s="10" t="s">
        <v>392</v>
      </c>
      <c r="C177" s="60">
        <v>0.746</v>
      </c>
      <c r="D177" s="60">
        <v>0.89200000000000002</v>
      </c>
      <c r="E177" s="60">
        <v>1.0029999999999999</v>
      </c>
      <c r="F177" s="60">
        <v>1.0029999999999999</v>
      </c>
      <c r="G177" s="60">
        <v>1.0029999999999999</v>
      </c>
      <c r="H177" s="60">
        <v>1.0029999999999999</v>
      </c>
      <c r="I177" s="196">
        <v>1.0029999999999999</v>
      </c>
      <c r="J177" s="10">
        <v>100</v>
      </c>
      <c r="K177" s="10">
        <v>6</v>
      </c>
      <c r="L177" s="10" t="s">
        <v>155</v>
      </c>
      <c r="M177" s="10" t="s">
        <v>5</v>
      </c>
      <c r="N177" s="10" t="s">
        <v>36</v>
      </c>
      <c r="O177" s="66">
        <v>100</v>
      </c>
      <c r="P177" s="63">
        <f>+$O177/100*C177</f>
        <v>0.746</v>
      </c>
      <c r="Q177" s="63">
        <f t="shared" si="195"/>
        <v>0.89200000000000002</v>
      </c>
      <c r="R177" s="63">
        <f t="shared" si="196"/>
        <v>1.0029999999999999</v>
      </c>
      <c r="S177" s="63">
        <f t="shared" si="197"/>
        <v>1.0029999999999999</v>
      </c>
      <c r="T177" s="63">
        <f t="shared" si="198"/>
        <v>1.0029999999999999</v>
      </c>
      <c r="U177" s="63">
        <f t="shared" si="199"/>
        <v>1.0029999999999999</v>
      </c>
      <c r="V177" s="63">
        <f t="shared" si="199"/>
        <v>1.0029999999999999</v>
      </c>
    </row>
    <row r="178" spans="1:22" s="7" customFormat="1">
      <c r="A178" s="113" t="s">
        <v>507</v>
      </c>
      <c r="B178" s="10" t="s">
        <v>509</v>
      </c>
      <c r="C178" s="60">
        <v>1.7155</v>
      </c>
      <c r="D178" s="60">
        <v>1.9730000000000001</v>
      </c>
      <c r="E178" s="60">
        <v>2.4805000000000001</v>
      </c>
      <c r="F178" s="60">
        <v>0</v>
      </c>
      <c r="G178" s="60">
        <v>0</v>
      </c>
      <c r="H178" s="60">
        <v>0</v>
      </c>
      <c r="I178" s="196">
        <v>0</v>
      </c>
      <c r="J178" s="10">
        <v>100</v>
      </c>
      <c r="K178" s="10">
        <v>8</v>
      </c>
      <c r="L178" s="10" t="s">
        <v>191</v>
      </c>
      <c r="M178" s="10" t="s">
        <v>18</v>
      </c>
      <c r="N178" s="10" t="s">
        <v>36</v>
      </c>
      <c r="O178" s="66">
        <v>100</v>
      </c>
      <c r="P178" s="63">
        <f>+$O178/100*C178</f>
        <v>1.7155</v>
      </c>
      <c r="Q178" s="63">
        <f t="shared" ref="Q178:V179" si="200">+$O178/100*D178</f>
        <v>1.9730000000000001</v>
      </c>
      <c r="R178" s="63">
        <f t="shared" si="200"/>
        <v>2.4805000000000001</v>
      </c>
      <c r="S178" s="63">
        <f t="shared" si="200"/>
        <v>0</v>
      </c>
      <c r="T178" s="63">
        <f t="shared" si="200"/>
        <v>0</v>
      </c>
      <c r="U178" s="63">
        <f t="shared" si="200"/>
        <v>0</v>
      </c>
      <c r="V178" s="63">
        <f t="shared" si="200"/>
        <v>0</v>
      </c>
    </row>
    <row r="179" spans="1:22" s="7" customFormat="1">
      <c r="A179" s="113" t="s">
        <v>507</v>
      </c>
      <c r="B179" s="10" t="s">
        <v>510</v>
      </c>
      <c r="C179" s="60">
        <v>1.1995</v>
      </c>
      <c r="D179" s="60">
        <v>2.9329999999999998</v>
      </c>
      <c r="E179" s="60">
        <v>2.9155000000000002</v>
      </c>
      <c r="F179" s="60">
        <v>2.8645</v>
      </c>
      <c r="G179" s="60">
        <v>2.8715000000000002</v>
      </c>
      <c r="H179" s="60">
        <v>2.8715000000000002</v>
      </c>
      <c r="I179" s="196">
        <v>2.8715000000000002</v>
      </c>
      <c r="J179" s="10">
        <v>100</v>
      </c>
      <c r="K179" s="10">
        <v>8</v>
      </c>
      <c r="L179" s="10" t="s">
        <v>191</v>
      </c>
      <c r="M179" s="10" t="s">
        <v>9</v>
      </c>
      <c r="N179" s="10" t="s">
        <v>36</v>
      </c>
      <c r="O179" s="66">
        <v>100</v>
      </c>
      <c r="P179" s="63">
        <f>+$O179/100*C179</f>
        <v>1.1995</v>
      </c>
      <c r="Q179" s="63">
        <f t="shared" si="200"/>
        <v>2.9329999999999998</v>
      </c>
      <c r="R179" s="63">
        <f t="shared" si="200"/>
        <v>2.9155000000000002</v>
      </c>
      <c r="S179" s="63">
        <f t="shared" si="200"/>
        <v>2.8645</v>
      </c>
      <c r="T179" s="63">
        <f t="shared" si="200"/>
        <v>2.8715000000000002</v>
      </c>
      <c r="U179" s="63">
        <f t="shared" si="200"/>
        <v>2.8715000000000002</v>
      </c>
      <c r="V179" s="63">
        <f t="shared" si="200"/>
        <v>2.8715000000000002</v>
      </c>
    </row>
    <row r="180" spans="1:22" s="140" customFormat="1">
      <c r="A180" s="88" t="s">
        <v>315</v>
      </c>
      <c r="B180" s="288" t="s">
        <v>393</v>
      </c>
      <c r="C180" s="289">
        <v>23.245000000000001</v>
      </c>
      <c r="D180" s="289">
        <v>24.861000000000001</v>
      </c>
      <c r="E180" s="289">
        <v>24.861000000000001</v>
      </c>
      <c r="F180" s="289">
        <v>24.724</v>
      </c>
      <c r="G180" s="289">
        <v>25.646999999999998</v>
      </c>
      <c r="H180" s="289">
        <v>25.646999999999998</v>
      </c>
      <c r="I180" s="289">
        <v>25.646999999999998</v>
      </c>
      <c r="J180" s="164">
        <v>100</v>
      </c>
      <c r="K180" s="165" t="s">
        <v>314</v>
      </c>
      <c r="L180" s="164" t="s">
        <v>191</v>
      </c>
      <c r="M180" s="164" t="s">
        <v>28</v>
      </c>
      <c r="N180" s="164" t="s">
        <v>35</v>
      </c>
      <c r="O180" s="197">
        <v>50</v>
      </c>
      <c r="P180" s="198">
        <f t="shared" ref="P180:T184" si="201">+$O180/100*C180</f>
        <v>11.6225</v>
      </c>
      <c r="Q180" s="198">
        <f t="shared" si="201"/>
        <v>12.4305</v>
      </c>
      <c r="R180" s="198">
        <f t="shared" si="201"/>
        <v>12.4305</v>
      </c>
      <c r="S180" s="198">
        <f t="shared" si="201"/>
        <v>12.362</v>
      </c>
      <c r="T180" s="198">
        <f t="shared" si="201"/>
        <v>12.823499999999999</v>
      </c>
      <c r="U180" s="198">
        <f t="shared" ref="U180:V180" si="202">+$O180/100*H180</f>
        <v>12.823499999999999</v>
      </c>
      <c r="V180" s="198">
        <f t="shared" si="202"/>
        <v>12.823499999999999</v>
      </c>
    </row>
    <row r="181" spans="1:22" s="140" customFormat="1">
      <c r="A181" s="88" t="s">
        <v>315</v>
      </c>
      <c r="B181" s="288" t="s">
        <v>394</v>
      </c>
      <c r="C181" s="289">
        <v>3.8889999999999998</v>
      </c>
      <c r="D181" s="289">
        <v>4.3460000000000001</v>
      </c>
      <c r="E181" s="289">
        <v>4.3460000000000001</v>
      </c>
      <c r="F181" s="289">
        <v>4.319</v>
      </c>
      <c r="G181" s="289">
        <v>4.319</v>
      </c>
      <c r="H181" s="289">
        <v>4.319</v>
      </c>
      <c r="I181" s="289">
        <v>4.319</v>
      </c>
      <c r="J181" s="164">
        <v>100</v>
      </c>
      <c r="K181" s="165" t="s">
        <v>314</v>
      </c>
      <c r="L181" s="164" t="s">
        <v>191</v>
      </c>
      <c r="M181" s="164" t="s">
        <v>28</v>
      </c>
      <c r="N181" s="164" t="s">
        <v>35</v>
      </c>
      <c r="O181" s="197">
        <v>50</v>
      </c>
      <c r="P181" s="198">
        <f t="shared" ref="P181" si="203">+$O181/100*C181</f>
        <v>1.9444999999999999</v>
      </c>
      <c r="Q181" s="198">
        <f t="shared" ref="Q181" si="204">+$O181/100*D181</f>
        <v>2.173</v>
      </c>
      <c r="R181" s="198">
        <f t="shared" ref="R181" si="205">+$O181/100*E181</f>
        <v>2.173</v>
      </c>
      <c r="S181" s="198">
        <f t="shared" ref="S181" si="206">+$O181/100*F181</f>
        <v>2.1595</v>
      </c>
      <c r="T181" s="198">
        <f t="shared" ref="T181" si="207">+$O181/100*G181</f>
        <v>2.1595</v>
      </c>
      <c r="U181" s="198">
        <f t="shared" ref="U181" si="208">+$O181/100*H181</f>
        <v>2.1595</v>
      </c>
      <c r="V181" s="198">
        <f t="shared" ref="V181" si="209">+$O181/100*I181</f>
        <v>2.1595</v>
      </c>
    </row>
    <row r="182" spans="1:22" s="140" customFormat="1">
      <c r="A182" s="88" t="s">
        <v>315</v>
      </c>
      <c r="B182" s="288" t="s">
        <v>152</v>
      </c>
      <c r="C182" s="290">
        <v>63.914000000000001</v>
      </c>
      <c r="D182" s="290">
        <v>67.947999999999993</v>
      </c>
      <c r="E182" s="290">
        <v>66.274000000000001</v>
      </c>
      <c r="F182" s="290">
        <v>66.789000000000001</v>
      </c>
      <c r="G182" s="290">
        <v>66.795000000000002</v>
      </c>
      <c r="H182" s="290">
        <v>66.700999999999993</v>
      </c>
      <c r="I182" s="290">
        <v>66.617999999999995</v>
      </c>
      <c r="J182" s="164">
        <v>100</v>
      </c>
      <c r="K182" s="165" t="s">
        <v>314</v>
      </c>
      <c r="L182" s="164" t="s">
        <v>476</v>
      </c>
      <c r="M182" s="164" t="s">
        <v>28</v>
      </c>
      <c r="N182" s="164" t="s">
        <v>36</v>
      </c>
      <c r="O182" s="197">
        <v>50</v>
      </c>
      <c r="P182" s="198">
        <f t="shared" si="201"/>
        <v>31.957000000000001</v>
      </c>
      <c r="Q182" s="198">
        <f t="shared" si="201"/>
        <v>33.973999999999997</v>
      </c>
      <c r="R182" s="198">
        <f t="shared" si="201"/>
        <v>33.137</v>
      </c>
      <c r="S182" s="198">
        <f t="shared" si="201"/>
        <v>33.394500000000001</v>
      </c>
      <c r="T182" s="198">
        <f t="shared" si="201"/>
        <v>33.397500000000001</v>
      </c>
      <c r="U182" s="198">
        <f t="shared" ref="U182:V184" si="210">+$O182/100*H182</f>
        <v>33.350499999999997</v>
      </c>
      <c r="V182" s="198">
        <f t="shared" si="210"/>
        <v>33.308999999999997</v>
      </c>
    </row>
    <row r="183" spans="1:22" s="140" customFormat="1">
      <c r="A183" s="88" t="s">
        <v>315</v>
      </c>
      <c r="B183" s="288" t="s">
        <v>395</v>
      </c>
      <c r="C183" s="290">
        <v>45.069000000000003</v>
      </c>
      <c r="D183" s="290">
        <v>39.557000000000002</v>
      </c>
      <c r="E183" s="290">
        <v>24.067</v>
      </c>
      <c r="F183" s="290">
        <v>20.05</v>
      </c>
      <c r="G183" s="290">
        <v>17.797999999999998</v>
      </c>
      <c r="H183" s="290">
        <v>17.198</v>
      </c>
      <c r="I183" s="290">
        <v>17.198</v>
      </c>
      <c r="J183" s="164">
        <v>100</v>
      </c>
      <c r="K183" s="164">
        <v>8</v>
      </c>
      <c r="L183" s="164" t="s">
        <v>153</v>
      </c>
      <c r="M183" s="164" t="s">
        <v>28</v>
      </c>
      <c r="N183" s="164" t="s">
        <v>36</v>
      </c>
      <c r="O183" s="197">
        <v>50</v>
      </c>
      <c r="P183" s="198">
        <f t="shared" si="201"/>
        <v>22.534500000000001</v>
      </c>
      <c r="Q183" s="198">
        <f t="shared" si="201"/>
        <v>19.778500000000001</v>
      </c>
      <c r="R183" s="198">
        <f t="shared" si="201"/>
        <v>12.0335</v>
      </c>
      <c r="S183" s="198">
        <f t="shared" si="201"/>
        <v>10.025</v>
      </c>
      <c r="T183" s="198">
        <f t="shared" si="201"/>
        <v>8.8989999999999991</v>
      </c>
      <c r="U183" s="198">
        <f t="shared" si="210"/>
        <v>8.5990000000000002</v>
      </c>
      <c r="V183" s="198">
        <f t="shared" si="210"/>
        <v>8.5990000000000002</v>
      </c>
    </row>
    <row r="184" spans="1:22" s="7" customFormat="1">
      <c r="A184" s="113" t="s">
        <v>315</v>
      </c>
      <c r="B184" s="9" t="s">
        <v>29</v>
      </c>
      <c r="C184" s="60">
        <v>54.865000000000002</v>
      </c>
      <c r="D184" s="60">
        <v>65.822000000000003</v>
      </c>
      <c r="E184" s="60">
        <v>65.361999999999995</v>
      </c>
      <c r="F184" s="60">
        <v>65.338999999999999</v>
      </c>
      <c r="G184" s="60">
        <v>63.588999999999999</v>
      </c>
      <c r="H184" s="60">
        <v>63.588999999999999</v>
      </c>
      <c r="I184" s="60">
        <v>63.588999999999999</v>
      </c>
      <c r="J184" s="10">
        <v>100</v>
      </c>
      <c r="K184" s="10">
        <v>8</v>
      </c>
      <c r="L184" s="10" t="s">
        <v>153</v>
      </c>
      <c r="M184" s="10" t="s">
        <v>28</v>
      </c>
      <c r="N184" s="10" t="s">
        <v>36</v>
      </c>
      <c r="O184" s="66">
        <v>100</v>
      </c>
      <c r="P184" s="63">
        <f t="shared" si="201"/>
        <v>54.865000000000002</v>
      </c>
      <c r="Q184" s="63">
        <f t="shared" si="201"/>
        <v>65.822000000000003</v>
      </c>
      <c r="R184" s="63">
        <f t="shared" si="201"/>
        <v>65.361999999999995</v>
      </c>
      <c r="S184" s="63">
        <f t="shared" si="201"/>
        <v>65.338999999999999</v>
      </c>
      <c r="T184" s="63">
        <f t="shared" si="201"/>
        <v>63.588999999999999</v>
      </c>
      <c r="U184" s="63">
        <f t="shared" si="210"/>
        <v>63.588999999999999</v>
      </c>
      <c r="V184" s="63">
        <f t="shared" si="210"/>
        <v>63.588999999999999</v>
      </c>
    </row>
    <row r="185" spans="1:22" s="7" customFormat="1">
      <c r="A185" s="113" t="s">
        <v>315</v>
      </c>
      <c r="B185" s="10" t="s">
        <v>396</v>
      </c>
      <c r="C185" s="60">
        <v>0</v>
      </c>
      <c r="D185" s="60">
        <v>0.36699999999999999</v>
      </c>
      <c r="E185" s="60">
        <v>0.40699999999999997</v>
      </c>
      <c r="F185" s="60">
        <v>0.753</v>
      </c>
      <c r="G185" s="60">
        <v>1.2729999999999999</v>
      </c>
      <c r="H185" s="60">
        <v>1.9790000000000001</v>
      </c>
      <c r="I185" s="60">
        <v>1.9790000000000001</v>
      </c>
      <c r="J185" s="10">
        <v>100</v>
      </c>
      <c r="K185" s="10">
        <v>8</v>
      </c>
      <c r="L185" s="10" t="s">
        <v>153</v>
      </c>
      <c r="M185" s="10" t="s">
        <v>30</v>
      </c>
      <c r="N185" s="10" t="s">
        <v>36</v>
      </c>
      <c r="O185" s="66">
        <v>50</v>
      </c>
      <c r="P185" s="63">
        <f>+$O185/100*C185</f>
        <v>0</v>
      </c>
      <c r="Q185" s="63">
        <f t="shared" ref="Q185:Q194" si="211">+$O185/100*D185</f>
        <v>0.1835</v>
      </c>
      <c r="R185" s="63">
        <f t="shared" ref="R185:R194" si="212">+$O185/100*E185</f>
        <v>0.20349999999999999</v>
      </c>
      <c r="S185" s="63">
        <f t="shared" ref="S185:S194" si="213">+$O185/100*F185</f>
        <v>0.3765</v>
      </c>
      <c r="T185" s="63">
        <f t="shared" ref="T185:T194" si="214">+$O185/100*G185</f>
        <v>0.63649999999999995</v>
      </c>
      <c r="U185" s="63">
        <f t="shared" ref="U185:U194" si="215">+$O185/100*H185</f>
        <v>0.98950000000000005</v>
      </c>
      <c r="V185" s="63">
        <f t="shared" ref="V185:V194" si="216">+$O185/100*I185</f>
        <v>0.98950000000000005</v>
      </c>
    </row>
    <row r="186" spans="1:22" s="7" customFormat="1">
      <c r="A186" s="113" t="s">
        <v>315</v>
      </c>
      <c r="B186" s="10" t="s">
        <v>397</v>
      </c>
      <c r="C186" s="60">
        <v>1.4970000000000001</v>
      </c>
      <c r="D186" s="60">
        <v>0.94399999999999995</v>
      </c>
      <c r="E186" s="60">
        <v>1.0349999999999999</v>
      </c>
      <c r="F186" s="60">
        <v>1.226</v>
      </c>
      <c r="G186" s="60">
        <v>1.66</v>
      </c>
      <c r="H186" s="60">
        <v>2.206</v>
      </c>
      <c r="I186" s="60">
        <v>2.206</v>
      </c>
      <c r="J186" s="10">
        <v>100</v>
      </c>
      <c r="K186" s="11">
        <v>8</v>
      </c>
      <c r="L186" s="10" t="s">
        <v>153</v>
      </c>
      <c r="M186" s="10" t="s">
        <v>9</v>
      </c>
      <c r="N186" s="10" t="s">
        <v>36</v>
      </c>
      <c r="O186" s="66">
        <v>30</v>
      </c>
      <c r="P186" s="63">
        <f t="shared" ref="P186:P194" si="217">+$O186/100*C186</f>
        <v>0.4491</v>
      </c>
      <c r="Q186" s="63">
        <f t="shared" si="211"/>
        <v>0.28319999999999995</v>
      </c>
      <c r="R186" s="63">
        <f t="shared" si="212"/>
        <v>0.31049999999999994</v>
      </c>
      <c r="S186" s="63">
        <f t="shared" si="213"/>
        <v>0.36779999999999996</v>
      </c>
      <c r="T186" s="63">
        <f t="shared" si="214"/>
        <v>0.49799999999999994</v>
      </c>
      <c r="U186" s="63">
        <f t="shared" si="215"/>
        <v>0.66179999999999994</v>
      </c>
      <c r="V186" s="63">
        <f t="shared" si="216"/>
        <v>0.66179999999999994</v>
      </c>
    </row>
    <row r="187" spans="1:22" s="7" customFormat="1">
      <c r="A187" s="113" t="s">
        <v>315</v>
      </c>
      <c r="B187" s="10" t="s">
        <v>477</v>
      </c>
      <c r="C187" s="60">
        <v>1.502</v>
      </c>
      <c r="D187" s="60">
        <v>0.51600000000000001</v>
      </c>
      <c r="E187" s="60">
        <v>0</v>
      </c>
      <c r="F187" s="60">
        <v>0</v>
      </c>
      <c r="G187" s="60">
        <v>0</v>
      </c>
      <c r="H187" s="60">
        <v>0</v>
      </c>
      <c r="I187" s="60">
        <v>0</v>
      </c>
      <c r="J187" s="10">
        <v>100</v>
      </c>
      <c r="K187" s="11">
        <v>8</v>
      </c>
      <c r="L187" s="10" t="s">
        <v>191</v>
      </c>
      <c r="M187" s="10" t="s">
        <v>9</v>
      </c>
      <c r="N187" s="10" t="s">
        <v>36</v>
      </c>
      <c r="O187" s="66">
        <v>30</v>
      </c>
      <c r="P187" s="63">
        <f t="shared" si="217"/>
        <v>0.4506</v>
      </c>
      <c r="Q187" s="63">
        <f t="shared" si="211"/>
        <v>0.15479999999999999</v>
      </c>
      <c r="R187" s="63">
        <f t="shared" si="212"/>
        <v>0</v>
      </c>
      <c r="S187" s="63">
        <f t="shared" si="213"/>
        <v>0</v>
      </c>
      <c r="T187" s="63">
        <f t="shared" si="214"/>
        <v>0</v>
      </c>
      <c r="U187" s="63">
        <f t="shared" si="215"/>
        <v>0</v>
      </c>
      <c r="V187" s="63">
        <f t="shared" si="216"/>
        <v>0</v>
      </c>
    </row>
    <row r="188" spans="1:22" s="7" customFormat="1">
      <c r="A188" s="113" t="s">
        <v>315</v>
      </c>
      <c r="B188" s="10" t="s">
        <v>398</v>
      </c>
      <c r="C188" s="60">
        <v>1.2909999999999999</v>
      </c>
      <c r="D188" s="60">
        <v>2.6080000000000001</v>
      </c>
      <c r="E188" s="60">
        <v>2.9359999999999999</v>
      </c>
      <c r="F188" s="60">
        <v>3.073</v>
      </c>
      <c r="G188" s="60">
        <v>3.073</v>
      </c>
      <c r="H188" s="60">
        <v>3.073</v>
      </c>
      <c r="I188" s="60">
        <v>3.073</v>
      </c>
      <c r="J188" s="10">
        <v>100</v>
      </c>
      <c r="K188" s="11">
        <v>8</v>
      </c>
      <c r="L188" s="10" t="s">
        <v>153</v>
      </c>
      <c r="M188" s="10" t="s">
        <v>9</v>
      </c>
      <c r="N188" s="10" t="s">
        <v>36</v>
      </c>
      <c r="O188" s="66">
        <v>30</v>
      </c>
      <c r="P188" s="63">
        <f t="shared" si="217"/>
        <v>0.38729999999999998</v>
      </c>
      <c r="Q188" s="63">
        <f t="shared" si="211"/>
        <v>0.78239999999999998</v>
      </c>
      <c r="R188" s="63">
        <f t="shared" si="212"/>
        <v>0.88079999999999992</v>
      </c>
      <c r="S188" s="63">
        <f t="shared" si="213"/>
        <v>0.92189999999999994</v>
      </c>
      <c r="T188" s="63">
        <f t="shared" si="214"/>
        <v>0.92189999999999994</v>
      </c>
      <c r="U188" s="63">
        <f t="shared" si="215"/>
        <v>0.92189999999999994</v>
      </c>
      <c r="V188" s="63">
        <f t="shared" si="216"/>
        <v>0.92189999999999994</v>
      </c>
    </row>
    <row r="189" spans="1:22" s="7" customFormat="1">
      <c r="A189" s="113" t="s">
        <v>315</v>
      </c>
      <c r="B189" s="10" t="s">
        <v>399</v>
      </c>
      <c r="C189" s="60">
        <v>0</v>
      </c>
      <c r="D189" s="60">
        <v>2.4329999999999998</v>
      </c>
      <c r="E189" s="60">
        <v>1.899</v>
      </c>
      <c r="F189" s="60">
        <v>1.891</v>
      </c>
      <c r="G189" s="60">
        <v>1.891</v>
      </c>
      <c r="H189" s="60">
        <v>1.891</v>
      </c>
      <c r="I189" s="60">
        <v>1.891</v>
      </c>
      <c r="J189" s="10">
        <v>100</v>
      </c>
      <c r="K189" s="11">
        <v>8</v>
      </c>
      <c r="L189" s="10" t="s">
        <v>153</v>
      </c>
      <c r="M189" s="10" t="s">
        <v>9</v>
      </c>
      <c r="N189" s="10" t="s">
        <v>36</v>
      </c>
      <c r="O189" s="66">
        <v>30</v>
      </c>
      <c r="P189" s="63">
        <f t="shared" si="217"/>
        <v>0</v>
      </c>
      <c r="Q189" s="63">
        <f t="shared" si="211"/>
        <v>0.72989999999999988</v>
      </c>
      <c r="R189" s="63">
        <f t="shared" si="212"/>
        <v>0.56969999999999998</v>
      </c>
      <c r="S189" s="63">
        <f t="shared" si="213"/>
        <v>0.56730000000000003</v>
      </c>
      <c r="T189" s="63">
        <f t="shared" si="214"/>
        <v>0.56730000000000003</v>
      </c>
      <c r="U189" s="63">
        <f t="shared" si="215"/>
        <v>0.56730000000000003</v>
      </c>
      <c r="V189" s="63">
        <f t="shared" si="216"/>
        <v>0.56730000000000003</v>
      </c>
    </row>
    <row r="190" spans="1:22" s="7" customFormat="1">
      <c r="A190" s="113" t="s">
        <v>315</v>
      </c>
      <c r="B190" s="10" t="s">
        <v>400</v>
      </c>
      <c r="C190" s="60">
        <v>0</v>
      </c>
      <c r="D190" s="60">
        <v>0.20100000000000001</v>
      </c>
      <c r="E190" s="60">
        <v>0.20100000000000001</v>
      </c>
      <c r="F190" s="60">
        <v>0.20100000000000001</v>
      </c>
      <c r="G190" s="60">
        <v>0.20100000000000001</v>
      </c>
      <c r="H190" s="60">
        <v>0.20100000000000001</v>
      </c>
      <c r="I190" s="60">
        <v>0.20100000000000001</v>
      </c>
      <c r="J190" s="10">
        <v>100</v>
      </c>
      <c r="K190" s="11">
        <v>8</v>
      </c>
      <c r="L190" s="10" t="s">
        <v>153</v>
      </c>
      <c r="M190" s="10" t="s">
        <v>9</v>
      </c>
      <c r="N190" s="10" t="s">
        <v>36</v>
      </c>
      <c r="O190" s="66">
        <v>30</v>
      </c>
      <c r="P190" s="63">
        <f t="shared" si="217"/>
        <v>0</v>
      </c>
      <c r="Q190" s="63">
        <f t="shared" si="211"/>
        <v>6.0299999999999999E-2</v>
      </c>
      <c r="R190" s="63">
        <f t="shared" si="212"/>
        <v>6.0299999999999999E-2</v>
      </c>
      <c r="S190" s="63">
        <f t="shared" si="213"/>
        <v>6.0299999999999999E-2</v>
      </c>
      <c r="T190" s="63">
        <f t="shared" si="214"/>
        <v>6.0299999999999999E-2</v>
      </c>
      <c r="U190" s="63">
        <f t="shared" si="215"/>
        <v>6.0299999999999999E-2</v>
      </c>
      <c r="V190" s="63">
        <f t="shared" si="216"/>
        <v>6.0299999999999999E-2</v>
      </c>
    </row>
    <row r="191" spans="1:22" s="7" customFormat="1">
      <c r="A191" s="113" t="s">
        <v>315</v>
      </c>
      <c r="B191" s="10" t="s">
        <v>401</v>
      </c>
      <c r="C191" s="60">
        <v>0</v>
      </c>
      <c r="D191" s="60">
        <v>0</v>
      </c>
      <c r="E191" s="60">
        <v>0</v>
      </c>
      <c r="F191" s="60">
        <v>0</v>
      </c>
      <c r="G191" s="60">
        <v>0</v>
      </c>
      <c r="H191" s="60">
        <v>0</v>
      </c>
      <c r="I191" s="60">
        <v>0</v>
      </c>
      <c r="J191" s="10">
        <v>100</v>
      </c>
      <c r="K191" s="11">
        <v>8</v>
      </c>
      <c r="L191" s="10" t="s">
        <v>153</v>
      </c>
      <c r="M191" s="10" t="s">
        <v>9</v>
      </c>
      <c r="N191" s="10" t="s">
        <v>36</v>
      </c>
      <c r="O191" s="66">
        <v>30</v>
      </c>
      <c r="P191" s="63">
        <f t="shared" si="217"/>
        <v>0</v>
      </c>
      <c r="Q191" s="63">
        <f t="shared" si="211"/>
        <v>0</v>
      </c>
      <c r="R191" s="63">
        <f t="shared" si="212"/>
        <v>0</v>
      </c>
      <c r="S191" s="63">
        <f t="shared" si="213"/>
        <v>0</v>
      </c>
      <c r="T191" s="63">
        <f t="shared" si="214"/>
        <v>0</v>
      </c>
      <c r="U191" s="63">
        <f t="shared" si="215"/>
        <v>0</v>
      </c>
      <c r="V191" s="63">
        <f t="shared" si="216"/>
        <v>0</v>
      </c>
    </row>
    <row r="192" spans="1:22" s="7" customFormat="1">
      <c r="A192" s="113" t="s">
        <v>315</v>
      </c>
      <c r="B192" s="10" t="s">
        <v>402</v>
      </c>
      <c r="C192" s="60">
        <v>0.73099999999999998</v>
      </c>
      <c r="D192" s="60">
        <v>1.8240000000000001</v>
      </c>
      <c r="E192" s="60">
        <v>2.1059999999999999</v>
      </c>
      <c r="F192" s="60">
        <v>2.3809999999999998</v>
      </c>
      <c r="G192" s="60">
        <v>2.3809999999999998</v>
      </c>
      <c r="H192" s="60">
        <v>2.3809999999999998</v>
      </c>
      <c r="I192" s="60">
        <v>2.3809999999999998</v>
      </c>
      <c r="J192" s="10">
        <v>100</v>
      </c>
      <c r="K192" s="11">
        <v>8</v>
      </c>
      <c r="L192" s="10" t="s">
        <v>153</v>
      </c>
      <c r="M192" s="10" t="s">
        <v>9</v>
      </c>
      <c r="N192" s="10" t="s">
        <v>36</v>
      </c>
      <c r="O192" s="66">
        <v>30</v>
      </c>
      <c r="P192" s="63">
        <f t="shared" si="217"/>
        <v>0.21929999999999999</v>
      </c>
      <c r="Q192" s="63">
        <f t="shared" si="211"/>
        <v>0.54720000000000002</v>
      </c>
      <c r="R192" s="63">
        <f t="shared" si="212"/>
        <v>0.63179999999999992</v>
      </c>
      <c r="S192" s="63">
        <f t="shared" si="213"/>
        <v>0.71429999999999993</v>
      </c>
      <c r="T192" s="63">
        <f t="shared" si="214"/>
        <v>0.71429999999999993</v>
      </c>
      <c r="U192" s="63">
        <f t="shared" si="215"/>
        <v>0.71429999999999993</v>
      </c>
      <c r="V192" s="63">
        <f t="shared" si="216"/>
        <v>0.71429999999999993</v>
      </c>
    </row>
    <row r="193" spans="1:22" s="7" customFormat="1">
      <c r="A193" s="113" t="s">
        <v>315</v>
      </c>
      <c r="B193" s="10" t="s">
        <v>403</v>
      </c>
      <c r="C193" s="60">
        <v>0</v>
      </c>
      <c r="D193" s="60">
        <v>0</v>
      </c>
      <c r="E193" s="60">
        <v>0</v>
      </c>
      <c r="F193" s="60">
        <v>0</v>
      </c>
      <c r="G193" s="60">
        <v>0</v>
      </c>
      <c r="H193" s="60">
        <v>0</v>
      </c>
      <c r="I193" s="60">
        <v>0</v>
      </c>
      <c r="J193" s="10">
        <v>100</v>
      </c>
      <c r="K193" s="11">
        <v>8</v>
      </c>
      <c r="L193" s="10" t="s">
        <v>153</v>
      </c>
      <c r="M193" s="10" t="s">
        <v>9</v>
      </c>
      <c r="N193" s="10" t="s">
        <v>36</v>
      </c>
      <c r="O193" s="66">
        <v>30</v>
      </c>
      <c r="P193" s="63">
        <f t="shared" si="217"/>
        <v>0</v>
      </c>
      <c r="Q193" s="63">
        <f t="shared" si="211"/>
        <v>0</v>
      </c>
      <c r="R193" s="63">
        <f t="shared" si="212"/>
        <v>0</v>
      </c>
      <c r="S193" s="63">
        <f t="shared" si="213"/>
        <v>0</v>
      </c>
      <c r="T193" s="63">
        <f t="shared" si="214"/>
        <v>0</v>
      </c>
      <c r="U193" s="63">
        <f t="shared" si="215"/>
        <v>0</v>
      </c>
      <c r="V193" s="63">
        <f t="shared" si="216"/>
        <v>0</v>
      </c>
    </row>
    <row r="194" spans="1:22" s="7" customFormat="1">
      <c r="A194" s="113" t="s">
        <v>315</v>
      </c>
      <c r="B194" s="10" t="s">
        <v>316</v>
      </c>
      <c r="C194" s="60">
        <v>6.2110000000000003</v>
      </c>
      <c r="D194" s="60">
        <v>8.2089999999999996</v>
      </c>
      <c r="E194" s="60">
        <v>4.8070000000000004</v>
      </c>
      <c r="F194" s="60">
        <v>3.1760000000000002</v>
      </c>
      <c r="G194" s="60">
        <v>2.6539999999999999</v>
      </c>
      <c r="H194" s="60">
        <v>2.645</v>
      </c>
      <c r="I194" s="60">
        <v>2.645</v>
      </c>
      <c r="J194" s="10">
        <v>100</v>
      </c>
      <c r="K194" s="11">
        <v>8</v>
      </c>
      <c r="L194" s="10" t="s">
        <v>153</v>
      </c>
      <c r="M194" s="10" t="s">
        <v>9</v>
      </c>
      <c r="N194" s="10" t="s">
        <v>36</v>
      </c>
      <c r="O194" s="66">
        <v>30</v>
      </c>
      <c r="P194" s="63">
        <f t="shared" si="217"/>
        <v>1.8633</v>
      </c>
      <c r="Q194" s="63">
        <f t="shared" si="211"/>
        <v>2.4626999999999999</v>
      </c>
      <c r="R194" s="63">
        <f t="shared" si="212"/>
        <v>1.4421000000000002</v>
      </c>
      <c r="S194" s="63">
        <f t="shared" si="213"/>
        <v>0.95279999999999998</v>
      </c>
      <c r="T194" s="63">
        <f t="shared" si="214"/>
        <v>0.79619999999999991</v>
      </c>
      <c r="U194" s="63">
        <f t="shared" si="215"/>
        <v>0.79349999999999998</v>
      </c>
      <c r="V194" s="63">
        <f t="shared" si="216"/>
        <v>0.79349999999999998</v>
      </c>
    </row>
    <row r="195" spans="1:22" s="3" customFormat="1" ht="15">
      <c r="A195" s="76"/>
      <c r="B195" s="76" t="s">
        <v>493</v>
      </c>
      <c r="C195" s="12">
        <f t="shared" ref="C195:I195" si="218">SUM(C174:C194)</f>
        <v>212.43200000000004</v>
      </c>
      <c r="D195" s="12">
        <f t="shared" si="218"/>
        <v>231.61699999999996</v>
      </c>
      <c r="E195" s="12">
        <f t="shared" si="218"/>
        <v>217.899</v>
      </c>
      <c r="F195" s="12">
        <f t="shared" si="218"/>
        <v>209.22249999999997</v>
      </c>
      <c r="G195" s="12">
        <f t="shared" si="218"/>
        <v>207.81349999999998</v>
      </c>
      <c r="H195" s="12">
        <f t="shared" si="218"/>
        <v>208.26249999999999</v>
      </c>
      <c r="I195" s="12">
        <f t="shared" si="218"/>
        <v>208.17949999999999</v>
      </c>
      <c r="L195" s="1"/>
      <c r="O195" s="65"/>
      <c r="P195" s="6">
        <f t="shared" ref="P195:V195" si="219">+SUM(P174:P194)</f>
        <v>136.51110000000003</v>
      </c>
      <c r="Q195" s="6">
        <f t="shared" si="219"/>
        <v>151.363</v>
      </c>
      <c r="R195" s="6">
        <f t="shared" si="219"/>
        <v>148.83270000000002</v>
      </c>
      <c r="S195" s="6">
        <f t="shared" si="219"/>
        <v>142.54139999999998</v>
      </c>
      <c r="T195" s="6">
        <f t="shared" si="219"/>
        <v>141.59550000000002</v>
      </c>
      <c r="U195" s="6">
        <f t="shared" si="219"/>
        <v>141.6626</v>
      </c>
      <c r="V195" s="6">
        <f t="shared" si="219"/>
        <v>141.62110000000001</v>
      </c>
    </row>
    <row r="196" spans="1:22" s="130" customFormat="1">
      <c r="C196" s="162"/>
      <c r="D196" s="162"/>
      <c r="E196" s="162"/>
      <c r="F196" s="162"/>
      <c r="G196" s="162"/>
      <c r="H196" s="162"/>
      <c r="I196" s="162"/>
      <c r="M196" s="4"/>
      <c r="O196" s="131"/>
      <c r="P196" s="132"/>
      <c r="Q196" s="132"/>
      <c r="R196" s="132"/>
      <c r="S196" s="132"/>
      <c r="T196" s="132"/>
      <c r="U196" s="132"/>
      <c r="V196" s="132"/>
    </row>
    <row r="197" spans="1:22" ht="15">
      <c r="A197" s="29"/>
      <c r="B197" s="26" t="s">
        <v>64</v>
      </c>
      <c r="C197" s="59"/>
      <c r="D197" s="59"/>
      <c r="E197" s="59"/>
      <c r="F197" s="59"/>
      <c r="G197" s="59"/>
      <c r="H197" s="59"/>
      <c r="I197" s="59"/>
      <c r="J197" s="26"/>
      <c r="K197" s="28"/>
      <c r="L197" s="95"/>
      <c r="M197" s="26"/>
      <c r="N197" s="26"/>
      <c r="O197" s="26"/>
    </row>
    <row r="198" spans="1:22" s="7" customFormat="1">
      <c r="A198" s="7">
        <v>1</v>
      </c>
      <c r="B198" s="7" t="s">
        <v>287</v>
      </c>
      <c r="C198" s="100">
        <v>4.5570000000000004</v>
      </c>
      <c r="D198" s="100">
        <v>4.625</v>
      </c>
      <c r="E198" s="100">
        <v>4.0170000000000003</v>
      </c>
      <c r="F198" s="100">
        <v>4.0170000000000003</v>
      </c>
      <c r="G198" s="100">
        <v>4.0170000000000003</v>
      </c>
      <c r="H198" s="100">
        <v>4.0170000000000003</v>
      </c>
      <c r="I198" s="100">
        <v>4.0170000000000003</v>
      </c>
      <c r="J198" s="205">
        <v>100</v>
      </c>
      <c r="K198" s="7">
        <v>7</v>
      </c>
      <c r="L198" s="111" t="s">
        <v>85</v>
      </c>
      <c r="M198" s="111" t="s">
        <v>370</v>
      </c>
      <c r="N198" s="7" t="s">
        <v>35</v>
      </c>
      <c r="O198" s="66">
        <v>0</v>
      </c>
      <c r="P198" s="63"/>
      <c r="Q198" s="63"/>
      <c r="R198" s="63"/>
      <c r="S198" s="63"/>
      <c r="T198" s="63"/>
      <c r="U198" s="63"/>
      <c r="V198" s="63"/>
    </row>
    <row r="199" spans="1:22" s="7" customFormat="1">
      <c r="A199" s="7">
        <v>1</v>
      </c>
      <c r="B199" s="7" t="s">
        <v>287</v>
      </c>
      <c r="C199" s="100">
        <v>2.3340000000000001</v>
      </c>
      <c r="D199" s="100">
        <v>2.57</v>
      </c>
      <c r="E199" s="100">
        <v>2.1150000000000002</v>
      </c>
      <c r="F199" s="100">
        <v>2.12</v>
      </c>
      <c r="G199" s="100">
        <v>2.56</v>
      </c>
      <c r="H199" s="100">
        <v>2.4340000000000002</v>
      </c>
      <c r="I199" s="100">
        <v>2.4670000000000001</v>
      </c>
      <c r="J199" s="205">
        <v>100</v>
      </c>
      <c r="K199" s="7">
        <v>11</v>
      </c>
      <c r="L199" s="111" t="s">
        <v>48</v>
      </c>
      <c r="M199" s="7" t="s">
        <v>36</v>
      </c>
      <c r="N199" s="7" t="s">
        <v>36</v>
      </c>
      <c r="O199" s="66">
        <v>0</v>
      </c>
      <c r="P199" s="63"/>
      <c r="Q199" s="63"/>
      <c r="R199" s="63"/>
      <c r="S199" s="63"/>
      <c r="T199" s="63"/>
      <c r="U199" s="63"/>
      <c r="V199" s="63"/>
    </row>
    <row r="200" spans="1:22" s="7" customFormat="1">
      <c r="A200" s="7">
        <v>1</v>
      </c>
      <c r="B200" s="7" t="s">
        <v>287</v>
      </c>
      <c r="C200" s="100">
        <v>0.57499999999999996</v>
      </c>
      <c r="D200" s="100">
        <v>0.45</v>
      </c>
      <c r="E200" s="100">
        <v>0.45</v>
      </c>
      <c r="F200" s="100">
        <v>0.45</v>
      </c>
      <c r="G200" s="100">
        <v>0</v>
      </c>
      <c r="H200" s="100">
        <v>0</v>
      </c>
      <c r="I200" s="100">
        <v>0</v>
      </c>
      <c r="J200" s="205">
        <v>100</v>
      </c>
      <c r="K200" s="7">
        <v>11</v>
      </c>
      <c r="L200" s="111" t="s">
        <v>48</v>
      </c>
      <c r="M200" s="7" t="s">
        <v>371</v>
      </c>
      <c r="N200" s="7" t="s">
        <v>36</v>
      </c>
      <c r="O200" s="66">
        <v>0</v>
      </c>
      <c r="P200" s="63"/>
      <c r="Q200" s="63"/>
      <c r="R200" s="63"/>
      <c r="S200" s="63"/>
      <c r="T200" s="63"/>
      <c r="U200" s="63"/>
      <c r="V200" s="63"/>
    </row>
    <row r="201" spans="1:22" s="7" customFormat="1">
      <c r="A201" s="7">
        <v>3</v>
      </c>
      <c r="B201" s="7" t="s">
        <v>511</v>
      </c>
      <c r="C201" s="100">
        <v>0</v>
      </c>
      <c r="D201" s="100">
        <v>3</v>
      </c>
      <c r="E201" s="100">
        <v>10</v>
      </c>
      <c r="F201" s="100">
        <v>10</v>
      </c>
      <c r="G201" s="100">
        <v>4</v>
      </c>
      <c r="H201" s="100">
        <v>0</v>
      </c>
      <c r="I201" s="100">
        <v>0</v>
      </c>
      <c r="J201" s="205">
        <v>100</v>
      </c>
      <c r="K201" s="7">
        <v>11</v>
      </c>
      <c r="L201" s="111" t="s">
        <v>48</v>
      </c>
      <c r="M201" s="7" t="s">
        <v>36</v>
      </c>
      <c r="N201" s="7" t="s">
        <v>36</v>
      </c>
      <c r="O201" s="66">
        <v>0</v>
      </c>
      <c r="P201" s="63"/>
      <c r="Q201" s="63"/>
      <c r="R201" s="63"/>
      <c r="S201" s="63"/>
      <c r="T201" s="63"/>
      <c r="U201" s="63"/>
      <c r="V201" s="63"/>
    </row>
    <row r="202" spans="1:22" s="7" customFormat="1">
      <c r="A202" s="7">
        <v>13</v>
      </c>
      <c r="B202" s="7" t="s">
        <v>288</v>
      </c>
      <c r="C202" s="100">
        <v>0.66</v>
      </c>
      <c r="D202" s="100">
        <v>0.66</v>
      </c>
      <c r="E202" s="100">
        <v>0.5</v>
      </c>
      <c r="F202" s="100">
        <v>0.5</v>
      </c>
      <c r="G202" s="100">
        <v>0.5</v>
      </c>
      <c r="H202" s="100">
        <v>0.5</v>
      </c>
      <c r="I202" s="100">
        <v>0.5</v>
      </c>
      <c r="J202" s="205">
        <v>100</v>
      </c>
      <c r="K202" s="7">
        <v>11</v>
      </c>
      <c r="L202" s="111" t="s">
        <v>48</v>
      </c>
      <c r="M202" s="7" t="s">
        <v>36</v>
      </c>
      <c r="N202" s="7" t="s">
        <v>36</v>
      </c>
      <c r="O202" s="66">
        <v>0</v>
      </c>
      <c r="P202" s="63"/>
      <c r="Q202" s="63"/>
      <c r="R202" s="63"/>
      <c r="S202" s="63"/>
      <c r="T202" s="63"/>
      <c r="U202" s="63"/>
      <c r="V202" s="63"/>
    </row>
    <row r="203" spans="1:22" s="7" customFormat="1">
      <c r="A203" s="7">
        <v>98</v>
      </c>
      <c r="B203" s="7" t="s">
        <v>102</v>
      </c>
      <c r="C203" s="100">
        <v>1.8109999999999999</v>
      </c>
      <c r="D203" s="100">
        <v>1.5189999999999999</v>
      </c>
      <c r="E203" s="100">
        <v>3.6930000000000001</v>
      </c>
      <c r="F203" s="100">
        <v>3.2120000000000002</v>
      </c>
      <c r="G203" s="100">
        <v>2.2069999999999999</v>
      </c>
      <c r="H203" s="100">
        <v>2.1859999999999999</v>
      </c>
      <c r="I203" s="100">
        <v>2.1859999999999999</v>
      </c>
      <c r="J203" s="205">
        <v>100</v>
      </c>
      <c r="K203" s="7">
        <v>11</v>
      </c>
      <c r="L203" s="111" t="s">
        <v>48</v>
      </c>
      <c r="M203" s="7" t="s">
        <v>36</v>
      </c>
      <c r="N203" s="7" t="s">
        <v>36</v>
      </c>
      <c r="O203" s="66">
        <v>0</v>
      </c>
      <c r="P203" s="63"/>
      <c r="Q203" s="63"/>
      <c r="R203" s="63"/>
      <c r="S203" s="63"/>
      <c r="T203" s="63"/>
      <c r="U203" s="63"/>
      <c r="V203" s="63"/>
    </row>
    <row r="204" spans="1:22" s="76" customFormat="1" ht="15">
      <c r="B204" s="76" t="s">
        <v>67</v>
      </c>
      <c r="C204" s="117">
        <f t="shared" ref="C204:I204" si="220">SUM(C198:C203)</f>
        <v>9.9369999999999994</v>
      </c>
      <c r="D204" s="117">
        <f t="shared" si="220"/>
        <v>12.824</v>
      </c>
      <c r="E204" s="117">
        <f t="shared" si="220"/>
        <v>20.775000000000002</v>
      </c>
      <c r="F204" s="117">
        <f t="shared" si="220"/>
        <v>20.298999999999999</v>
      </c>
      <c r="G204" s="117">
        <f t="shared" si="220"/>
        <v>13.283999999999999</v>
      </c>
      <c r="H204" s="117">
        <f t="shared" si="220"/>
        <v>9.1370000000000005</v>
      </c>
      <c r="I204" s="117">
        <f t="shared" si="220"/>
        <v>9.17</v>
      </c>
      <c r="L204" s="21"/>
      <c r="O204" s="118"/>
      <c r="P204" s="116"/>
      <c r="Q204" s="116"/>
      <c r="R204" s="116"/>
      <c r="S204" s="116"/>
      <c r="T204" s="116"/>
      <c r="U204" s="116"/>
      <c r="V204" s="116"/>
    </row>
    <row r="205" spans="1:22">
      <c r="A205" s="7"/>
      <c r="C205" s="58"/>
      <c r="D205" s="58"/>
      <c r="E205" s="58"/>
      <c r="F205" s="58"/>
      <c r="G205" s="58"/>
      <c r="H205" s="58"/>
      <c r="I205" s="58"/>
      <c r="P205" s="5" t="s">
        <v>144</v>
      </c>
    </row>
    <row r="206" spans="1:22" ht="15">
      <c r="A206" s="30"/>
      <c r="B206" s="26" t="s">
        <v>65</v>
      </c>
      <c r="C206" s="61"/>
      <c r="D206" s="61"/>
      <c r="E206" s="61"/>
      <c r="F206" s="61"/>
      <c r="G206" s="61"/>
      <c r="H206" s="61"/>
      <c r="I206" s="61"/>
      <c r="J206" s="30"/>
      <c r="K206" s="30"/>
      <c r="L206" s="96"/>
      <c r="M206" s="30"/>
      <c r="N206" s="30"/>
      <c r="O206" s="30"/>
    </row>
    <row r="207" spans="1:22" s="7" customFormat="1">
      <c r="A207" s="111" t="s">
        <v>223</v>
      </c>
      <c r="B207" s="111" t="s">
        <v>204</v>
      </c>
      <c r="C207" s="114">
        <v>22</v>
      </c>
      <c r="D207" s="114">
        <v>22</v>
      </c>
      <c r="E207" s="114">
        <v>22</v>
      </c>
      <c r="F207" s="114">
        <v>22</v>
      </c>
      <c r="G207" s="114">
        <v>22</v>
      </c>
      <c r="H207" s="114">
        <v>22</v>
      </c>
      <c r="I207" s="114">
        <v>22</v>
      </c>
      <c r="J207" s="115">
        <v>2.7</v>
      </c>
      <c r="K207" s="119" t="s">
        <v>57</v>
      </c>
      <c r="L207" s="111" t="s">
        <v>90</v>
      </c>
      <c r="M207" s="111" t="s">
        <v>165</v>
      </c>
      <c r="N207" s="111" t="s">
        <v>35</v>
      </c>
      <c r="O207" s="63"/>
      <c r="P207" s="63">
        <f>+$O207/100*C207</f>
        <v>0</v>
      </c>
      <c r="Q207" s="63">
        <f>+$O207/100*D207</f>
        <v>0</v>
      </c>
      <c r="R207" s="63">
        <f>+$O207/100*E207</f>
        <v>0</v>
      </c>
      <c r="S207" s="63">
        <f>+$O207/100*F207</f>
        <v>0</v>
      </c>
      <c r="T207" s="63">
        <f>+$O207/100*G207</f>
        <v>0</v>
      </c>
      <c r="U207" s="63">
        <f t="shared" ref="U207" si="221">+$O207/100*H207</f>
        <v>0</v>
      </c>
      <c r="V207" s="63">
        <f t="shared" ref="V207" si="222">+$O207/100*I207</f>
        <v>0</v>
      </c>
    </row>
    <row r="208" spans="1:22" s="7" customFormat="1">
      <c r="A208" s="111" t="s">
        <v>463</v>
      </c>
      <c r="B208" s="111" t="s">
        <v>464</v>
      </c>
      <c r="C208" s="114">
        <v>7</v>
      </c>
      <c r="D208" s="114">
        <v>7</v>
      </c>
      <c r="E208" s="114">
        <v>7</v>
      </c>
      <c r="F208" s="114">
        <v>7</v>
      </c>
      <c r="G208" s="114">
        <v>7</v>
      </c>
      <c r="H208" s="114">
        <v>7</v>
      </c>
      <c r="I208" s="114">
        <v>7</v>
      </c>
      <c r="J208" s="115">
        <v>28.3</v>
      </c>
      <c r="K208" s="119">
        <v>7</v>
      </c>
      <c r="L208" s="111" t="s">
        <v>85</v>
      </c>
      <c r="M208" s="111" t="s">
        <v>5</v>
      </c>
      <c r="N208" s="111" t="s">
        <v>36</v>
      </c>
      <c r="O208" s="66"/>
      <c r="P208" s="63"/>
      <c r="Q208" s="63"/>
      <c r="R208" s="63"/>
      <c r="S208" s="63"/>
      <c r="T208" s="63"/>
      <c r="U208" s="63"/>
      <c r="V208" s="63"/>
    </row>
    <row r="209" spans="1:22" s="7" customFormat="1">
      <c r="A209" s="111" t="s">
        <v>158</v>
      </c>
      <c r="B209" s="111" t="s">
        <v>362</v>
      </c>
      <c r="C209" s="114">
        <v>15.4</v>
      </c>
      <c r="D209" s="114">
        <v>15.4</v>
      </c>
      <c r="E209" s="114">
        <v>15.4</v>
      </c>
      <c r="F209" s="114">
        <v>15.4</v>
      </c>
      <c r="G209" s="114">
        <v>15.4</v>
      </c>
      <c r="H209" s="114">
        <v>15.4</v>
      </c>
      <c r="I209" s="114">
        <v>15.4</v>
      </c>
      <c r="J209" s="115">
        <v>6.9</v>
      </c>
      <c r="K209" s="119" t="s">
        <v>57</v>
      </c>
      <c r="L209" s="111" t="s">
        <v>90</v>
      </c>
      <c r="M209" s="111" t="s">
        <v>24</v>
      </c>
      <c r="N209" s="111" t="s">
        <v>35</v>
      </c>
      <c r="O209" s="63"/>
      <c r="P209" s="63">
        <f>+$O209/100*C209</f>
        <v>0</v>
      </c>
      <c r="Q209" s="63">
        <f>+$O209/100*D209</f>
        <v>0</v>
      </c>
      <c r="R209" s="63">
        <f>+$O209/100*E209</f>
        <v>0</v>
      </c>
      <c r="S209" s="63">
        <f>+$O209/100*F209</f>
        <v>0</v>
      </c>
      <c r="T209" s="63">
        <f>+$O209/100*G209</f>
        <v>0</v>
      </c>
      <c r="U209" s="63">
        <f t="shared" ref="U209" si="223">+$O209/100*H209</f>
        <v>0</v>
      </c>
      <c r="V209" s="63">
        <f t="shared" ref="V209" si="224">+$O209/100*I209</f>
        <v>0</v>
      </c>
    </row>
    <row r="210" spans="1:22" s="7" customFormat="1">
      <c r="A210" s="111" t="s">
        <v>457</v>
      </c>
      <c r="B210" s="111" t="s">
        <v>458</v>
      </c>
      <c r="C210" s="114">
        <v>2.7759999999999998</v>
      </c>
      <c r="D210" s="114">
        <v>7.9530000000000003</v>
      </c>
      <c r="E210" s="114">
        <v>5.8479999999999999</v>
      </c>
      <c r="F210" s="114">
        <v>5.85</v>
      </c>
      <c r="G210" s="114">
        <v>5.85</v>
      </c>
      <c r="H210" s="114">
        <v>5.85</v>
      </c>
      <c r="I210" s="114">
        <v>5.8479999999999999</v>
      </c>
      <c r="J210" s="115">
        <v>24.6</v>
      </c>
      <c r="K210" s="119">
        <v>7</v>
      </c>
      <c r="L210" s="111" t="s">
        <v>85</v>
      </c>
      <c r="M210" s="111" t="s">
        <v>36</v>
      </c>
      <c r="N210" s="111" t="s">
        <v>36</v>
      </c>
      <c r="O210" s="63"/>
      <c r="P210" s="63"/>
      <c r="Q210" s="63"/>
      <c r="R210" s="63"/>
      <c r="S210" s="63"/>
      <c r="T210" s="63"/>
      <c r="U210" s="63"/>
      <c r="V210" s="63"/>
    </row>
    <row r="211" spans="1:22" s="7" customFormat="1">
      <c r="A211" s="111" t="s">
        <v>160</v>
      </c>
      <c r="B211" s="111" t="s">
        <v>605</v>
      </c>
      <c r="C211" s="114">
        <v>18.100000000000001</v>
      </c>
      <c r="D211" s="114">
        <v>18.100000000000001</v>
      </c>
      <c r="E211" s="114">
        <v>18.100000000000001</v>
      </c>
      <c r="F211" s="114">
        <v>18.100000000000001</v>
      </c>
      <c r="G211" s="114">
        <v>18.100000000000001</v>
      </c>
      <c r="H211" s="114">
        <v>18.100000000000001</v>
      </c>
      <c r="I211" s="114">
        <v>18.100000000000001</v>
      </c>
      <c r="J211" s="115">
        <v>5.8</v>
      </c>
      <c r="K211" s="119">
        <v>7</v>
      </c>
      <c r="L211" s="111" t="s">
        <v>85</v>
      </c>
      <c r="M211" s="111" t="s">
        <v>5</v>
      </c>
      <c r="N211" s="111" t="s">
        <v>35</v>
      </c>
      <c r="O211" s="63"/>
      <c r="P211" s="63"/>
      <c r="Q211" s="63"/>
      <c r="R211" s="63"/>
      <c r="S211" s="63"/>
      <c r="T211" s="63"/>
      <c r="U211" s="63"/>
      <c r="V211" s="63"/>
    </row>
    <row r="212" spans="1:22" s="7" customFormat="1">
      <c r="A212" s="111" t="s">
        <v>160</v>
      </c>
      <c r="B212" s="111" t="s">
        <v>606</v>
      </c>
      <c r="C212" s="114">
        <v>1.7869999999999999</v>
      </c>
      <c r="D212" s="114">
        <v>0</v>
      </c>
      <c r="E212" s="114">
        <v>0</v>
      </c>
      <c r="F212" s="114">
        <v>0</v>
      </c>
      <c r="G212" s="114">
        <v>0</v>
      </c>
      <c r="H212" s="114">
        <v>0</v>
      </c>
      <c r="I212" s="114">
        <v>0</v>
      </c>
      <c r="J212" s="115">
        <v>0</v>
      </c>
      <c r="K212" s="119">
        <v>7</v>
      </c>
      <c r="L212" s="111" t="s">
        <v>85</v>
      </c>
      <c r="M212" s="111" t="s">
        <v>5</v>
      </c>
      <c r="N212" s="111" t="s">
        <v>36</v>
      </c>
      <c r="O212" s="63"/>
      <c r="P212" s="63">
        <f t="shared" ref="P212:T213" si="225">+$O212/100*C212</f>
        <v>0</v>
      </c>
      <c r="Q212" s="63">
        <f t="shared" si="225"/>
        <v>0</v>
      </c>
      <c r="R212" s="63">
        <f t="shared" si="225"/>
        <v>0</v>
      </c>
      <c r="S212" s="63">
        <f t="shared" si="225"/>
        <v>0</v>
      </c>
      <c r="T212" s="63">
        <f t="shared" si="225"/>
        <v>0</v>
      </c>
      <c r="U212" s="63">
        <f t="shared" ref="U212" si="226">+$O212/100*H212</f>
        <v>0</v>
      </c>
      <c r="V212" s="63">
        <f t="shared" ref="V212" si="227">+$O212/100*I212</f>
        <v>0</v>
      </c>
    </row>
    <row r="213" spans="1:22" s="7" customFormat="1">
      <c r="A213" s="111" t="s">
        <v>160</v>
      </c>
      <c r="B213" s="111" t="s">
        <v>224</v>
      </c>
      <c r="C213" s="114">
        <v>9.8789999999999996</v>
      </c>
      <c r="D213" s="114">
        <v>9.3000000000000007</v>
      </c>
      <c r="E213" s="114">
        <v>9.5</v>
      </c>
      <c r="F213" s="114">
        <v>9.5</v>
      </c>
      <c r="G213" s="114">
        <v>9.5</v>
      </c>
      <c r="H213" s="114">
        <v>9.5</v>
      </c>
      <c r="I213" s="114">
        <v>9.5</v>
      </c>
      <c r="J213" s="115">
        <v>8.4</v>
      </c>
      <c r="K213" s="119">
        <v>7</v>
      </c>
      <c r="L213" s="111" t="s">
        <v>85</v>
      </c>
      <c r="M213" s="111" t="s">
        <v>5</v>
      </c>
      <c r="N213" s="111" t="s">
        <v>35</v>
      </c>
      <c r="O213" s="63"/>
      <c r="P213" s="63">
        <f t="shared" si="225"/>
        <v>0</v>
      </c>
      <c r="Q213" s="63">
        <f t="shared" si="225"/>
        <v>0</v>
      </c>
      <c r="R213" s="63">
        <f t="shared" si="225"/>
        <v>0</v>
      </c>
      <c r="S213" s="63">
        <f t="shared" si="225"/>
        <v>0</v>
      </c>
      <c r="T213" s="63">
        <f t="shared" si="225"/>
        <v>0</v>
      </c>
      <c r="U213" s="63">
        <f t="shared" ref="U213" si="228">+$O213/100*H213</f>
        <v>0</v>
      </c>
      <c r="V213" s="63">
        <f t="shared" ref="V213" si="229">+$O213/100*I213</f>
        <v>0</v>
      </c>
    </row>
    <row r="214" spans="1:22" s="7" customFormat="1">
      <c r="A214" s="111" t="s">
        <v>156</v>
      </c>
      <c r="B214" s="111" t="s">
        <v>512</v>
      </c>
      <c r="C214" s="114">
        <v>210.15799999999999</v>
      </c>
      <c r="D214" s="114">
        <v>220.67099999999999</v>
      </c>
      <c r="E214" s="114">
        <v>356.95499999999998</v>
      </c>
      <c r="F214" s="114">
        <v>228.21</v>
      </c>
      <c r="G214" s="114">
        <v>226.84200000000001</v>
      </c>
      <c r="H214" s="114">
        <v>203.12799999999999</v>
      </c>
      <c r="I214" s="114">
        <v>168.32900000000001</v>
      </c>
      <c r="J214" s="115">
        <v>95.2</v>
      </c>
      <c r="K214" s="119">
        <v>7</v>
      </c>
      <c r="L214" s="111" t="s">
        <v>85</v>
      </c>
      <c r="M214" s="111" t="s">
        <v>157</v>
      </c>
      <c r="N214" s="111" t="s">
        <v>36</v>
      </c>
      <c r="O214" s="63"/>
      <c r="P214" s="63"/>
      <c r="Q214" s="63"/>
      <c r="R214" s="63"/>
      <c r="S214" s="63"/>
      <c r="T214" s="63"/>
      <c r="U214" s="63"/>
      <c r="V214" s="63"/>
    </row>
    <row r="215" spans="1:22" s="7" customFormat="1">
      <c r="A215" s="111" t="s">
        <v>156</v>
      </c>
      <c r="B215" s="111" t="s">
        <v>513</v>
      </c>
      <c r="C215" s="114">
        <v>6.08</v>
      </c>
      <c r="D215" s="114">
        <v>6.601</v>
      </c>
      <c r="E215" s="114">
        <v>6.4420000000000002</v>
      </c>
      <c r="F215" s="114">
        <v>5.9420000000000002</v>
      </c>
      <c r="G215" s="114">
        <v>5.742</v>
      </c>
      <c r="H215" s="114">
        <v>5.742</v>
      </c>
      <c r="I215" s="114">
        <v>5.742</v>
      </c>
      <c r="J215" s="115">
        <v>16.3</v>
      </c>
      <c r="K215" s="119">
        <v>7</v>
      </c>
      <c r="L215" s="111" t="s">
        <v>85</v>
      </c>
      <c r="M215" s="111" t="s">
        <v>91</v>
      </c>
      <c r="N215" s="111" t="s">
        <v>35</v>
      </c>
      <c r="O215" s="63"/>
      <c r="P215" s="63"/>
      <c r="Q215" s="63"/>
      <c r="R215" s="63"/>
      <c r="S215" s="63"/>
      <c r="T215" s="63"/>
      <c r="U215" s="63"/>
      <c r="V215" s="63"/>
    </row>
    <row r="216" spans="1:22" s="7" customFormat="1">
      <c r="A216" s="111" t="s">
        <v>156</v>
      </c>
      <c r="B216" s="111" t="s">
        <v>607</v>
      </c>
      <c r="C216" s="114">
        <v>16.7</v>
      </c>
      <c r="D216" s="114">
        <v>15.4</v>
      </c>
      <c r="E216" s="114">
        <v>17.899999999999999</v>
      </c>
      <c r="F216" s="114">
        <v>18.2</v>
      </c>
      <c r="G216" s="114">
        <v>16.5</v>
      </c>
      <c r="H216" s="114">
        <v>15.6</v>
      </c>
      <c r="I216" s="114">
        <v>13.2</v>
      </c>
      <c r="J216" s="115">
        <v>4.8</v>
      </c>
      <c r="K216" s="119">
        <v>7</v>
      </c>
      <c r="L216" s="111" t="s">
        <v>85</v>
      </c>
      <c r="M216" s="111" t="s">
        <v>157</v>
      </c>
      <c r="N216" s="111" t="s">
        <v>36</v>
      </c>
      <c r="O216" s="63"/>
      <c r="P216" s="63">
        <f>+$O216/100*C216</f>
        <v>0</v>
      </c>
      <c r="Q216" s="63">
        <f>+$O216/100*D216</f>
        <v>0</v>
      </c>
      <c r="R216" s="63">
        <f>+$O216/100*E216</f>
        <v>0</v>
      </c>
      <c r="S216" s="63">
        <f>+$O216/100*F216</f>
        <v>0</v>
      </c>
      <c r="T216" s="63">
        <f>+$O216/100*G216</f>
        <v>0</v>
      </c>
      <c r="U216" s="63">
        <f t="shared" ref="U216" si="230">+$O216/100*H216</f>
        <v>0</v>
      </c>
      <c r="V216" s="63">
        <f t="shared" ref="V216" si="231">+$O216/100*I216</f>
        <v>0</v>
      </c>
    </row>
    <row r="217" spans="1:22" s="7" customFormat="1">
      <c r="A217" s="111" t="s">
        <v>459</v>
      </c>
      <c r="B217" s="111" t="s">
        <v>460</v>
      </c>
      <c r="C217" s="114">
        <v>0</v>
      </c>
      <c r="D217" s="114">
        <v>0</v>
      </c>
      <c r="E217" s="114">
        <v>1.3</v>
      </c>
      <c r="F217" s="114">
        <v>1.5</v>
      </c>
      <c r="G217" s="114">
        <v>5.3</v>
      </c>
      <c r="H217" s="114">
        <v>5.5</v>
      </c>
      <c r="I217" s="114">
        <v>5.5</v>
      </c>
      <c r="J217" s="115">
        <v>0.8</v>
      </c>
      <c r="K217" s="119">
        <v>7</v>
      </c>
      <c r="L217" s="111" t="s">
        <v>85</v>
      </c>
      <c r="M217" s="111" t="s">
        <v>36</v>
      </c>
      <c r="N217" s="111" t="s">
        <v>36</v>
      </c>
      <c r="O217" s="63"/>
      <c r="P217" s="63"/>
      <c r="Q217" s="63"/>
      <c r="R217" s="63"/>
      <c r="S217" s="63"/>
      <c r="T217" s="63"/>
      <c r="U217" s="63"/>
      <c r="V217" s="63"/>
    </row>
    <row r="218" spans="1:22" s="7" customFormat="1">
      <c r="A218" s="111" t="s">
        <v>203</v>
      </c>
      <c r="B218" s="111" t="s">
        <v>207</v>
      </c>
      <c r="C218" s="114">
        <v>11.17</v>
      </c>
      <c r="D218" s="114">
        <v>11.17</v>
      </c>
      <c r="E218" s="114">
        <v>11.17</v>
      </c>
      <c r="F218" s="114">
        <v>11.17</v>
      </c>
      <c r="G218" s="114">
        <v>11.17</v>
      </c>
      <c r="H218" s="114">
        <v>11.17</v>
      </c>
      <c r="I218" s="114">
        <v>11.17</v>
      </c>
      <c r="J218" s="115">
        <v>50.7</v>
      </c>
      <c r="K218" s="119" t="s">
        <v>57</v>
      </c>
      <c r="L218" s="111" t="s">
        <v>90</v>
      </c>
      <c r="M218" s="111" t="s">
        <v>24</v>
      </c>
      <c r="N218" s="111" t="s">
        <v>35</v>
      </c>
      <c r="O218" s="63"/>
      <c r="P218" s="63"/>
      <c r="Q218" s="63"/>
      <c r="R218" s="63"/>
      <c r="S218" s="63"/>
      <c r="T218" s="63"/>
      <c r="U218" s="63"/>
      <c r="V218" s="63"/>
    </row>
    <row r="219" spans="1:22" s="7" customFormat="1">
      <c r="A219" s="111" t="s">
        <v>290</v>
      </c>
      <c r="B219" s="111" t="s">
        <v>461</v>
      </c>
      <c r="C219" s="114">
        <v>7.157</v>
      </c>
      <c r="D219" s="114">
        <v>7.665</v>
      </c>
      <c r="E219" s="114">
        <v>9.5668108157704843</v>
      </c>
      <c r="F219" s="114">
        <v>10.483250599325054</v>
      </c>
      <c r="G219" s="114">
        <v>10.688823608422593</v>
      </c>
      <c r="H219" s="114">
        <v>10.908119579985494</v>
      </c>
      <c r="I219" s="114">
        <v>10.908616552045693</v>
      </c>
      <c r="J219" s="115">
        <v>36.1</v>
      </c>
      <c r="K219" s="119">
        <v>11</v>
      </c>
      <c r="L219" s="111" t="s">
        <v>48</v>
      </c>
      <c r="M219" s="111" t="s">
        <v>159</v>
      </c>
      <c r="N219" s="111" t="s">
        <v>35</v>
      </c>
      <c r="O219" s="63"/>
      <c r="P219" s="63"/>
      <c r="Q219" s="63"/>
      <c r="R219" s="63"/>
      <c r="S219" s="63"/>
      <c r="T219" s="63"/>
      <c r="U219" s="63"/>
      <c r="V219" s="63"/>
    </row>
    <row r="220" spans="1:22" s="7" customFormat="1">
      <c r="A220" s="111" t="s">
        <v>290</v>
      </c>
      <c r="B220" s="111" t="s">
        <v>462</v>
      </c>
      <c r="C220" s="114">
        <v>3.6070000000000002</v>
      </c>
      <c r="D220" s="114">
        <v>2.5752999999999999</v>
      </c>
      <c r="E220" s="114">
        <v>4.3170617781873517</v>
      </c>
      <c r="F220" s="114">
        <v>4.7458216854250237</v>
      </c>
      <c r="G220" s="114">
        <v>4.833924403609684</v>
      </c>
      <c r="H220" s="114">
        <v>4.9279083914223554</v>
      </c>
      <c r="I220" s="114">
        <v>4.9281213794481555</v>
      </c>
      <c r="J220" s="115">
        <v>16.3</v>
      </c>
      <c r="K220" s="119">
        <v>11</v>
      </c>
      <c r="L220" s="111" t="s">
        <v>48</v>
      </c>
      <c r="M220" s="111" t="s">
        <v>5</v>
      </c>
      <c r="N220" s="111" t="s">
        <v>36</v>
      </c>
      <c r="O220" s="63"/>
      <c r="P220" s="63"/>
      <c r="Q220" s="63"/>
      <c r="R220" s="63"/>
      <c r="S220" s="63"/>
      <c r="T220" s="63"/>
      <c r="U220" s="63"/>
      <c r="V220" s="63"/>
    </row>
    <row r="221" spans="1:22" s="7" customFormat="1">
      <c r="A221" s="111" t="s">
        <v>290</v>
      </c>
      <c r="B221" s="111" t="s">
        <v>462</v>
      </c>
      <c r="C221" s="114">
        <v>9.4E-2</v>
      </c>
      <c r="D221" s="114">
        <v>9.6000000000000002E-2</v>
      </c>
      <c r="E221" s="114">
        <v>0.13</v>
      </c>
      <c r="F221" s="114">
        <v>0.155</v>
      </c>
      <c r="G221" s="114">
        <v>0.155</v>
      </c>
      <c r="H221" s="114">
        <v>0.155</v>
      </c>
      <c r="I221" s="114">
        <v>0.155</v>
      </c>
      <c r="J221" s="115">
        <v>0.5</v>
      </c>
      <c r="K221" s="119">
        <v>11</v>
      </c>
      <c r="L221" s="111" t="s">
        <v>48</v>
      </c>
      <c r="M221" s="111" t="s">
        <v>9</v>
      </c>
      <c r="N221" s="111" t="s">
        <v>36</v>
      </c>
      <c r="O221" s="63"/>
      <c r="P221" s="63"/>
      <c r="Q221" s="63"/>
      <c r="R221" s="63"/>
      <c r="S221" s="63"/>
      <c r="T221" s="63"/>
      <c r="U221" s="63"/>
      <c r="V221" s="63"/>
    </row>
    <row r="222" spans="1:22" s="7" customFormat="1">
      <c r="A222" s="111" t="s">
        <v>290</v>
      </c>
      <c r="B222" s="111" t="s">
        <v>462</v>
      </c>
      <c r="C222" s="114">
        <v>7.5999999999999998E-2</v>
      </c>
      <c r="D222" s="114">
        <v>7.8E-2</v>
      </c>
      <c r="E222" s="114">
        <v>8.6999999999999994E-2</v>
      </c>
      <c r="F222" s="114">
        <v>9.8000000000000004E-2</v>
      </c>
      <c r="G222" s="114">
        <v>9.8000000000000004E-2</v>
      </c>
      <c r="H222" s="114">
        <v>9.8000000000000004E-2</v>
      </c>
      <c r="I222" s="114">
        <v>9.8000000000000004E-2</v>
      </c>
      <c r="J222" s="115">
        <v>0.3</v>
      </c>
      <c r="K222" s="119">
        <v>11</v>
      </c>
      <c r="L222" s="111" t="s">
        <v>48</v>
      </c>
      <c r="M222" s="111" t="s">
        <v>56</v>
      </c>
      <c r="N222" s="111" t="s">
        <v>36</v>
      </c>
      <c r="O222" s="63"/>
      <c r="P222" s="63"/>
      <c r="Q222" s="63"/>
      <c r="R222" s="63"/>
      <c r="S222" s="63"/>
      <c r="T222" s="63"/>
      <c r="U222" s="63"/>
      <c r="V222" s="63"/>
    </row>
    <row r="223" spans="1:22" s="76" customFormat="1" ht="15">
      <c r="B223" s="76" t="s">
        <v>68</v>
      </c>
      <c r="C223" s="116">
        <f t="shared" ref="C223:I223" si="232">SUM(C207:C222)</f>
        <v>331.98400000000004</v>
      </c>
      <c r="D223" s="116">
        <f t="shared" si="232"/>
        <v>344.0093</v>
      </c>
      <c r="E223" s="116">
        <f t="shared" si="232"/>
        <v>485.71587259395784</v>
      </c>
      <c r="F223" s="116">
        <f t="shared" si="232"/>
        <v>358.35407228475009</v>
      </c>
      <c r="G223" s="116">
        <f t="shared" si="232"/>
        <v>359.17974801203229</v>
      </c>
      <c r="H223" s="116">
        <f t="shared" si="232"/>
        <v>335.07902797140787</v>
      </c>
      <c r="I223" s="116">
        <f t="shared" si="232"/>
        <v>297.8787379314939</v>
      </c>
      <c r="L223" s="21"/>
      <c r="O223" s="118"/>
      <c r="P223" s="117">
        <f t="shared" ref="P223:V223" si="233">SUM(P207:P222)</f>
        <v>0</v>
      </c>
      <c r="Q223" s="117">
        <f t="shared" si="233"/>
        <v>0</v>
      </c>
      <c r="R223" s="117">
        <f t="shared" si="233"/>
        <v>0</v>
      </c>
      <c r="S223" s="117">
        <f t="shared" si="233"/>
        <v>0</v>
      </c>
      <c r="T223" s="117">
        <f t="shared" si="233"/>
        <v>0</v>
      </c>
      <c r="U223" s="117">
        <f t="shared" si="233"/>
        <v>0</v>
      </c>
      <c r="V223" s="117">
        <f t="shared" si="233"/>
        <v>0</v>
      </c>
    </row>
    <row r="224" spans="1:22" s="76" customFormat="1" ht="15">
      <c r="C224" s="116"/>
      <c r="D224" s="116"/>
      <c r="E224" s="116"/>
      <c r="F224" s="116"/>
      <c r="G224" s="116"/>
      <c r="H224" s="116"/>
      <c r="I224" s="116"/>
      <c r="L224" s="21"/>
      <c r="O224" s="118"/>
      <c r="P224" s="117"/>
      <c r="Q224" s="117"/>
      <c r="R224" s="117"/>
      <c r="S224" s="117"/>
      <c r="T224" s="117"/>
      <c r="U224" s="117"/>
      <c r="V224" s="117"/>
    </row>
    <row r="225" spans="1:22" s="76" customFormat="1" ht="15">
      <c r="A225" s="30"/>
      <c r="B225" s="26" t="s">
        <v>637</v>
      </c>
      <c r="C225" s="61"/>
      <c r="D225" s="61"/>
      <c r="E225" s="61"/>
      <c r="F225" s="61"/>
      <c r="G225" s="61"/>
      <c r="H225" s="61"/>
      <c r="I225" s="61"/>
      <c r="J225" s="30"/>
      <c r="K225" s="30"/>
      <c r="L225" s="96"/>
      <c r="M225" s="30"/>
      <c r="N225" s="30"/>
      <c r="O225" s="30"/>
      <c r="P225" s="117"/>
      <c r="Q225" s="117"/>
      <c r="R225" s="117"/>
      <c r="S225" s="117"/>
      <c r="T225" s="117"/>
      <c r="U225" s="117"/>
      <c r="V225" s="117"/>
    </row>
    <row r="226" spans="1:22" s="204" customFormat="1" ht="15">
      <c r="A226" s="128">
        <v>2</v>
      </c>
      <c r="B226" s="111" t="s">
        <v>638</v>
      </c>
      <c r="C226" s="114">
        <v>0</v>
      </c>
      <c r="D226" s="114">
        <v>0</v>
      </c>
      <c r="E226" s="114">
        <v>165.91650000000001</v>
      </c>
      <c r="F226" s="114">
        <v>332.38299999999998</v>
      </c>
      <c r="G226" s="114">
        <v>499.05</v>
      </c>
      <c r="H226" s="114">
        <v>665.7165</v>
      </c>
      <c r="I226" s="114">
        <v>665.7165</v>
      </c>
      <c r="J226" s="115">
        <v>50</v>
      </c>
      <c r="K226" s="119" t="s">
        <v>663</v>
      </c>
      <c r="L226" s="114" t="s">
        <v>639</v>
      </c>
      <c r="M226" s="114" t="s">
        <v>640</v>
      </c>
      <c r="N226" s="114" t="s">
        <v>641</v>
      </c>
      <c r="O226" s="193">
        <v>50</v>
      </c>
      <c r="P226" s="63">
        <f>+$O226/100*C226</f>
        <v>0</v>
      </c>
      <c r="Q226" s="63">
        <f t="shared" ref="Q226:V226" si="234">+$O226/100*D226</f>
        <v>0</v>
      </c>
      <c r="R226" s="63">
        <f t="shared" si="234"/>
        <v>82.958250000000007</v>
      </c>
      <c r="S226" s="63">
        <f t="shared" si="234"/>
        <v>166.19149999999999</v>
      </c>
      <c r="T226" s="63">
        <f t="shared" si="234"/>
        <v>249.52500000000001</v>
      </c>
      <c r="U226" s="63">
        <f t="shared" si="234"/>
        <v>332.85825</v>
      </c>
      <c r="V226" s="63">
        <f t="shared" si="234"/>
        <v>332.85825</v>
      </c>
    </row>
    <row r="227" spans="1:22" s="204" customFormat="1" ht="15">
      <c r="B227" s="76" t="s">
        <v>642</v>
      </c>
      <c r="C227" s="116">
        <f>C226</f>
        <v>0</v>
      </c>
      <c r="D227" s="116">
        <f t="shared" ref="D227:I227" si="235">D226</f>
        <v>0</v>
      </c>
      <c r="E227" s="116">
        <f t="shared" si="235"/>
        <v>165.91650000000001</v>
      </c>
      <c r="F227" s="116">
        <f t="shared" si="235"/>
        <v>332.38299999999998</v>
      </c>
      <c r="G227" s="116">
        <f t="shared" si="235"/>
        <v>499.05</v>
      </c>
      <c r="H227" s="116">
        <f t="shared" si="235"/>
        <v>665.7165</v>
      </c>
      <c r="I227" s="116">
        <f t="shared" si="235"/>
        <v>665.7165</v>
      </c>
      <c r="L227" s="111"/>
      <c r="M227" s="111"/>
      <c r="N227" s="111"/>
      <c r="O227" s="193"/>
      <c r="P227" s="117">
        <f>P226</f>
        <v>0</v>
      </c>
      <c r="Q227" s="117">
        <f t="shared" ref="Q227:V227" si="236">Q226</f>
        <v>0</v>
      </c>
      <c r="R227" s="117">
        <f t="shared" si="236"/>
        <v>82.958250000000007</v>
      </c>
      <c r="S227" s="117">
        <f t="shared" si="236"/>
        <v>166.19149999999999</v>
      </c>
      <c r="T227" s="117">
        <f t="shared" si="236"/>
        <v>249.52500000000001</v>
      </c>
      <c r="U227" s="117">
        <f t="shared" si="236"/>
        <v>332.85825</v>
      </c>
      <c r="V227" s="117">
        <f t="shared" si="236"/>
        <v>332.85825</v>
      </c>
    </row>
    <row r="228" spans="1:22" s="204" customFormat="1" ht="15">
      <c r="C228" s="215"/>
      <c r="D228" s="215"/>
      <c r="E228" s="215"/>
      <c r="F228" s="215"/>
      <c r="G228" s="215"/>
      <c r="H228" s="215"/>
      <c r="I228" s="215"/>
      <c r="L228" s="111"/>
      <c r="M228" s="111"/>
      <c r="N228" s="111"/>
      <c r="O228" s="193"/>
      <c r="P228" s="270"/>
      <c r="Q228" s="270"/>
      <c r="R228" s="270"/>
      <c r="S228" s="270"/>
      <c r="T228" s="270"/>
      <c r="U228" s="270"/>
      <c r="V228" s="270"/>
    </row>
    <row r="229" spans="1:22" s="204" customFormat="1" ht="15">
      <c r="C229" s="215"/>
      <c r="D229" s="215"/>
      <c r="E229" s="215"/>
      <c r="F229" s="215"/>
      <c r="G229" s="215"/>
      <c r="H229" s="215"/>
      <c r="I229" s="215"/>
      <c r="L229" s="7"/>
      <c r="M229" s="111"/>
      <c r="N229" s="111"/>
      <c r="O229" s="193"/>
      <c r="P229" s="270"/>
      <c r="Q229" s="270"/>
      <c r="R229" s="270"/>
      <c r="S229" s="270"/>
      <c r="T229" s="270"/>
      <c r="U229" s="270"/>
      <c r="V229" s="270"/>
    </row>
    <row r="230" spans="1:22">
      <c r="A230" s="7"/>
      <c r="C230" s="58"/>
      <c r="D230" s="58"/>
      <c r="E230" s="58"/>
      <c r="F230" s="58"/>
      <c r="G230" s="58"/>
      <c r="H230" s="58"/>
      <c r="I230" s="58"/>
    </row>
    <row r="231" spans="1:22" s="1" customFormat="1" ht="15.75">
      <c r="A231" s="31"/>
      <c r="B231" s="32" t="s">
        <v>66</v>
      </c>
      <c r="C231" s="33">
        <f t="shared" ref="C231:I231" si="237">SUM(C8,C17,C24,C30,C63,C72,C110,C170,C195,C204,C223,C227)</f>
        <v>5625.6126972916818</v>
      </c>
      <c r="D231" s="33">
        <f t="shared" si="237"/>
        <v>5928.4623317713485</v>
      </c>
      <c r="E231" s="33">
        <f t="shared" si="237"/>
        <v>6249.7147982622546</v>
      </c>
      <c r="F231" s="33">
        <f t="shared" si="237"/>
        <v>6357.8026820413015</v>
      </c>
      <c r="G231" s="33">
        <f t="shared" si="237"/>
        <v>6524.2528291652952</v>
      </c>
      <c r="H231" s="33">
        <f t="shared" si="237"/>
        <v>6653.5162256138829</v>
      </c>
      <c r="I231" s="33">
        <f t="shared" si="237"/>
        <v>6595.0285531740374</v>
      </c>
      <c r="J231" s="14"/>
      <c r="K231" s="14"/>
      <c r="L231" s="14"/>
      <c r="M231" s="14"/>
      <c r="N231" s="14"/>
      <c r="O231" s="14"/>
      <c r="P231" s="56">
        <f t="shared" ref="P231:V231" si="238">+P8+P17+P24+P30+P63+P72+P110+P170+P195+P204+P223+P227</f>
        <v>1159.2119299999999</v>
      </c>
      <c r="Q231" s="56">
        <f t="shared" si="238"/>
        <v>1327.1780700000002</v>
      </c>
      <c r="R231" s="56">
        <f t="shared" si="238"/>
        <v>1416.2740999999999</v>
      </c>
      <c r="S231" s="56">
        <f t="shared" si="238"/>
        <v>1550.8979100000001</v>
      </c>
      <c r="T231" s="56">
        <f t="shared" si="238"/>
        <v>1619.3111600000002</v>
      </c>
      <c r="U231" s="56">
        <f t="shared" si="238"/>
        <v>1671.5062800000003</v>
      </c>
      <c r="V231" s="56">
        <f t="shared" si="238"/>
        <v>1641.5794799999999</v>
      </c>
    </row>
    <row r="232" spans="1:22">
      <c r="C232" s="282"/>
      <c r="D232" s="282"/>
      <c r="E232" s="282"/>
      <c r="F232" s="282"/>
      <c r="G232" s="282"/>
      <c r="H232" s="282"/>
      <c r="I232" s="282"/>
      <c r="J232" s="5"/>
    </row>
    <row r="233" spans="1:22" ht="15">
      <c r="B233" s="3" t="s">
        <v>139</v>
      </c>
      <c r="O233" s="104" t="s">
        <v>247</v>
      </c>
    </row>
    <row r="234" spans="1:22">
      <c r="B234" s="21"/>
      <c r="C234" s="1">
        <f t="shared" ref="C234:I234" si="239">C4</f>
        <v>2019</v>
      </c>
      <c r="D234" s="1">
        <f t="shared" si="239"/>
        <v>2020</v>
      </c>
      <c r="E234" s="1">
        <f t="shared" si="239"/>
        <v>2021</v>
      </c>
      <c r="F234" s="1">
        <f t="shared" si="239"/>
        <v>2022</v>
      </c>
      <c r="G234" s="1">
        <f t="shared" si="239"/>
        <v>2023</v>
      </c>
      <c r="H234" s="1">
        <f t="shared" si="239"/>
        <v>2024</v>
      </c>
      <c r="I234" s="1">
        <f t="shared" si="239"/>
        <v>2025</v>
      </c>
      <c r="K234" s="1" t="s">
        <v>644</v>
      </c>
      <c r="L234" s="64" t="s">
        <v>576</v>
      </c>
      <c r="M234" s="229" t="s">
        <v>575</v>
      </c>
      <c r="P234" s="1">
        <f t="shared" ref="P234:V234" si="240">C234</f>
        <v>2019</v>
      </c>
      <c r="Q234" s="1">
        <f t="shared" si="240"/>
        <v>2020</v>
      </c>
      <c r="R234" s="1">
        <f t="shared" si="240"/>
        <v>2021</v>
      </c>
      <c r="S234" s="1">
        <f t="shared" si="240"/>
        <v>2022</v>
      </c>
      <c r="T234" s="1">
        <f t="shared" si="240"/>
        <v>2023</v>
      </c>
      <c r="U234" s="1">
        <f t="shared" si="240"/>
        <v>2024</v>
      </c>
      <c r="V234" s="1">
        <f t="shared" si="240"/>
        <v>2025</v>
      </c>
    </row>
    <row r="235" spans="1:22">
      <c r="B235" s="7" t="s">
        <v>131</v>
      </c>
      <c r="C235" s="100">
        <f t="shared" ref="C235:I235" si="241">C8</f>
        <v>0.66</v>
      </c>
      <c r="D235" s="100">
        <f t="shared" si="241"/>
        <v>0.59399999999999997</v>
      </c>
      <c r="E235" s="100">
        <f t="shared" si="241"/>
        <v>0.59399999999999997</v>
      </c>
      <c r="F235" s="100">
        <f t="shared" si="241"/>
        <v>0.59399999999999997</v>
      </c>
      <c r="G235" s="100">
        <f t="shared" si="241"/>
        <v>0.59399999999999997</v>
      </c>
      <c r="H235" s="100">
        <f t="shared" si="241"/>
        <v>0.59399999999999997</v>
      </c>
      <c r="I235" s="100">
        <f t="shared" si="241"/>
        <v>0.59399999999999997</v>
      </c>
      <c r="K235" s="68">
        <f t="shared" ref="K235:K247" si="242">+I235-C235</f>
        <v>-6.6000000000000059E-2</v>
      </c>
      <c r="L235" s="69">
        <f t="shared" ref="L235:L247" si="243">+(I235-C235)/C235*100</f>
        <v>-10.000000000000009</v>
      </c>
      <c r="M235" s="174">
        <f t="shared" ref="M235:M247" si="244">E235/E$247</f>
        <v>9.5044337089616128E-5</v>
      </c>
      <c r="O235" s="13" t="s">
        <v>145</v>
      </c>
      <c r="P235" s="40">
        <f t="shared" ref="P235:V235" si="245">+P8</f>
        <v>0</v>
      </c>
      <c r="Q235" s="40">
        <f t="shared" si="245"/>
        <v>0</v>
      </c>
      <c r="R235" s="40">
        <f t="shared" si="245"/>
        <v>0</v>
      </c>
      <c r="S235" s="40">
        <f t="shared" si="245"/>
        <v>0</v>
      </c>
      <c r="T235" s="40">
        <f t="shared" si="245"/>
        <v>0</v>
      </c>
      <c r="U235" s="40">
        <f t="shared" si="245"/>
        <v>0</v>
      </c>
      <c r="V235" s="40">
        <f t="shared" si="245"/>
        <v>0</v>
      </c>
    </row>
    <row r="236" spans="1:22">
      <c r="B236" s="7" t="s">
        <v>132</v>
      </c>
      <c r="C236" s="100">
        <f t="shared" ref="C236:I236" si="246">C17</f>
        <v>39.286000000000001</v>
      </c>
      <c r="D236" s="100">
        <f t="shared" si="246"/>
        <v>51.973849999999999</v>
      </c>
      <c r="E236" s="100">
        <f t="shared" si="246"/>
        <v>43.319949999999999</v>
      </c>
      <c r="F236" s="100">
        <f t="shared" si="246"/>
        <v>41.238950000000003</v>
      </c>
      <c r="G236" s="100">
        <f t="shared" si="246"/>
        <v>40.655199999999994</v>
      </c>
      <c r="H236" s="100">
        <f t="shared" si="246"/>
        <v>40.167700000000004</v>
      </c>
      <c r="I236" s="100">
        <f t="shared" si="246"/>
        <v>40.150200000000005</v>
      </c>
      <c r="K236" s="68">
        <f t="shared" si="242"/>
        <v>0.86420000000000385</v>
      </c>
      <c r="L236" s="69">
        <f t="shared" si="243"/>
        <v>2.1997658198849561</v>
      </c>
      <c r="M236" s="174">
        <f t="shared" si="244"/>
        <v>6.9315083005140003E-3</v>
      </c>
      <c r="O236" s="13" t="s">
        <v>146</v>
      </c>
      <c r="P236" s="40">
        <f t="shared" ref="P236:V236" si="247">+P17</f>
        <v>0</v>
      </c>
      <c r="Q236" s="40">
        <f t="shared" si="247"/>
        <v>0</v>
      </c>
      <c r="R236" s="40">
        <f t="shared" si="247"/>
        <v>0</v>
      </c>
      <c r="S236" s="40">
        <f t="shared" si="247"/>
        <v>0</v>
      </c>
      <c r="T236" s="40">
        <f t="shared" si="247"/>
        <v>0</v>
      </c>
      <c r="U236" s="40">
        <f t="shared" si="247"/>
        <v>0</v>
      </c>
      <c r="V236" s="40">
        <f t="shared" si="247"/>
        <v>0</v>
      </c>
    </row>
    <row r="237" spans="1:22">
      <c r="B237" s="7" t="s">
        <v>415</v>
      </c>
      <c r="C237" s="100">
        <f t="shared" ref="C237:I237" si="248">C24</f>
        <v>22.383000000000003</v>
      </c>
      <c r="D237" s="100">
        <f t="shared" si="248"/>
        <v>22.677</v>
      </c>
      <c r="E237" s="100">
        <f t="shared" si="248"/>
        <v>22.714000000000002</v>
      </c>
      <c r="F237" s="100">
        <f t="shared" si="248"/>
        <v>22.977</v>
      </c>
      <c r="G237" s="100">
        <f t="shared" si="248"/>
        <v>23</v>
      </c>
      <c r="H237" s="100">
        <f t="shared" si="248"/>
        <v>23.003999999999998</v>
      </c>
      <c r="I237" s="100">
        <f t="shared" si="248"/>
        <v>22.948999999999998</v>
      </c>
      <c r="K237" s="68">
        <f t="shared" si="242"/>
        <v>0.5659999999999954</v>
      </c>
      <c r="L237" s="69">
        <f t="shared" si="243"/>
        <v>2.5287048206227731</v>
      </c>
      <c r="M237" s="174">
        <f t="shared" si="244"/>
        <v>3.6344058462180824E-3</v>
      </c>
      <c r="O237" s="13" t="s">
        <v>418</v>
      </c>
      <c r="P237" s="40">
        <f t="shared" ref="P237:V237" si="249">+P24</f>
        <v>3.7639800000000005</v>
      </c>
      <c r="Q237" s="40">
        <f t="shared" si="249"/>
        <v>3.61449</v>
      </c>
      <c r="R237" s="40">
        <f t="shared" si="249"/>
        <v>3.5735700000000006</v>
      </c>
      <c r="S237" s="40">
        <f t="shared" si="249"/>
        <v>3.57423</v>
      </c>
      <c r="T237" s="40">
        <f t="shared" si="249"/>
        <v>3.5745600000000004</v>
      </c>
      <c r="U237" s="40">
        <f t="shared" si="249"/>
        <v>3.5758800000000002</v>
      </c>
      <c r="V237" s="40">
        <f t="shared" si="249"/>
        <v>3.5758800000000002</v>
      </c>
    </row>
    <row r="238" spans="1:22">
      <c r="B238" s="7" t="s">
        <v>133</v>
      </c>
      <c r="C238" s="100">
        <f t="shared" ref="C238:I238" si="250">C30</f>
        <v>9.2680000000000007</v>
      </c>
      <c r="D238" s="100">
        <f t="shared" si="250"/>
        <v>10.621</v>
      </c>
      <c r="E238" s="100">
        <f t="shared" si="250"/>
        <v>10.812000000000001</v>
      </c>
      <c r="F238" s="100">
        <f t="shared" si="250"/>
        <v>10.856999999999999</v>
      </c>
      <c r="G238" s="100">
        <f t="shared" si="250"/>
        <v>9.6580000000000013</v>
      </c>
      <c r="H238" s="100">
        <f t="shared" si="250"/>
        <v>9.6690000000000005</v>
      </c>
      <c r="I238" s="100">
        <f t="shared" si="250"/>
        <v>9.6690000000000005</v>
      </c>
      <c r="K238" s="183">
        <f t="shared" si="242"/>
        <v>0.4009999999999998</v>
      </c>
      <c r="L238" s="69">
        <f t="shared" si="243"/>
        <v>4.3267155804920137</v>
      </c>
      <c r="M238" s="174">
        <f t="shared" si="244"/>
        <v>1.729998943792811E-3</v>
      </c>
      <c r="O238" s="13" t="s">
        <v>147</v>
      </c>
      <c r="P238" s="40">
        <f t="shared" ref="P238:V238" si="251">+P30</f>
        <v>0.92680000000000007</v>
      </c>
      <c r="Q238" s="40">
        <f t="shared" si="251"/>
        <v>1.0621</v>
      </c>
      <c r="R238" s="40">
        <f t="shared" si="251"/>
        <v>1.0811999999999999</v>
      </c>
      <c r="S238" s="40">
        <f t="shared" si="251"/>
        <v>1.0857000000000001</v>
      </c>
      <c r="T238" s="40">
        <f t="shared" si="251"/>
        <v>0.96579999999999999</v>
      </c>
      <c r="U238" s="40">
        <f t="shared" si="251"/>
        <v>0.96690000000000009</v>
      </c>
      <c r="V238" s="40">
        <f t="shared" si="251"/>
        <v>0.96690000000000009</v>
      </c>
    </row>
    <row r="239" spans="1:22">
      <c r="B239" s="7" t="s">
        <v>134</v>
      </c>
      <c r="C239" s="40">
        <f t="shared" ref="C239:I239" si="252">C63</f>
        <v>4118.3114622916819</v>
      </c>
      <c r="D239" s="40">
        <f t="shared" si="252"/>
        <v>4201.8741517713488</v>
      </c>
      <c r="E239" s="40">
        <f t="shared" si="252"/>
        <v>4251.2844956682975</v>
      </c>
      <c r="F239" s="40">
        <f t="shared" si="252"/>
        <v>4276.2596897565518</v>
      </c>
      <c r="G239" s="40">
        <f t="shared" si="252"/>
        <v>4300.5676911532628</v>
      </c>
      <c r="H239" s="40">
        <f t="shared" si="252"/>
        <v>4320.7802926424747</v>
      </c>
      <c r="I239" s="40">
        <f t="shared" si="252"/>
        <v>4332.6194452425443</v>
      </c>
      <c r="K239" s="68">
        <f t="shared" si="242"/>
        <v>214.30798295086242</v>
      </c>
      <c r="L239" s="69">
        <f t="shared" si="243"/>
        <v>5.2037827860549495</v>
      </c>
      <c r="M239" s="174">
        <f t="shared" si="244"/>
        <v>0.68023656005076827</v>
      </c>
      <c r="O239" s="13" t="s">
        <v>148</v>
      </c>
      <c r="P239" s="40">
        <f t="shared" ref="P239:V239" si="253">+P63</f>
        <v>289</v>
      </c>
      <c r="Q239" s="40">
        <f t="shared" si="253"/>
        <v>289</v>
      </c>
      <c r="R239" s="40">
        <f t="shared" si="253"/>
        <v>289</v>
      </c>
      <c r="S239" s="40">
        <f t="shared" si="253"/>
        <v>289</v>
      </c>
      <c r="T239" s="40">
        <f t="shared" si="253"/>
        <v>289</v>
      </c>
      <c r="U239" s="40">
        <f t="shared" si="253"/>
        <v>289</v>
      </c>
      <c r="V239" s="40">
        <f t="shared" si="253"/>
        <v>289</v>
      </c>
    </row>
    <row r="240" spans="1:22">
      <c r="B240" s="7" t="s">
        <v>46</v>
      </c>
      <c r="C240" s="100">
        <f t="shared" ref="C240:I240" si="254">C72</f>
        <v>69.39</v>
      </c>
      <c r="D240" s="100">
        <f t="shared" si="254"/>
        <v>76.015000000000001</v>
      </c>
      <c r="E240" s="100">
        <f t="shared" si="254"/>
        <v>76.046999999999997</v>
      </c>
      <c r="F240" s="100">
        <f t="shared" si="254"/>
        <v>76.063999999999993</v>
      </c>
      <c r="G240" s="100">
        <f t="shared" si="254"/>
        <v>76.063999999999993</v>
      </c>
      <c r="H240" s="100">
        <f t="shared" si="254"/>
        <v>76.063999999999993</v>
      </c>
      <c r="I240" s="100">
        <f t="shared" si="254"/>
        <v>76.063999999999993</v>
      </c>
      <c r="K240" s="68">
        <f t="shared" si="242"/>
        <v>6.6739999999999924</v>
      </c>
      <c r="L240" s="69">
        <f t="shared" si="243"/>
        <v>9.6181005908632251</v>
      </c>
      <c r="M240" s="174">
        <f t="shared" si="244"/>
        <v>1.216807525699333E-2</v>
      </c>
      <c r="O240" s="13" t="s">
        <v>149</v>
      </c>
      <c r="P240" s="40">
        <f t="shared" ref="P240:V240" si="255">+P72</f>
        <v>69.39</v>
      </c>
      <c r="Q240" s="40">
        <f t="shared" si="255"/>
        <v>76.015000000000001</v>
      </c>
      <c r="R240" s="40">
        <f t="shared" si="255"/>
        <v>76.046999999999997</v>
      </c>
      <c r="S240" s="40">
        <f t="shared" si="255"/>
        <v>76.063999999999993</v>
      </c>
      <c r="T240" s="40">
        <f t="shared" si="255"/>
        <v>76.063999999999993</v>
      </c>
      <c r="U240" s="40">
        <f t="shared" si="255"/>
        <v>76.063999999999993</v>
      </c>
      <c r="V240" s="40">
        <f t="shared" si="255"/>
        <v>76.063999999999993</v>
      </c>
    </row>
    <row r="241" spans="1:22">
      <c r="B241" s="7" t="s">
        <v>416</v>
      </c>
      <c r="C241" s="100">
        <f t="shared" ref="C241:I241" si="256">C110</f>
        <v>71.710600000000014</v>
      </c>
      <c r="D241" s="100">
        <f t="shared" si="256"/>
        <v>75.364999999999995</v>
      </c>
      <c r="E241" s="100">
        <f t="shared" si="256"/>
        <v>62.66899999999999</v>
      </c>
      <c r="F241" s="100">
        <f t="shared" si="256"/>
        <v>60.941999999999993</v>
      </c>
      <c r="G241" s="100">
        <f t="shared" si="256"/>
        <v>59.972999999999978</v>
      </c>
      <c r="H241" s="100">
        <f t="shared" si="256"/>
        <v>59.016999999999982</v>
      </c>
      <c r="I241" s="100">
        <f t="shared" si="256"/>
        <v>55.912999999999982</v>
      </c>
      <c r="K241" s="68">
        <f t="shared" si="242"/>
        <v>-15.797600000000031</v>
      </c>
      <c r="L241" s="69">
        <f t="shared" si="243"/>
        <v>-22.029658097966031</v>
      </c>
      <c r="M241" s="174">
        <f t="shared" si="244"/>
        <v>1.0027497577557495E-2</v>
      </c>
      <c r="O241" s="13" t="s">
        <v>419</v>
      </c>
      <c r="P241" s="40">
        <f t="shared" ref="P241:V241" si="257">+P110</f>
        <v>0</v>
      </c>
      <c r="Q241" s="40">
        <f t="shared" si="257"/>
        <v>0</v>
      </c>
      <c r="R241" s="40">
        <f t="shared" si="257"/>
        <v>0</v>
      </c>
      <c r="S241" s="40">
        <f t="shared" si="257"/>
        <v>0</v>
      </c>
      <c r="T241" s="40">
        <f t="shared" si="257"/>
        <v>0</v>
      </c>
      <c r="U241" s="40">
        <f t="shared" si="257"/>
        <v>0</v>
      </c>
      <c r="V241" s="40">
        <f t="shared" si="257"/>
        <v>0</v>
      </c>
    </row>
    <row r="242" spans="1:22">
      <c r="B242" s="7" t="s">
        <v>417</v>
      </c>
      <c r="C242" s="100">
        <f t="shared" ref="C242:I242" si="258">C170</f>
        <v>740.25063499999976</v>
      </c>
      <c r="D242" s="100">
        <f t="shared" si="258"/>
        <v>900.8920300000002</v>
      </c>
      <c r="E242" s="100">
        <f t="shared" si="258"/>
        <v>891.9679799999999</v>
      </c>
      <c r="F242" s="100">
        <f t="shared" si="258"/>
        <v>948.61146999999994</v>
      </c>
      <c r="G242" s="100">
        <f t="shared" si="258"/>
        <v>934.41368999999997</v>
      </c>
      <c r="H242" s="100">
        <f t="shared" si="258"/>
        <v>906.02520500000014</v>
      </c>
      <c r="I242" s="100">
        <f t="shared" si="258"/>
        <v>876.12517000000003</v>
      </c>
      <c r="K242" s="68">
        <f t="shared" si="242"/>
        <v>135.87453500000026</v>
      </c>
      <c r="L242" s="69">
        <f t="shared" si="243"/>
        <v>18.355206814513615</v>
      </c>
      <c r="M242" s="174">
        <f t="shared" si="244"/>
        <v>0.1427213895021279</v>
      </c>
      <c r="O242" s="13" t="s">
        <v>420</v>
      </c>
      <c r="P242" s="69">
        <f t="shared" ref="P242:V242" si="259">P170</f>
        <v>659.62004999999999</v>
      </c>
      <c r="Q242" s="69">
        <f t="shared" si="259"/>
        <v>806.12348000000009</v>
      </c>
      <c r="R242" s="69">
        <f t="shared" si="259"/>
        <v>814.78138000000013</v>
      </c>
      <c r="S242" s="69">
        <f t="shared" si="259"/>
        <v>872.44108000000006</v>
      </c>
      <c r="T242" s="69">
        <f t="shared" si="259"/>
        <v>858.58629999999994</v>
      </c>
      <c r="U242" s="69">
        <f t="shared" si="259"/>
        <v>827.37865000000011</v>
      </c>
      <c r="V242" s="69">
        <f t="shared" si="259"/>
        <v>797.49334999999996</v>
      </c>
    </row>
    <row r="243" spans="1:22">
      <c r="B243" s="7" t="s">
        <v>494</v>
      </c>
      <c r="C243" s="100">
        <f t="shared" ref="C243:I243" si="260">C195</f>
        <v>212.43200000000004</v>
      </c>
      <c r="D243" s="100">
        <f t="shared" si="260"/>
        <v>231.61699999999996</v>
      </c>
      <c r="E243" s="100">
        <f t="shared" si="260"/>
        <v>217.899</v>
      </c>
      <c r="F243" s="100">
        <f t="shared" si="260"/>
        <v>209.22249999999997</v>
      </c>
      <c r="G243" s="100">
        <f t="shared" si="260"/>
        <v>207.81349999999998</v>
      </c>
      <c r="H243" s="100">
        <f t="shared" si="260"/>
        <v>208.26249999999999</v>
      </c>
      <c r="I243" s="100">
        <f t="shared" si="260"/>
        <v>208.17949999999999</v>
      </c>
      <c r="K243" s="68">
        <f t="shared" si="242"/>
        <v>-4.2525000000000546</v>
      </c>
      <c r="L243" s="69">
        <f t="shared" si="243"/>
        <v>-2.001817052044915</v>
      </c>
      <c r="M243" s="174">
        <f t="shared" si="244"/>
        <v>3.4865430989040852E-2</v>
      </c>
      <c r="O243" s="13" t="s">
        <v>499</v>
      </c>
      <c r="P243" s="40">
        <f t="shared" ref="P243:V243" si="261">P195</f>
        <v>136.51110000000003</v>
      </c>
      <c r="Q243" s="40">
        <f t="shared" si="261"/>
        <v>151.363</v>
      </c>
      <c r="R243" s="40">
        <f t="shared" si="261"/>
        <v>148.83270000000002</v>
      </c>
      <c r="S243" s="40">
        <f t="shared" si="261"/>
        <v>142.54139999999998</v>
      </c>
      <c r="T243" s="40">
        <f t="shared" si="261"/>
        <v>141.59550000000002</v>
      </c>
      <c r="U243" s="40">
        <f t="shared" si="261"/>
        <v>141.6626</v>
      </c>
      <c r="V243" s="40">
        <f t="shared" si="261"/>
        <v>141.62110000000001</v>
      </c>
    </row>
    <row r="244" spans="1:22">
      <c r="B244" s="7" t="s">
        <v>135</v>
      </c>
      <c r="C244" s="100">
        <f t="shared" ref="C244:I244" si="262">C204</f>
        <v>9.9369999999999994</v>
      </c>
      <c r="D244" s="100">
        <f t="shared" si="262"/>
        <v>12.824</v>
      </c>
      <c r="E244" s="100">
        <f t="shared" si="262"/>
        <v>20.775000000000002</v>
      </c>
      <c r="F244" s="100">
        <f t="shared" si="262"/>
        <v>20.298999999999999</v>
      </c>
      <c r="G244" s="100">
        <f t="shared" si="262"/>
        <v>13.283999999999999</v>
      </c>
      <c r="H244" s="100">
        <f t="shared" si="262"/>
        <v>9.1370000000000005</v>
      </c>
      <c r="I244" s="100">
        <f t="shared" si="262"/>
        <v>9.17</v>
      </c>
      <c r="K244" s="68">
        <f t="shared" si="242"/>
        <v>-0.76699999999999946</v>
      </c>
      <c r="L244" s="69">
        <f t="shared" si="243"/>
        <v>-7.7186273523196087</v>
      </c>
      <c r="M244" s="174">
        <f t="shared" si="244"/>
        <v>3.3241516886140998E-3</v>
      </c>
      <c r="O244" s="13" t="s">
        <v>150</v>
      </c>
      <c r="P244" s="40">
        <f t="shared" ref="P244:V244" si="263">+P204</f>
        <v>0</v>
      </c>
      <c r="Q244" s="40">
        <f t="shared" si="263"/>
        <v>0</v>
      </c>
      <c r="R244" s="40">
        <f t="shared" si="263"/>
        <v>0</v>
      </c>
      <c r="S244" s="40">
        <f t="shared" si="263"/>
        <v>0</v>
      </c>
      <c r="T244" s="40">
        <f t="shared" si="263"/>
        <v>0</v>
      </c>
      <c r="U244" s="40">
        <f t="shared" si="263"/>
        <v>0</v>
      </c>
      <c r="V244" s="40">
        <f t="shared" si="263"/>
        <v>0</v>
      </c>
    </row>
    <row r="245" spans="1:22">
      <c r="B245" s="7" t="s">
        <v>136</v>
      </c>
      <c r="C245" s="100">
        <f t="shared" ref="C245:I245" si="264">C223</f>
        <v>331.98400000000004</v>
      </c>
      <c r="D245" s="100">
        <f t="shared" si="264"/>
        <v>344.0093</v>
      </c>
      <c r="E245" s="100">
        <f t="shared" si="264"/>
        <v>485.71587259395784</v>
      </c>
      <c r="F245" s="100">
        <f t="shared" si="264"/>
        <v>358.35407228475009</v>
      </c>
      <c r="G245" s="100">
        <f t="shared" si="264"/>
        <v>359.17974801203229</v>
      </c>
      <c r="H245" s="100">
        <f t="shared" si="264"/>
        <v>335.07902797140787</v>
      </c>
      <c r="I245" s="100">
        <f t="shared" si="264"/>
        <v>297.8787379314939</v>
      </c>
      <c r="K245" s="68">
        <f t="shared" si="242"/>
        <v>-34.105262068506136</v>
      </c>
      <c r="L245" s="69">
        <f t="shared" si="243"/>
        <v>-10.27316439000257</v>
      </c>
      <c r="M245" s="174">
        <f t="shared" si="244"/>
        <v>7.7718086068345404E-2</v>
      </c>
      <c r="O245" s="13" t="s">
        <v>151</v>
      </c>
      <c r="P245" s="40">
        <f t="shared" ref="P245:V245" si="265">+P223</f>
        <v>0</v>
      </c>
      <c r="Q245" s="40">
        <f t="shared" si="265"/>
        <v>0</v>
      </c>
      <c r="R245" s="40">
        <f t="shared" si="265"/>
        <v>0</v>
      </c>
      <c r="S245" s="40">
        <f t="shared" si="265"/>
        <v>0</v>
      </c>
      <c r="T245" s="40">
        <f t="shared" si="265"/>
        <v>0</v>
      </c>
      <c r="U245" s="40">
        <f t="shared" si="265"/>
        <v>0</v>
      </c>
      <c r="V245" s="40">
        <f t="shared" si="265"/>
        <v>0</v>
      </c>
    </row>
    <row r="246" spans="1:22">
      <c r="B246" s="7" t="s">
        <v>643</v>
      </c>
      <c r="C246" s="100">
        <f>C227</f>
        <v>0</v>
      </c>
      <c r="D246" s="100">
        <f t="shared" ref="D246:I246" si="266">D227</f>
        <v>0</v>
      </c>
      <c r="E246" s="100">
        <f t="shared" si="266"/>
        <v>165.91650000000001</v>
      </c>
      <c r="F246" s="100">
        <f t="shared" si="266"/>
        <v>332.38299999999998</v>
      </c>
      <c r="G246" s="100">
        <f t="shared" si="266"/>
        <v>499.05</v>
      </c>
      <c r="H246" s="100">
        <f t="shared" si="266"/>
        <v>665.7165</v>
      </c>
      <c r="I246" s="100">
        <f t="shared" si="266"/>
        <v>665.7165</v>
      </c>
      <c r="K246" s="68">
        <f t="shared" si="242"/>
        <v>665.7165</v>
      </c>
      <c r="L246" s="69" t="e">
        <f t="shared" si="243"/>
        <v>#DIV/0!</v>
      </c>
      <c r="M246" s="174">
        <f t="shared" si="244"/>
        <v>2.6547851438938209E-2</v>
      </c>
      <c r="O246" s="13" t="s">
        <v>645</v>
      </c>
      <c r="P246" s="40">
        <f>P227</f>
        <v>0</v>
      </c>
      <c r="Q246" s="40">
        <f t="shared" ref="Q246:V246" si="267">Q227</f>
        <v>0</v>
      </c>
      <c r="R246" s="40">
        <f t="shared" si="267"/>
        <v>82.958250000000007</v>
      </c>
      <c r="S246" s="40">
        <f t="shared" si="267"/>
        <v>166.19149999999999</v>
      </c>
      <c r="T246" s="40">
        <f t="shared" si="267"/>
        <v>249.52500000000001</v>
      </c>
      <c r="U246" s="40">
        <f t="shared" si="267"/>
        <v>332.85825</v>
      </c>
      <c r="V246" s="40">
        <f t="shared" si="267"/>
        <v>332.85825</v>
      </c>
    </row>
    <row r="247" spans="1:22">
      <c r="B247" s="21" t="s">
        <v>44</v>
      </c>
      <c r="C247" s="202">
        <f>SUM(C235:C246)</f>
        <v>5625.6126972916818</v>
      </c>
      <c r="D247" s="202">
        <f t="shared" ref="D247:I247" si="268">SUM(D235:D246)</f>
        <v>5928.4623317713485</v>
      </c>
      <c r="E247" s="202">
        <f t="shared" si="268"/>
        <v>6249.7147982622546</v>
      </c>
      <c r="F247" s="202">
        <f t="shared" si="268"/>
        <v>6357.8026820413015</v>
      </c>
      <c r="G247" s="202">
        <f t="shared" si="268"/>
        <v>6524.2528291652952</v>
      </c>
      <c r="H247" s="202">
        <f t="shared" si="268"/>
        <v>6653.5162256138829</v>
      </c>
      <c r="I247" s="202">
        <f t="shared" si="268"/>
        <v>6595.0285531740374</v>
      </c>
      <c r="K247" s="68">
        <f t="shared" si="242"/>
        <v>969.41585588235557</v>
      </c>
      <c r="L247" s="69">
        <f t="shared" si="243"/>
        <v>17.232182662504616</v>
      </c>
      <c r="M247" s="174">
        <f t="shared" si="244"/>
        <v>1</v>
      </c>
      <c r="O247" s="13" t="s">
        <v>129</v>
      </c>
      <c r="P247" s="41">
        <f>SUM(P235:P246)</f>
        <v>1159.2119299999999</v>
      </c>
      <c r="Q247" s="41">
        <f t="shared" ref="Q247:V247" si="269">SUM(Q235:Q246)</f>
        <v>1327.1780700000002</v>
      </c>
      <c r="R247" s="41">
        <f t="shared" si="269"/>
        <v>1416.2740999999999</v>
      </c>
      <c r="S247" s="41">
        <f t="shared" si="269"/>
        <v>1550.8979100000001</v>
      </c>
      <c r="T247" s="41">
        <f t="shared" si="269"/>
        <v>1619.3111600000002</v>
      </c>
      <c r="U247" s="41">
        <f t="shared" si="269"/>
        <v>1671.5062800000003</v>
      </c>
      <c r="V247" s="41">
        <f t="shared" si="269"/>
        <v>1641.5794799999999</v>
      </c>
    </row>
    <row r="248" spans="1:22">
      <c r="E248" s="58"/>
    </row>
    <row r="249" spans="1:22" s="35" customFormat="1" ht="15">
      <c r="A249" s="101" t="s">
        <v>329</v>
      </c>
      <c r="C249" s="120"/>
      <c r="D249" s="120"/>
      <c r="E249" s="120"/>
      <c r="F249" s="120"/>
      <c r="G249" s="120"/>
      <c r="H249" s="120"/>
      <c r="I249" s="120"/>
      <c r="K249" s="45"/>
      <c r="L249" s="18"/>
      <c r="M249" s="2"/>
      <c r="O249" s="67"/>
      <c r="P249" s="175"/>
      <c r="Q249" s="175"/>
      <c r="R249" s="175"/>
      <c r="S249" s="175"/>
      <c r="T249" s="175"/>
      <c r="U249" s="175"/>
      <c r="V249" s="175"/>
    </row>
    <row r="250" spans="1:22">
      <c r="E250" s="58"/>
      <c r="P250" s="174"/>
      <c r="Q250" s="174"/>
      <c r="R250" s="174"/>
      <c r="S250" s="174"/>
      <c r="T250" s="174"/>
      <c r="U250" s="174"/>
      <c r="V250" s="174"/>
    </row>
    <row r="251" spans="1:22">
      <c r="C251" s="58"/>
      <c r="D251" s="58"/>
      <c r="E251" s="58"/>
      <c r="F251" s="58"/>
      <c r="G251" s="58"/>
      <c r="H251" s="58"/>
      <c r="I251" s="58"/>
    </row>
    <row r="252" spans="1:22">
      <c r="B252" s="7"/>
      <c r="P252" s="176"/>
    </row>
    <row r="254" spans="1:22">
      <c r="B254"/>
      <c r="C254"/>
      <c r="D254"/>
      <c r="E254"/>
      <c r="F254"/>
      <c r="G254"/>
      <c r="H254"/>
      <c r="I254"/>
      <c r="O254" s="4"/>
      <c r="P254" s="4"/>
      <c r="Q254" s="4"/>
      <c r="R254" s="4"/>
      <c r="S254" s="4"/>
      <c r="T254" s="4"/>
      <c r="U254" s="4"/>
      <c r="V254" s="4"/>
    </row>
    <row r="255" spans="1:22">
      <c r="B255"/>
      <c r="C255"/>
      <c r="D255"/>
      <c r="E255"/>
      <c r="F255"/>
      <c r="G255"/>
      <c r="H255"/>
      <c r="I255"/>
    </row>
    <row r="256" spans="1:22">
      <c r="B256"/>
      <c r="C256"/>
      <c r="D256"/>
      <c r="E256"/>
      <c r="F256"/>
      <c r="G256"/>
      <c r="H256"/>
      <c r="I256"/>
    </row>
    <row r="257" spans="2:9">
      <c r="B257"/>
      <c r="C257"/>
      <c r="D257"/>
      <c r="E257"/>
      <c r="F257"/>
      <c r="G257"/>
      <c r="H257"/>
      <c r="I257"/>
    </row>
    <row r="258" spans="2:9">
      <c r="B258"/>
      <c r="C258"/>
      <c r="D258"/>
      <c r="E258"/>
      <c r="F258"/>
      <c r="G258"/>
      <c r="H258"/>
      <c r="I258"/>
    </row>
    <row r="259" spans="2:9">
      <c r="B259"/>
      <c r="C259"/>
    </row>
    <row r="260" spans="2:9">
      <c r="B260"/>
      <c r="C260"/>
      <c r="D260" s="58"/>
      <c r="E260" s="58"/>
      <c r="F260" s="58"/>
      <c r="G260" s="58"/>
      <c r="H260" s="58"/>
      <c r="I260" s="58"/>
    </row>
    <row r="261" spans="2:9">
      <c r="B261"/>
      <c r="C261"/>
      <c r="D261" s="58"/>
      <c r="E261" s="58"/>
      <c r="F261" s="58"/>
      <c r="G261" s="58"/>
      <c r="H261" s="58"/>
      <c r="I261" s="58"/>
    </row>
    <row r="262" spans="2:9">
      <c r="B262"/>
      <c r="C262"/>
      <c r="D262" s="58"/>
      <c r="E262" s="58"/>
      <c r="F262" s="58"/>
      <c r="G262" s="58"/>
      <c r="H262" s="58"/>
      <c r="I262" s="58"/>
    </row>
    <row r="263" spans="2:9">
      <c r="B263"/>
      <c r="C263"/>
      <c r="D263" s="58"/>
      <c r="E263" s="58"/>
      <c r="F263" s="58"/>
      <c r="G263" s="58"/>
      <c r="H263" s="58"/>
      <c r="I263" s="58"/>
    </row>
    <row r="264" spans="2:9">
      <c r="D264" s="58"/>
      <c r="E264" s="58"/>
      <c r="F264" s="58"/>
      <c r="G264" s="58"/>
      <c r="H264" s="58"/>
      <c r="I264" s="162"/>
    </row>
    <row r="265" spans="2:9">
      <c r="B265"/>
      <c r="C265" s="58"/>
      <c r="D265" s="58"/>
      <c r="E265" s="58"/>
      <c r="F265" s="58"/>
      <c r="G265" s="58"/>
      <c r="H265" s="58"/>
      <c r="I265" s="58"/>
    </row>
    <row r="266" spans="2:9">
      <c r="B266"/>
      <c r="C266" s="58"/>
      <c r="D266" s="58"/>
      <c r="E266" s="58"/>
      <c r="F266" s="58"/>
      <c r="G266" s="58"/>
      <c r="H266" s="58"/>
      <c r="I266" s="58"/>
    </row>
    <row r="267" spans="2:9">
      <c r="B267"/>
      <c r="C267" s="58"/>
      <c r="D267" s="58"/>
      <c r="E267" s="58"/>
      <c r="F267" s="58"/>
      <c r="G267" s="58"/>
      <c r="H267" s="58"/>
      <c r="I267" s="58"/>
    </row>
    <row r="268" spans="2:9">
      <c r="B268"/>
      <c r="C268" s="58"/>
      <c r="D268" s="58"/>
      <c r="E268" s="58"/>
      <c r="F268" s="58"/>
      <c r="G268" s="58"/>
      <c r="H268" s="58"/>
      <c r="I268" s="58"/>
    </row>
    <row r="269" spans="2:9">
      <c r="B269"/>
      <c r="C269" s="58"/>
      <c r="D269" s="58"/>
      <c r="E269" s="58"/>
      <c r="F269" s="58"/>
      <c r="G269" s="58"/>
      <c r="H269" s="58"/>
      <c r="I269" s="58"/>
    </row>
    <row r="270" spans="2:9">
      <c r="B270"/>
      <c r="C270" s="58"/>
    </row>
    <row r="271" spans="2:9">
      <c r="B271"/>
      <c r="C271" s="58"/>
    </row>
    <row r="272" spans="2:9">
      <c r="B272"/>
      <c r="C272" s="58"/>
    </row>
    <row r="273" spans="2:3">
      <c r="B273"/>
      <c r="C273" s="58"/>
    </row>
    <row r="274" spans="2:3">
      <c r="B274"/>
      <c r="C274" s="58"/>
    </row>
  </sheetData>
  <sortState ref="A184:N196">
    <sortCondition ref="A184:A196"/>
  </sortState>
  <pageMargins left="0.70866141732283472" right="0.70866141732283472" top="0.74803149606299213" bottom="0.74803149606299213" header="0.31496062992125984" footer="0.31496062992125984"/>
  <pageSetup paperSize="8" scale="78" orientation="landscape" r:id="rId1"/>
  <headerFooter>
    <oddFooter>&amp;L&amp;Z&amp;F
&amp;D</oddFooter>
  </headerFooter>
  <rowBreaks count="5" manualBreakCount="5">
    <brk id="63" max="21" man="1"/>
    <brk id="111" max="21" man="1"/>
    <brk id="141" max="21" man="1"/>
    <brk id="195" max="21" man="1"/>
    <brk id="252" max="21" man="1"/>
  </rowBreaks>
  <colBreaks count="1" manualBreakCount="1">
    <brk id="14" max="308"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2"/>
  <sheetViews>
    <sheetView zoomScaleNormal="100" zoomScaleSheetLayoutView="100" workbookViewId="0">
      <pane ySplit="3" topLeftCell="A4" activePane="bottomLeft" state="frozen"/>
      <selection activeCell="G33" activeCellId="3" sqref="A1 F29 B35 G33"/>
      <selection pane="bottomLeft" activeCell="B9" sqref="B9"/>
    </sheetView>
  </sheetViews>
  <sheetFormatPr defaultColWidth="9.140625" defaultRowHeight="12.75"/>
  <cols>
    <col min="1" max="1" width="9.140625" style="8"/>
    <col min="2" max="2" width="58" style="4" bestFit="1" customWidth="1"/>
    <col min="3" max="9" width="12" style="4" customWidth="1"/>
    <col min="10" max="10" width="12.28515625" style="4" customWidth="1"/>
    <col min="11" max="11" width="15" style="4" bestFit="1" customWidth="1"/>
    <col min="12" max="12" width="41.28515625" style="4" customWidth="1"/>
    <col min="13" max="16384" width="9.140625" style="4"/>
  </cols>
  <sheetData>
    <row r="1" spans="1:15" ht="18.75">
      <c r="A1" s="89" t="s">
        <v>130</v>
      </c>
    </row>
    <row r="2" spans="1:15" ht="18.75">
      <c r="A2" s="89"/>
      <c r="C2" s="1" t="str">
        <f>'R&amp;D'!C3</f>
        <v>realisatie</v>
      </c>
      <c r="D2" s="1" t="str">
        <f>'R&amp;D'!D3</f>
        <v xml:space="preserve">stand begr. </v>
      </c>
      <c r="E2" s="1" t="str">
        <f>'R&amp;D'!E3</f>
        <v>ontwerp</v>
      </c>
      <c r="F2" s="1" t="str">
        <f>'R&amp;D'!F3</f>
        <v>meerjarencijfers</v>
      </c>
      <c r="G2" s="1"/>
      <c r="H2" s="1"/>
      <c r="I2" s="1"/>
      <c r="J2" s="1" t="s">
        <v>359</v>
      </c>
    </row>
    <row r="3" spans="1:15" s="3" customFormat="1" ht="15">
      <c r="A3" s="72"/>
      <c r="C3" s="1">
        <f>'R&amp;D'!C4</f>
        <v>2019</v>
      </c>
      <c r="D3" s="1">
        <f>'R&amp;D'!D4</f>
        <v>2020</v>
      </c>
      <c r="E3" s="1">
        <f>'R&amp;D'!E4</f>
        <v>2021</v>
      </c>
      <c r="F3" s="1">
        <f>'R&amp;D'!F4</f>
        <v>2022</v>
      </c>
      <c r="G3" s="1">
        <f>'R&amp;D'!G4</f>
        <v>2023</v>
      </c>
      <c r="H3" s="1">
        <f>'R&amp;D'!H4</f>
        <v>2024</v>
      </c>
      <c r="I3" s="1">
        <f>'R&amp;D'!I4</f>
        <v>2025</v>
      </c>
      <c r="J3" s="182" t="s">
        <v>319</v>
      </c>
      <c r="K3" s="4"/>
      <c r="L3" s="4" t="s">
        <v>435</v>
      </c>
    </row>
    <row r="4" spans="1:15" s="3" customFormat="1" ht="15.75" customHeight="1">
      <c r="A4" s="151" t="s">
        <v>58</v>
      </c>
      <c r="B4" s="15" t="s">
        <v>40</v>
      </c>
      <c r="C4" s="57"/>
      <c r="D4" s="57"/>
      <c r="E4" s="57"/>
      <c r="F4" s="57"/>
      <c r="G4" s="57"/>
      <c r="H4" s="57"/>
      <c r="I4" s="57"/>
      <c r="J4" s="14"/>
      <c r="K4" s="14"/>
      <c r="L4" s="14"/>
      <c r="M4" s="21"/>
      <c r="N4" s="21"/>
      <c r="O4" s="21"/>
    </row>
    <row r="5" spans="1:15" s="7" customFormat="1">
      <c r="A5" s="207">
        <v>4</v>
      </c>
      <c r="B5" s="138" t="s">
        <v>266</v>
      </c>
      <c r="C5" s="224"/>
      <c r="D5" s="224"/>
      <c r="E5" s="224"/>
      <c r="F5" s="224"/>
      <c r="G5" s="208"/>
      <c r="H5" s="208"/>
      <c r="I5" s="208"/>
      <c r="J5" s="206"/>
      <c r="L5" s="191" t="s">
        <v>566</v>
      </c>
    </row>
    <row r="6" spans="1:15" s="7" customFormat="1">
      <c r="A6" s="207">
        <v>4</v>
      </c>
      <c r="B6" s="138" t="s">
        <v>267</v>
      </c>
      <c r="C6" s="208">
        <v>21.675999999999998</v>
      </c>
      <c r="D6" s="208">
        <v>22.975000000000001</v>
      </c>
      <c r="E6" s="208">
        <v>22.425000000000001</v>
      </c>
      <c r="F6" s="208">
        <v>22.164999999999999</v>
      </c>
      <c r="G6" s="208">
        <v>41.575000000000003</v>
      </c>
      <c r="H6" s="208">
        <v>38.883000000000003</v>
      </c>
      <c r="I6" s="208">
        <v>38.798000000000002</v>
      </c>
      <c r="J6" s="206"/>
      <c r="L6" s="191" t="s">
        <v>567</v>
      </c>
    </row>
    <row r="7" spans="1:15" s="7" customFormat="1">
      <c r="A7" s="207">
        <v>3</v>
      </c>
      <c r="B7" s="138" t="s">
        <v>330</v>
      </c>
      <c r="C7" s="208">
        <v>21.6</v>
      </c>
      <c r="D7" s="208">
        <v>21.9</v>
      </c>
      <c r="E7" s="208">
        <v>22.6</v>
      </c>
      <c r="F7" s="208">
        <v>22.6</v>
      </c>
      <c r="G7" s="208">
        <v>22.6</v>
      </c>
      <c r="H7" s="208">
        <v>22.6</v>
      </c>
      <c r="I7" s="208">
        <v>22.6</v>
      </c>
    </row>
    <row r="8" spans="1:15" s="7" customFormat="1">
      <c r="A8" s="207">
        <v>3</v>
      </c>
      <c r="B8" s="138" t="s">
        <v>331</v>
      </c>
      <c r="C8" s="208">
        <v>4.0839999999999996</v>
      </c>
      <c r="D8" s="208">
        <v>4.3</v>
      </c>
      <c r="E8" s="208">
        <v>4.6779999999999999</v>
      </c>
      <c r="F8" s="208">
        <v>4.7450000000000001</v>
      </c>
      <c r="G8" s="208">
        <v>4.8140000000000001</v>
      </c>
      <c r="H8" s="208">
        <v>4.8840000000000003</v>
      </c>
      <c r="I8" s="208">
        <v>4.8840000000000003</v>
      </c>
    </row>
    <row r="9" spans="1:15" s="7" customFormat="1">
      <c r="A9" s="207">
        <v>3</v>
      </c>
      <c r="B9" s="138" t="s">
        <v>332</v>
      </c>
      <c r="C9" s="208">
        <v>0.79500000000000004</v>
      </c>
      <c r="D9" s="208">
        <v>0</v>
      </c>
      <c r="E9" s="208">
        <v>0</v>
      </c>
      <c r="F9" s="208">
        <v>0</v>
      </c>
      <c r="G9" s="208">
        <v>0</v>
      </c>
      <c r="H9" s="208">
        <v>0</v>
      </c>
      <c r="I9" s="208">
        <v>0</v>
      </c>
    </row>
    <row r="10" spans="1:15" s="7" customFormat="1">
      <c r="A10" s="207">
        <v>3</v>
      </c>
      <c r="B10" s="138" t="s">
        <v>333</v>
      </c>
      <c r="C10" s="208">
        <v>2.919</v>
      </c>
      <c r="D10" s="208">
        <v>2.919</v>
      </c>
      <c r="E10" s="208">
        <v>2.919</v>
      </c>
      <c r="F10" s="208">
        <v>2.919</v>
      </c>
      <c r="G10" s="208">
        <v>2.919</v>
      </c>
      <c r="H10" s="208">
        <v>2.919</v>
      </c>
      <c r="I10" s="208">
        <v>2.919</v>
      </c>
      <c r="L10" s="191" t="s">
        <v>568</v>
      </c>
    </row>
    <row r="11" spans="1:15" s="7" customFormat="1">
      <c r="A11" s="207">
        <v>3</v>
      </c>
      <c r="B11" s="138" t="s">
        <v>617</v>
      </c>
      <c r="C11" s="208"/>
      <c r="D11" s="208">
        <v>0.41499999999999998</v>
      </c>
      <c r="E11" s="208">
        <v>0.33900000000000002</v>
      </c>
      <c r="F11" s="208">
        <v>0.33900000000000002</v>
      </c>
      <c r="G11" s="208">
        <v>0.33900000000000002</v>
      </c>
      <c r="H11" s="206">
        <v>0.33900000000000002</v>
      </c>
      <c r="I11" s="7">
        <v>0.33900000000000002</v>
      </c>
    </row>
    <row r="12" spans="1:15" s="7" customFormat="1">
      <c r="A12" s="207">
        <v>3</v>
      </c>
      <c r="B12" s="138" t="s">
        <v>564</v>
      </c>
      <c r="C12" s="225"/>
      <c r="D12" s="208">
        <v>1.3620000000000001</v>
      </c>
      <c r="E12" s="208">
        <v>7.859</v>
      </c>
      <c r="F12" s="208">
        <v>9.2040000000000006</v>
      </c>
      <c r="G12" s="208">
        <v>8.0749999999999993</v>
      </c>
      <c r="H12" s="206">
        <v>0</v>
      </c>
      <c r="I12" s="7">
        <v>0</v>
      </c>
    </row>
    <row r="13" spans="1:15" s="7" customFormat="1">
      <c r="A13" s="207">
        <v>3</v>
      </c>
      <c r="B13" s="138" t="s">
        <v>405</v>
      </c>
      <c r="C13" s="208">
        <v>0</v>
      </c>
      <c r="D13" s="208">
        <v>0</v>
      </c>
      <c r="E13" s="208">
        <v>0</v>
      </c>
      <c r="F13" s="208">
        <v>0</v>
      </c>
      <c r="G13" s="208">
        <v>0</v>
      </c>
      <c r="H13" s="206">
        <v>0</v>
      </c>
      <c r="I13" s="7">
        <v>0</v>
      </c>
    </row>
    <row r="14" spans="1:15" s="7" customFormat="1">
      <c r="A14" s="207">
        <v>3</v>
      </c>
      <c r="B14" s="138" t="s">
        <v>406</v>
      </c>
      <c r="C14" s="208">
        <v>0.3</v>
      </c>
      <c r="D14" s="208">
        <v>0.3</v>
      </c>
      <c r="E14" s="208">
        <v>0.3</v>
      </c>
      <c r="F14" s="208">
        <v>0.3</v>
      </c>
      <c r="G14" s="208">
        <v>0.3</v>
      </c>
      <c r="H14" s="206">
        <v>0.3</v>
      </c>
      <c r="I14" s="7">
        <v>0.3</v>
      </c>
    </row>
    <row r="15" spans="1:15" s="7" customFormat="1">
      <c r="A15" s="207">
        <v>3</v>
      </c>
      <c r="B15" s="138" t="s">
        <v>565</v>
      </c>
      <c r="C15" s="208">
        <v>4.1890000000000001</v>
      </c>
      <c r="D15" s="208">
        <v>3.9659999999999997</v>
      </c>
      <c r="E15" s="208">
        <v>5.1440000000000001</v>
      </c>
      <c r="F15" s="208">
        <v>5.1745000000000001</v>
      </c>
      <c r="G15" s="208">
        <v>6.923</v>
      </c>
      <c r="H15" s="206">
        <v>0</v>
      </c>
      <c r="I15" s="7">
        <v>0</v>
      </c>
    </row>
    <row r="16" spans="1:15" s="7" customFormat="1">
      <c r="A16" s="207">
        <v>1</v>
      </c>
      <c r="B16" s="209" t="s">
        <v>334</v>
      </c>
      <c r="C16" s="208">
        <v>0.90300000000000002</v>
      </c>
      <c r="D16" s="208">
        <v>0.85599999999999998</v>
      </c>
      <c r="E16" s="208"/>
      <c r="F16" s="208"/>
      <c r="G16" s="208"/>
      <c r="H16" s="208"/>
      <c r="I16" s="208"/>
      <c r="J16" s="206"/>
      <c r="K16" s="210"/>
    </row>
    <row r="17" spans="1:12" s="7" customFormat="1">
      <c r="A17" s="207">
        <v>1</v>
      </c>
      <c r="B17" s="209" t="s">
        <v>335</v>
      </c>
      <c r="C17" s="208">
        <v>3.5</v>
      </c>
      <c r="D17" s="208">
        <v>4.0999999999999996</v>
      </c>
      <c r="E17" s="208">
        <v>4.6500000000000004</v>
      </c>
      <c r="F17" s="208">
        <v>4.9000000000000004</v>
      </c>
      <c r="G17" s="208">
        <v>5.4</v>
      </c>
      <c r="H17" s="208"/>
      <c r="I17" s="208"/>
      <c r="J17" s="206"/>
      <c r="K17" s="210"/>
    </row>
    <row r="18" spans="1:12" s="7" customFormat="1">
      <c r="A18" s="207">
        <v>1</v>
      </c>
      <c r="B18" s="209" t="s">
        <v>336</v>
      </c>
      <c r="C18" s="208">
        <v>3.35</v>
      </c>
      <c r="D18" s="208">
        <v>1.363</v>
      </c>
      <c r="E18" s="208">
        <v>7.859</v>
      </c>
      <c r="F18" s="208">
        <v>9.4019999999999992</v>
      </c>
      <c r="G18" s="208">
        <v>8.0749999999999993</v>
      </c>
      <c r="H18" s="208"/>
      <c r="I18" s="208"/>
      <c r="J18" s="206"/>
      <c r="K18" s="210"/>
    </row>
    <row r="19" spans="1:12" s="7" customFormat="1">
      <c r="A19" s="207">
        <v>1</v>
      </c>
      <c r="B19" s="209" t="s">
        <v>337</v>
      </c>
      <c r="C19" s="208">
        <v>1.5</v>
      </c>
      <c r="D19" s="224"/>
      <c r="E19" s="224"/>
      <c r="F19" s="208"/>
      <c r="G19" s="208"/>
      <c r="H19" s="208"/>
      <c r="I19" s="208"/>
      <c r="J19" s="206"/>
      <c r="K19" s="210"/>
    </row>
    <row r="20" spans="1:12" s="7" customFormat="1">
      <c r="A20" s="207">
        <v>1</v>
      </c>
      <c r="B20" s="209" t="s">
        <v>615</v>
      </c>
      <c r="C20" s="208">
        <v>3.4969999999999999</v>
      </c>
      <c r="D20" s="208">
        <v>3.581</v>
      </c>
      <c r="E20" s="208">
        <v>2.8</v>
      </c>
      <c r="F20" s="208">
        <v>2.8</v>
      </c>
      <c r="G20" s="208">
        <v>2.8</v>
      </c>
      <c r="H20" s="208">
        <v>2.8</v>
      </c>
      <c r="I20" s="208">
        <v>2.8</v>
      </c>
      <c r="J20" s="206"/>
      <c r="K20" s="210"/>
    </row>
    <row r="21" spans="1:12" s="7" customFormat="1">
      <c r="A21" s="207">
        <v>1</v>
      </c>
      <c r="B21" s="209" t="s">
        <v>616</v>
      </c>
      <c r="C21" s="208">
        <v>1.3009999999999999</v>
      </c>
      <c r="D21" s="208">
        <v>0.63700000000000001</v>
      </c>
      <c r="E21" s="208">
        <v>0.63700000000000001</v>
      </c>
      <c r="F21" s="208"/>
      <c r="G21" s="208"/>
      <c r="H21" s="208"/>
      <c r="I21" s="208"/>
      <c r="J21" s="206"/>
      <c r="K21" s="210"/>
    </row>
    <row r="22" spans="1:12" s="7" customFormat="1">
      <c r="A22" s="207">
        <v>1</v>
      </c>
      <c r="B22" s="209" t="s">
        <v>563</v>
      </c>
      <c r="C22" s="208">
        <v>2.9550000000000001</v>
      </c>
      <c r="D22" s="208">
        <v>2.9550000000000001</v>
      </c>
      <c r="E22" s="208">
        <v>2.9550000000000001</v>
      </c>
      <c r="F22" s="208"/>
      <c r="G22" s="208"/>
      <c r="H22" s="208"/>
      <c r="I22" s="208"/>
      <c r="J22" s="206"/>
      <c r="K22" s="210"/>
    </row>
    <row r="23" spans="1:12" s="7" customFormat="1">
      <c r="A23" s="207">
        <v>1</v>
      </c>
      <c r="B23" s="209" t="s">
        <v>338</v>
      </c>
      <c r="C23" s="208">
        <v>0.3</v>
      </c>
      <c r="D23" s="208"/>
      <c r="E23" s="208"/>
      <c r="F23" s="208"/>
      <c r="G23" s="208"/>
      <c r="H23" s="208"/>
      <c r="I23" s="208"/>
      <c r="J23" s="206"/>
      <c r="K23" s="210"/>
    </row>
    <row r="24" spans="1:12" s="7" customFormat="1">
      <c r="A24" s="207">
        <v>1</v>
      </c>
      <c r="B24" s="209" t="s">
        <v>339</v>
      </c>
      <c r="C24" s="208">
        <v>0.3</v>
      </c>
      <c r="D24" s="208">
        <v>0.3</v>
      </c>
      <c r="E24" s="208"/>
      <c r="F24" s="208"/>
      <c r="G24" s="208"/>
      <c r="J24" s="206"/>
      <c r="K24" s="210"/>
    </row>
    <row r="25" spans="1:12" s="7" customFormat="1">
      <c r="A25" s="207">
        <v>1</v>
      </c>
      <c r="B25" s="209" t="s">
        <v>340</v>
      </c>
      <c r="C25" s="211">
        <v>0.11899999999999999</v>
      </c>
      <c r="D25" s="208"/>
      <c r="E25" s="208"/>
      <c r="F25" s="208"/>
      <c r="G25" s="208"/>
      <c r="H25" s="208"/>
      <c r="J25" s="206"/>
      <c r="K25" s="209"/>
    </row>
    <row r="26" spans="1:12" s="7" customFormat="1">
      <c r="A26" s="207">
        <v>6</v>
      </c>
      <c r="B26" s="138" t="s">
        <v>341</v>
      </c>
      <c r="C26" s="208">
        <v>5.33</v>
      </c>
      <c r="D26" s="208">
        <v>5.3849999999999998</v>
      </c>
      <c r="E26" s="208">
        <v>6.2249999999999996</v>
      </c>
      <c r="F26" s="208">
        <v>6.85</v>
      </c>
      <c r="G26" s="208">
        <v>8.3000000000000007</v>
      </c>
      <c r="H26" s="208">
        <v>9.6</v>
      </c>
      <c r="I26" s="208">
        <v>10</v>
      </c>
      <c r="L26" s="191" t="s">
        <v>569</v>
      </c>
    </row>
    <row r="27" spans="1:12" s="7" customFormat="1">
      <c r="A27" s="207">
        <v>7</v>
      </c>
      <c r="B27" s="138" t="s">
        <v>342</v>
      </c>
      <c r="C27" s="208">
        <v>4.63</v>
      </c>
      <c r="D27" s="208">
        <v>4.835</v>
      </c>
      <c r="E27" s="208">
        <v>5.4749999999999996</v>
      </c>
      <c r="F27" s="208">
        <v>6.1</v>
      </c>
      <c r="G27" s="208">
        <v>8.3000000000000007</v>
      </c>
      <c r="H27" s="208">
        <v>9.6</v>
      </c>
      <c r="I27" s="208">
        <v>10</v>
      </c>
      <c r="L27" s="191" t="s">
        <v>569</v>
      </c>
    </row>
    <row r="28" spans="1:12" s="7" customFormat="1">
      <c r="A28" s="212" t="s">
        <v>356</v>
      </c>
      <c r="B28" s="138" t="s">
        <v>343</v>
      </c>
      <c r="C28" s="208">
        <v>1.84</v>
      </c>
      <c r="D28" s="208">
        <v>1.9650000000000001</v>
      </c>
      <c r="E28" s="208">
        <v>1.9650000000000001</v>
      </c>
      <c r="F28" s="208">
        <v>1.9650000000000001</v>
      </c>
      <c r="G28" s="208">
        <v>2</v>
      </c>
      <c r="H28" s="208">
        <v>2</v>
      </c>
      <c r="I28" s="208">
        <v>2</v>
      </c>
      <c r="L28" s="191" t="s">
        <v>344</v>
      </c>
    </row>
    <row r="29" spans="1:12" s="7" customFormat="1">
      <c r="A29" s="207">
        <v>14</v>
      </c>
      <c r="B29" s="138" t="s">
        <v>573</v>
      </c>
      <c r="C29" s="208">
        <v>0</v>
      </c>
      <c r="D29" s="208">
        <v>0.13020000000000001</v>
      </c>
      <c r="E29" s="208">
        <v>5.2462999999999997</v>
      </c>
      <c r="F29" s="208">
        <v>5.2442000000000002</v>
      </c>
      <c r="G29" s="208">
        <v>5.2442000000000002</v>
      </c>
      <c r="H29" s="208">
        <v>5.2442000000000002</v>
      </c>
      <c r="I29" s="208">
        <v>5.2442000000000002</v>
      </c>
      <c r="L29" s="191" t="s">
        <v>574</v>
      </c>
    </row>
    <row r="30" spans="1:12" s="7" customFormat="1">
      <c r="A30" s="207">
        <v>14</v>
      </c>
      <c r="B30" s="138" t="s">
        <v>346</v>
      </c>
      <c r="C30" s="213">
        <v>1</v>
      </c>
      <c r="D30" s="214">
        <v>1</v>
      </c>
      <c r="E30" s="214">
        <v>0.2</v>
      </c>
      <c r="F30" s="214">
        <v>0.2</v>
      </c>
      <c r="G30" s="214">
        <v>0.2</v>
      </c>
      <c r="H30" s="214">
        <v>0.2</v>
      </c>
      <c r="I30" s="214">
        <v>0.2</v>
      </c>
      <c r="L30" s="191" t="s">
        <v>570</v>
      </c>
    </row>
    <row r="31" spans="1:12" s="7" customFormat="1">
      <c r="A31" s="207">
        <v>14</v>
      </c>
      <c r="B31" s="138" t="s">
        <v>407</v>
      </c>
      <c r="C31" s="213">
        <v>2.3969999999999998</v>
      </c>
      <c r="D31" s="214">
        <v>1.85</v>
      </c>
      <c r="E31" s="214">
        <v>2.085</v>
      </c>
      <c r="F31" s="214">
        <v>2.085</v>
      </c>
      <c r="G31" s="214">
        <v>2.085</v>
      </c>
      <c r="H31" s="214">
        <v>2.085</v>
      </c>
      <c r="I31" s="214">
        <v>1.9750000000000001</v>
      </c>
      <c r="L31" s="7" t="s">
        <v>571</v>
      </c>
    </row>
    <row r="32" spans="1:12" s="7" customFormat="1">
      <c r="A32" s="207">
        <v>14</v>
      </c>
      <c r="B32" s="138" t="s">
        <v>408</v>
      </c>
      <c r="C32" s="213">
        <v>20.771999999999998</v>
      </c>
      <c r="D32" s="214">
        <v>26.942</v>
      </c>
      <c r="E32" s="214">
        <v>16.588999999999999</v>
      </c>
      <c r="F32" s="214">
        <v>16.588999999999999</v>
      </c>
      <c r="G32" s="214">
        <v>16.588999999999999</v>
      </c>
      <c r="H32" s="214">
        <v>16.588999999999999</v>
      </c>
      <c r="I32" s="214">
        <v>16.588999999999999</v>
      </c>
      <c r="L32" s="7" t="s">
        <v>572</v>
      </c>
    </row>
    <row r="33" spans="1:14" s="7" customFormat="1">
      <c r="A33" s="207">
        <v>15</v>
      </c>
      <c r="B33" s="138" t="s">
        <v>347</v>
      </c>
      <c r="C33" s="208">
        <v>0.749</v>
      </c>
      <c r="D33" s="208">
        <v>0.8</v>
      </c>
      <c r="E33" s="208">
        <v>0.8</v>
      </c>
      <c r="F33" s="208">
        <v>0.8</v>
      </c>
      <c r="G33" s="208">
        <v>0.8</v>
      </c>
      <c r="H33" s="208">
        <v>0.8</v>
      </c>
      <c r="I33" s="208">
        <v>0.8</v>
      </c>
    </row>
    <row r="34" spans="1:14" s="76" customFormat="1" ht="15">
      <c r="A34" s="207">
        <v>25</v>
      </c>
      <c r="B34" s="138" t="s">
        <v>355</v>
      </c>
      <c r="C34" s="215"/>
      <c r="D34" s="215"/>
      <c r="E34" s="215"/>
      <c r="F34" s="215"/>
      <c r="G34" s="215"/>
      <c r="H34" s="215"/>
      <c r="I34" s="215"/>
      <c r="J34" s="204"/>
      <c r="K34" s="204"/>
      <c r="L34" s="216"/>
    </row>
    <row r="35" spans="1:14" s="76" customFormat="1" ht="15">
      <c r="A35" s="217"/>
      <c r="B35" s="76" t="s">
        <v>52</v>
      </c>
      <c r="C35" s="116">
        <f t="shared" ref="C35:I35" si="0">SUM(C5:C34)</f>
        <v>110.006</v>
      </c>
      <c r="D35" s="116">
        <f t="shared" si="0"/>
        <v>114.83620000000001</v>
      </c>
      <c r="E35" s="116">
        <f t="shared" si="0"/>
        <v>123.75029999999998</v>
      </c>
      <c r="F35" s="116">
        <f t="shared" si="0"/>
        <v>124.38169999999998</v>
      </c>
      <c r="G35" s="116">
        <f t="shared" si="0"/>
        <v>147.33820000000003</v>
      </c>
      <c r="H35" s="116">
        <f t="shared" si="0"/>
        <v>118.84319999999998</v>
      </c>
      <c r="I35" s="116">
        <f t="shared" si="0"/>
        <v>119.4482</v>
      </c>
    </row>
    <row r="36" spans="1:14">
      <c r="C36" s="58"/>
    </row>
    <row r="37" spans="1:14" s="90" customFormat="1" ht="15">
      <c r="B37" s="90" t="s">
        <v>37</v>
      </c>
    </row>
    <row r="38" spans="1:14" s="7" customFormat="1">
      <c r="A38" s="112" t="s">
        <v>445</v>
      </c>
      <c r="B38" s="7" t="s">
        <v>446</v>
      </c>
      <c r="C38" s="208">
        <v>3.145</v>
      </c>
      <c r="D38" s="208">
        <v>5.1589999999999998</v>
      </c>
      <c r="E38" s="208">
        <v>5.1589999999999998</v>
      </c>
      <c r="F38" s="208">
        <v>5.1589999999999998</v>
      </c>
      <c r="G38" s="208">
        <v>5.1589999999999998</v>
      </c>
      <c r="H38" s="208">
        <v>5.1589999999999998</v>
      </c>
      <c r="I38" s="208">
        <v>5.1589999999999998</v>
      </c>
    </row>
    <row r="39" spans="1:14" s="7" customFormat="1" ht="15">
      <c r="A39" s="112"/>
      <c r="B39" s="21" t="s">
        <v>47</v>
      </c>
      <c r="C39" s="117">
        <f>SUM(C38)</f>
        <v>3.145</v>
      </c>
      <c r="D39" s="117">
        <f t="shared" ref="D39:I39" si="1">SUM(D38)</f>
        <v>5.1589999999999998</v>
      </c>
      <c r="E39" s="117">
        <f t="shared" si="1"/>
        <v>5.1589999999999998</v>
      </c>
      <c r="F39" s="117">
        <f t="shared" si="1"/>
        <v>5.1589999999999998</v>
      </c>
      <c r="G39" s="117">
        <f t="shared" si="1"/>
        <v>5.1589999999999998</v>
      </c>
      <c r="H39" s="117">
        <f t="shared" si="1"/>
        <v>5.1589999999999998</v>
      </c>
      <c r="I39" s="117">
        <f t="shared" si="1"/>
        <v>5.1589999999999998</v>
      </c>
    </row>
    <row r="40" spans="1:14">
      <c r="C40" s="58"/>
    </row>
    <row r="41" spans="1:14" ht="15">
      <c r="A41" s="90"/>
      <c r="B41" s="26" t="s">
        <v>363</v>
      </c>
      <c r="C41" s="15"/>
      <c r="D41" s="27"/>
      <c r="E41" s="27"/>
      <c r="F41" s="27"/>
      <c r="G41" s="27"/>
      <c r="H41" s="27"/>
      <c r="I41" s="27"/>
      <c r="J41" s="27"/>
      <c r="K41" s="26"/>
      <c r="L41" s="28"/>
      <c r="M41" s="34"/>
      <c r="N41" s="34"/>
    </row>
    <row r="42" spans="1:14" s="7" customFormat="1">
      <c r="A42" s="207" t="s">
        <v>268</v>
      </c>
      <c r="B42" s="138" t="s">
        <v>124</v>
      </c>
      <c r="C42" s="208">
        <v>0.29099999999999998</v>
      </c>
      <c r="D42" s="208">
        <v>0</v>
      </c>
      <c r="E42" s="208">
        <v>0</v>
      </c>
      <c r="F42" s="208">
        <v>0</v>
      </c>
      <c r="G42" s="208">
        <v>0</v>
      </c>
      <c r="H42" s="208">
        <v>0</v>
      </c>
      <c r="I42" s="208">
        <v>0</v>
      </c>
      <c r="J42" s="206">
        <v>0</v>
      </c>
      <c r="K42" s="7" t="s">
        <v>36</v>
      </c>
    </row>
    <row r="43" spans="1:14" s="7" customFormat="1">
      <c r="A43" s="207" t="s">
        <v>126</v>
      </c>
      <c r="B43" s="138" t="s">
        <v>125</v>
      </c>
      <c r="C43" s="208">
        <v>18.684999999999999</v>
      </c>
      <c r="D43" s="208">
        <v>12.914</v>
      </c>
      <c r="E43" s="208">
        <v>10.166</v>
      </c>
      <c r="F43" s="208">
        <v>10.166</v>
      </c>
      <c r="G43" s="208">
        <v>10.166</v>
      </c>
      <c r="H43" s="208">
        <v>10.166</v>
      </c>
      <c r="I43" s="208">
        <v>10.166</v>
      </c>
      <c r="J43" s="206">
        <v>2.6459006238662006</v>
      </c>
      <c r="K43" s="7" t="s">
        <v>36</v>
      </c>
    </row>
    <row r="44" spans="1:14" s="7" customFormat="1">
      <c r="A44" s="207" t="s">
        <v>122</v>
      </c>
      <c r="B44" s="138" t="s">
        <v>541</v>
      </c>
      <c r="C44" s="208">
        <v>2.5880000000000001</v>
      </c>
      <c r="D44" s="208">
        <v>1.306</v>
      </c>
      <c r="E44" s="208">
        <v>3.1880000000000002</v>
      </c>
      <c r="F44" s="208">
        <v>3.1880000000000002</v>
      </c>
      <c r="G44" s="208">
        <v>3.1880000000000002</v>
      </c>
      <c r="H44" s="208">
        <v>3.1880000000000002</v>
      </c>
      <c r="I44" s="208">
        <v>3.2879999999999998</v>
      </c>
      <c r="J44" s="206">
        <v>0.46096342512597693</v>
      </c>
      <c r="K44" s="7" t="s">
        <v>311</v>
      </c>
    </row>
    <row r="45" spans="1:14" s="7" customFormat="1">
      <c r="A45" s="207" t="s">
        <v>264</v>
      </c>
      <c r="B45" s="138" t="s">
        <v>542</v>
      </c>
      <c r="C45" s="208">
        <v>2.851</v>
      </c>
      <c r="D45" s="208">
        <v>2.5150000000000001</v>
      </c>
      <c r="E45" s="208">
        <v>2.91</v>
      </c>
      <c r="F45" s="208">
        <v>2.91</v>
      </c>
      <c r="G45" s="208">
        <v>2.91</v>
      </c>
      <c r="H45" s="208">
        <v>2.91</v>
      </c>
      <c r="I45" s="208">
        <v>3.16</v>
      </c>
      <c r="J45" s="206">
        <v>1.1259387659556357</v>
      </c>
      <c r="K45" s="7" t="s">
        <v>311</v>
      </c>
    </row>
    <row r="46" spans="1:14" s="7" customFormat="1">
      <c r="A46" s="207" t="s">
        <v>269</v>
      </c>
      <c r="B46" s="138" t="s">
        <v>659</v>
      </c>
      <c r="C46" s="208">
        <v>0.50800000000000001</v>
      </c>
      <c r="D46" s="208">
        <v>0.6</v>
      </c>
      <c r="E46" s="208">
        <v>0.6</v>
      </c>
      <c r="F46" s="208">
        <v>0.6</v>
      </c>
      <c r="G46" s="208">
        <v>0.6</v>
      </c>
      <c r="H46" s="208">
        <v>0.6</v>
      </c>
      <c r="I46" s="208">
        <v>0.6</v>
      </c>
      <c r="J46" s="206">
        <v>2.2155754957350169</v>
      </c>
      <c r="K46" s="7" t="s">
        <v>112</v>
      </c>
    </row>
    <row r="47" spans="1:14" s="7" customFormat="1">
      <c r="A47" s="207" t="s">
        <v>269</v>
      </c>
      <c r="B47" s="138" t="s">
        <v>609</v>
      </c>
      <c r="C47" s="208">
        <v>0</v>
      </c>
      <c r="D47" s="208">
        <v>0</v>
      </c>
      <c r="E47" s="208">
        <v>3.3</v>
      </c>
      <c r="F47" s="208">
        <v>2.5750000000000002</v>
      </c>
      <c r="G47" s="208">
        <v>0</v>
      </c>
      <c r="H47" s="208">
        <v>0</v>
      </c>
      <c r="I47" s="208">
        <v>0</v>
      </c>
      <c r="J47" s="206">
        <v>13.500797774413941</v>
      </c>
      <c r="K47" s="7" t="s">
        <v>311</v>
      </c>
    </row>
    <row r="48" spans="1:14" s="7" customFormat="1">
      <c r="A48" s="207" t="s">
        <v>270</v>
      </c>
      <c r="B48" s="138" t="s">
        <v>660</v>
      </c>
      <c r="C48" s="208">
        <v>15.779</v>
      </c>
      <c r="D48" s="208">
        <v>15.804</v>
      </c>
      <c r="E48" s="208">
        <v>0.42499999999999999</v>
      </c>
      <c r="F48" s="208">
        <v>0</v>
      </c>
      <c r="G48" s="208">
        <v>0</v>
      </c>
      <c r="H48" s="208">
        <v>0</v>
      </c>
      <c r="I48" s="208">
        <v>0</v>
      </c>
      <c r="J48" s="206">
        <v>2.0154597619386352</v>
      </c>
      <c r="K48" s="7" t="s">
        <v>271</v>
      </c>
      <c r="L48" s="7" t="s">
        <v>274</v>
      </c>
    </row>
    <row r="49" spans="1:12" s="7" customFormat="1">
      <c r="A49" s="207" t="s">
        <v>270</v>
      </c>
      <c r="B49" s="138" t="s">
        <v>661</v>
      </c>
      <c r="C49" s="208">
        <v>4.1890000000000001</v>
      </c>
      <c r="D49" s="208">
        <v>1.7949999999999999</v>
      </c>
      <c r="E49" s="208">
        <v>0</v>
      </c>
      <c r="F49" s="208">
        <v>0</v>
      </c>
      <c r="G49" s="208">
        <v>0</v>
      </c>
      <c r="H49" s="208">
        <v>0</v>
      </c>
      <c r="I49" s="208">
        <v>0</v>
      </c>
      <c r="J49" s="206">
        <v>0</v>
      </c>
      <c r="K49" s="7" t="s">
        <v>272</v>
      </c>
      <c r="L49" s="7" t="s">
        <v>274</v>
      </c>
    </row>
    <row r="50" spans="1:12" s="7" customFormat="1">
      <c r="A50" s="207" t="s">
        <v>270</v>
      </c>
      <c r="B50" s="138" t="s">
        <v>662</v>
      </c>
      <c r="C50" s="208">
        <v>1.4279999999999999</v>
      </c>
      <c r="D50" s="208">
        <v>5.44</v>
      </c>
      <c r="E50" s="208">
        <v>0</v>
      </c>
      <c r="F50" s="208">
        <v>0</v>
      </c>
      <c r="G50" s="208">
        <v>0</v>
      </c>
      <c r="H50" s="208">
        <v>0</v>
      </c>
      <c r="I50" s="208">
        <v>0</v>
      </c>
      <c r="J50" s="206">
        <v>0</v>
      </c>
      <c r="K50" s="7" t="s">
        <v>273</v>
      </c>
      <c r="L50" s="7" t="s">
        <v>164</v>
      </c>
    </row>
    <row r="51" spans="1:12" s="7" customFormat="1">
      <c r="A51" s="207" t="s">
        <v>365</v>
      </c>
      <c r="B51" s="138" t="s">
        <v>366</v>
      </c>
      <c r="C51" s="208">
        <v>6.5960000000000001</v>
      </c>
      <c r="D51" s="208">
        <v>4.8369999999999997</v>
      </c>
      <c r="E51" s="208">
        <v>4.5</v>
      </c>
      <c r="F51" s="208">
        <v>3.5</v>
      </c>
      <c r="G51" s="208">
        <v>1</v>
      </c>
      <c r="H51" s="208">
        <v>0.3</v>
      </c>
      <c r="I51" s="208">
        <v>0.1</v>
      </c>
      <c r="J51" s="206">
        <v>37.512504168056019</v>
      </c>
      <c r="K51" s="7" t="s">
        <v>368</v>
      </c>
      <c r="L51" s="7" t="s">
        <v>369</v>
      </c>
    </row>
    <row r="52" spans="1:12" s="7" customFormat="1">
      <c r="A52" s="207" t="s">
        <v>365</v>
      </c>
      <c r="B52" s="138" t="s">
        <v>367</v>
      </c>
      <c r="C52" s="208">
        <v>1.538</v>
      </c>
      <c r="D52" s="208">
        <v>1.5</v>
      </c>
      <c r="E52" s="208">
        <v>4.5</v>
      </c>
      <c r="F52" s="208">
        <v>4.5</v>
      </c>
      <c r="G52" s="208">
        <v>1</v>
      </c>
      <c r="H52" s="208">
        <v>0</v>
      </c>
      <c r="I52" s="208">
        <v>0</v>
      </c>
      <c r="J52" s="206">
        <v>37.512504168056019</v>
      </c>
      <c r="K52" s="7" t="s">
        <v>311</v>
      </c>
      <c r="L52" s="7" t="s">
        <v>369</v>
      </c>
    </row>
    <row r="53" spans="1:12" s="7" customFormat="1">
      <c r="A53" s="207" t="s">
        <v>456</v>
      </c>
      <c r="B53" s="138" t="s">
        <v>482</v>
      </c>
      <c r="C53" s="208">
        <v>3.7</v>
      </c>
      <c r="D53" s="208">
        <v>4.2</v>
      </c>
      <c r="E53" s="208">
        <v>4.4359999999999999</v>
      </c>
      <c r="F53" s="208">
        <v>4.4359999999999999</v>
      </c>
      <c r="G53" s="208">
        <v>4.4359999999999999</v>
      </c>
      <c r="H53" s="208">
        <v>4.4359999999999999</v>
      </c>
      <c r="I53" s="208">
        <v>4.4359999999999999</v>
      </c>
      <c r="J53" s="206">
        <v>9.6006925657396387</v>
      </c>
    </row>
    <row r="54" spans="1:12" s="7" customFormat="1">
      <c r="A54" s="207" t="s">
        <v>519</v>
      </c>
      <c r="B54" s="138" t="s">
        <v>545</v>
      </c>
      <c r="C54" s="208">
        <v>0.46300000000000002</v>
      </c>
      <c r="D54" s="208">
        <v>0</v>
      </c>
      <c r="E54" s="208">
        <v>0</v>
      </c>
      <c r="F54" s="208">
        <v>0</v>
      </c>
      <c r="G54" s="208">
        <v>0</v>
      </c>
      <c r="H54" s="208">
        <v>0</v>
      </c>
      <c r="I54" s="208">
        <v>0</v>
      </c>
      <c r="J54" s="206">
        <v>7.4937565455570772</v>
      </c>
      <c r="K54" s="7" t="s">
        <v>311</v>
      </c>
    </row>
    <row r="55" spans="1:12" s="7" customFormat="1">
      <c r="A55" s="207" t="s">
        <v>543</v>
      </c>
      <c r="B55" s="138" t="s">
        <v>546</v>
      </c>
      <c r="C55" s="208">
        <v>4.3289999999999997</v>
      </c>
      <c r="D55" s="208">
        <v>3.9750000000000001</v>
      </c>
      <c r="E55" s="208">
        <v>3.9750000000000001</v>
      </c>
      <c r="F55" s="208">
        <v>2.5529999999999999</v>
      </c>
      <c r="G55" s="208">
        <v>2.5529999999999999</v>
      </c>
      <c r="H55" s="208">
        <v>2.5529999999999999</v>
      </c>
      <c r="I55" s="208">
        <v>2.5529999999999999</v>
      </c>
      <c r="J55" s="206">
        <v>7.4937565455570772</v>
      </c>
      <c r="K55" s="7" t="s">
        <v>311</v>
      </c>
    </row>
    <row r="56" spans="1:12" s="7" customFormat="1">
      <c r="A56" s="207" t="s">
        <v>521</v>
      </c>
      <c r="B56" s="138" t="s">
        <v>528</v>
      </c>
      <c r="C56" s="208">
        <v>0.33300000000000002</v>
      </c>
      <c r="D56" s="208">
        <v>0.34699999999999998</v>
      </c>
      <c r="E56" s="208">
        <v>0.35899999999999999</v>
      </c>
      <c r="F56" s="208">
        <v>0.371</v>
      </c>
      <c r="G56" s="208">
        <v>0.374</v>
      </c>
      <c r="H56" s="208">
        <v>0.374</v>
      </c>
      <c r="I56" s="208">
        <v>0.374</v>
      </c>
      <c r="J56" s="206">
        <v>7.4937565455570772</v>
      </c>
      <c r="K56" s="7" t="s">
        <v>311</v>
      </c>
    </row>
    <row r="57" spans="1:12" s="7" customFormat="1">
      <c r="A57" s="207" t="s">
        <v>522</v>
      </c>
      <c r="B57" s="138" t="s">
        <v>547</v>
      </c>
      <c r="C57" s="208">
        <v>0.10299999999999999</v>
      </c>
      <c r="D57" s="208">
        <v>0</v>
      </c>
      <c r="E57" s="208">
        <v>0</v>
      </c>
      <c r="F57" s="208">
        <v>0</v>
      </c>
      <c r="G57" s="208">
        <v>0</v>
      </c>
      <c r="H57" s="208">
        <v>0</v>
      </c>
      <c r="I57" s="208">
        <v>0</v>
      </c>
      <c r="J57" s="206">
        <v>7.4937565455570772</v>
      </c>
      <c r="K57" s="7" t="s">
        <v>311</v>
      </c>
    </row>
    <row r="58" spans="1:12" s="7" customFormat="1">
      <c r="A58" s="207" t="s">
        <v>523</v>
      </c>
      <c r="B58" s="138" t="s">
        <v>529</v>
      </c>
      <c r="C58" s="208">
        <v>0</v>
      </c>
      <c r="D58" s="208">
        <v>0.42</v>
      </c>
      <c r="E58" s="208">
        <v>0.317</v>
      </c>
      <c r="F58" s="208">
        <v>0.32900000000000001</v>
      </c>
      <c r="G58" s="208">
        <v>0.35</v>
      </c>
      <c r="H58" s="208">
        <v>0.33200000000000002</v>
      </c>
      <c r="I58" s="208">
        <v>0.33200000000000002</v>
      </c>
      <c r="J58" s="206">
        <v>7.4937565455570772</v>
      </c>
      <c r="K58" s="7" t="s">
        <v>311</v>
      </c>
    </row>
    <row r="59" spans="1:12" s="7" customFormat="1">
      <c r="A59" s="207" t="s">
        <v>544</v>
      </c>
      <c r="B59" s="138" t="s">
        <v>548</v>
      </c>
      <c r="C59" s="208">
        <v>0.5</v>
      </c>
      <c r="D59" s="208">
        <v>0.5</v>
      </c>
      <c r="E59" s="208">
        <v>0</v>
      </c>
      <c r="F59" s="208">
        <v>0</v>
      </c>
      <c r="G59" s="208">
        <v>0</v>
      </c>
      <c r="H59" s="208">
        <v>0</v>
      </c>
      <c r="I59" s="208">
        <v>0</v>
      </c>
      <c r="J59" s="206">
        <v>7.4937565455570772</v>
      </c>
      <c r="K59" s="7" t="s">
        <v>311</v>
      </c>
    </row>
    <row r="60" spans="1:12" s="7" customFormat="1">
      <c r="A60" s="207" t="s">
        <v>538</v>
      </c>
      <c r="B60" s="138" t="s">
        <v>517</v>
      </c>
      <c r="C60" s="208">
        <v>3.8620000000000001</v>
      </c>
      <c r="D60" s="208">
        <v>2.0619999999999998</v>
      </c>
      <c r="E60" s="208">
        <v>2.931</v>
      </c>
      <c r="F60" s="208">
        <v>2.2519999999999998</v>
      </c>
      <c r="G60" s="208">
        <v>4.1589999999999998</v>
      </c>
      <c r="H60" s="208">
        <v>3.9580000000000002</v>
      </c>
      <c r="I60" s="208">
        <v>3.9820000000000002</v>
      </c>
      <c r="J60" s="206">
        <v>24.870598218073823</v>
      </c>
      <c r="K60" s="7" t="s">
        <v>36</v>
      </c>
    </row>
    <row r="61" spans="1:12" s="7" customFormat="1">
      <c r="A61" s="207" t="s">
        <v>539</v>
      </c>
      <c r="B61" s="138" t="s">
        <v>516</v>
      </c>
      <c r="C61" s="208">
        <v>0</v>
      </c>
      <c r="D61" s="208">
        <v>0</v>
      </c>
      <c r="E61" s="208">
        <v>0</v>
      </c>
      <c r="F61" s="208">
        <v>0</v>
      </c>
      <c r="G61" s="208">
        <v>0</v>
      </c>
      <c r="H61" s="208">
        <v>0</v>
      </c>
      <c r="I61" s="208">
        <v>0</v>
      </c>
      <c r="J61" s="206">
        <v>0</v>
      </c>
      <c r="K61" s="7" t="s">
        <v>36</v>
      </c>
    </row>
    <row r="62" spans="1:12" s="7" customFormat="1">
      <c r="A62" s="207" t="s">
        <v>549</v>
      </c>
      <c r="B62" s="138" t="s">
        <v>550</v>
      </c>
      <c r="C62" s="208">
        <v>14.757999999999999</v>
      </c>
      <c r="D62" s="208">
        <v>12.316000000000001</v>
      </c>
      <c r="E62" s="208">
        <v>12.356</v>
      </c>
      <c r="F62" s="208">
        <v>16.725000000000001</v>
      </c>
      <c r="G62" s="208">
        <v>17.375</v>
      </c>
      <c r="H62" s="208">
        <v>23.274999999999999</v>
      </c>
      <c r="I62" s="208">
        <v>0.27500000000000002</v>
      </c>
      <c r="J62" s="206">
        <v>64.273824386183932</v>
      </c>
      <c r="K62" s="7" t="s">
        <v>36</v>
      </c>
    </row>
    <row r="63" spans="1:12" s="76" customFormat="1" ht="15">
      <c r="A63" s="217"/>
      <c r="B63" s="76" t="s">
        <v>364</v>
      </c>
      <c r="C63" s="117">
        <f t="shared" ref="C63:I63" si="2">SUM(C42:C62)</f>
        <v>82.500999999999991</v>
      </c>
      <c r="D63" s="117">
        <f t="shared" si="2"/>
        <v>70.531000000000006</v>
      </c>
      <c r="E63" s="117">
        <f t="shared" si="2"/>
        <v>53.963000000000008</v>
      </c>
      <c r="F63" s="117">
        <f t="shared" si="2"/>
        <v>54.105000000000011</v>
      </c>
      <c r="G63" s="117">
        <f t="shared" si="2"/>
        <v>48.111000000000004</v>
      </c>
      <c r="H63" s="117">
        <f t="shared" si="2"/>
        <v>52.092000000000006</v>
      </c>
      <c r="I63" s="117">
        <f t="shared" si="2"/>
        <v>29.266000000000002</v>
      </c>
    </row>
    <row r="64" spans="1:12">
      <c r="C64" s="55"/>
      <c r="D64" s="1"/>
      <c r="E64" s="1"/>
      <c r="F64" s="1"/>
      <c r="G64" s="1"/>
      <c r="H64" s="1"/>
      <c r="I64" s="1"/>
    </row>
    <row r="65" spans="1:12" ht="15">
      <c r="A65" s="91"/>
      <c r="B65" s="15" t="s">
        <v>422</v>
      </c>
      <c r="C65" s="17"/>
      <c r="D65" s="17"/>
      <c r="E65" s="17"/>
      <c r="F65" s="17"/>
      <c r="G65" s="17"/>
      <c r="H65" s="17"/>
      <c r="I65" s="17"/>
      <c r="J65" s="17"/>
      <c r="K65" s="17"/>
      <c r="L65" s="17"/>
    </row>
    <row r="66" spans="1:12" s="7" customFormat="1" ht="15">
      <c r="A66" s="112" t="s">
        <v>551</v>
      </c>
      <c r="B66" s="204" t="s">
        <v>618</v>
      </c>
      <c r="C66" s="7">
        <v>0</v>
      </c>
      <c r="D66" s="7">
        <v>2.5804</v>
      </c>
      <c r="E66" s="63">
        <v>3.1848000000000001</v>
      </c>
      <c r="F66" s="7">
        <v>3.4152000000000005</v>
      </c>
      <c r="G66" s="63">
        <v>3.2448000000000001</v>
      </c>
      <c r="H66" s="63">
        <v>3.2448000000000001</v>
      </c>
      <c r="I66" s="63">
        <v>3.2448000000000001</v>
      </c>
      <c r="J66" s="7">
        <v>40</v>
      </c>
      <c r="K66" s="7" t="s">
        <v>20</v>
      </c>
    </row>
    <row r="67" spans="1:12" s="7" customFormat="1" ht="15">
      <c r="A67" s="112" t="s">
        <v>551</v>
      </c>
      <c r="B67" s="204" t="s">
        <v>619</v>
      </c>
      <c r="C67" s="7">
        <v>0</v>
      </c>
      <c r="D67" s="7">
        <v>0</v>
      </c>
      <c r="E67" s="63">
        <v>5</v>
      </c>
      <c r="F67" s="63">
        <v>15</v>
      </c>
      <c r="G67" s="63">
        <v>15</v>
      </c>
      <c r="H67" s="63">
        <v>15</v>
      </c>
      <c r="I67" s="63">
        <v>0</v>
      </c>
      <c r="J67" s="7">
        <v>100</v>
      </c>
      <c r="K67" s="7" t="s">
        <v>620</v>
      </c>
    </row>
    <row r="68" spans="1:12" s="7" customFormat="1">
      <c r="A68" s="138" t="s">
        <v>32</v>
      </c>
      <c r="B68" s="138" t="s">
        <v>228</v>
      </c>
      <c r="C68" s="63">
        <v>1.5496000000000001</v>
      </c>
      <c r="D68" s="63">
        <v>4.1661000000000001</v>
      </c>
      <c r="E68" s="63">
        <v>4.1216999999999997</v>
      </c>
      <c r="F68" s="63">
        <v>3.9906000000000001</v>
      </c>
      <c r="G68" s="63">
        <v>4.0217999999999998</v>
      </c>
      <c r="H68" s="63">
        <v>4.1121999999999996</v>
      </c>
      <c r="I68" s="63">
        <v>4.1121999999999996</v>
      </c>
      <c r="J68" s="7">
        <v>10</v>
      </c>
      <c r="K68" s="7" t="s">
        <v>12</v>
      </c>
    </row>
    <row r="69" spans="1:12" s="7" customFormat="1">
      <c r="A69" s="138" t="s">
        <v>13</v>
      </c>
      <c r="B69" s="138" t="s">
        <v>377</v>
      </c>
      <c r="C69" s="63">
        <v>0</v>
      </c>
      <c r="D69" s="63">
        <v>0</v>
      </c>
      <c r="E69" s="63">
        <v>0</v>
      </c>
      <c r="F69" s="63">
        <v>0</v>
      </c>
      <c r="G69" s="63">
        <v>0</v>
      </c>
      <c r="H69" s="63">
        <v>0</v>
      </c>
      <c r="I69" s="63">
        <v>0</v>
      </c>
      <c r="J69" s="7">
        <v>20</v>
      </c>
      <c r="K69" s="7" t="s">
        <v>9</v>
      </c>
    </row>
    <row r="70" spans="1:12" s="7" customFormat="1">
      <c r="A70" s="138" t="s">
        <v>17</v>
      </c>
      <c r="B70" s="138" t="s">
        <v>275</v>
      </c>
      <c r="C70" s="63">
        <v>0</v>
      </c>
      <c r="D70" s="63">
        <v>0</v>
      </c>
      <c r="E70" s="63">
        <v>0</v>
      </c>
      <c r="F70" s="63">
        <v>0</v>
      </c>
      <c r="G70" s="63">
        <v>0</v>
      </c>
      <c r="H70" s="63">
        <v>0</v>
      </c>
      <c r="I70" s="63">
        <v>0</v>
      </c>
      <c r="J70" s="66">
        <v>80</v>
      </c>
      <c r="K70" s="7" t="s">
        <v>19</v>
      </c>
    </row>
    <row r="71" spans="1:12" s="7" customFormat="1">
      <c r="A71" s="138" t="s">
        <v>233</v>
      </c>
      <c r="B71" s="138" t="s">
        <v>276</v>
      </c>
      <c r="C71" s="63">
        <v>0.27600000000000002</v>
      </c>
      <c r="D71" s="63">
        <v>0</v>
      </c>
      <c r="E71" s="63">
        <v>0</v>
      </c>
      <c r="F71" s="63">
        <v>0</v>
      </c>
      <c r="G71" s="63">
        <v>0</v>
      </c>
      <c r="H71" s="63">
        <v>0</v>
      </c>
      <c r="I71" s="63">
        <v>0</v>
      </c>
      <c r="J71" s="7">
        <v>100</v>
      </c>
      <c r="K71" s="7" t="s">
        <v>9</v>
      </c>
    </row>
    <row r="72" spans="1:12" s="7" customFormat="1">
      <c r="A72" s="138" t="s">
        <v>479</v>
      </c>
      <c r="B72" s="138" t="s">
        <v>379</v>
      </c>
      <c r="C72" s="63">
        <v>1.9452</v>
      </c>
      <c r="D72" s="63">
        <v>9.7600000000000006E-2</v>
      </c>
      <c r="E72" s="63">
        <v>0</v>
      </c>
      <c r="F72" s="63">
        <v>0</v>
      </c>
      <c r="G72" s="63">
        <v>0</v>
      </c>
      <c r="H72" s="63">
        <v>0</v>
      </c>
      <c r="I72" s="63">
        <v>0</v>
      </c>
      <c r="J72" s="7">
        <v>40</v>
      </c>
      <c r="K72" s="7" t="s">
        <v>20</v>
      </c>
    </row>
    <row r="73" spans="1:12" s="7" customFormat="1">
      <c r="A73" s="138" t="s">
        <v>34</v>
      </c>
      <c r="B73" s="138" t="s">
        <v>234</v>
      </c>
      <c r="C73" s="63">
        <v>22.55471</v>
      </c>
      <c r="D73" s="63">
        <v>22.923119999999997</v>
      </c>
      <c r="E73" s="63">
        <v>22.533049999999999</v>
      </c>
      <c r="F73" s="63">
        <v>22.533049999999999</v>
      </c>
      <c r="G73" s="63">
        <v>22.513480000000001</v>
      </c>
      <c r="H73" s="63">
        <v>22.513480000000001</v>
      </c>
      <c r="I73" s="63">
        <v>22.513480000000001</v>
      </c>
      <c r="J73" s="7">
        <v>19</v>
      </c>
      <c r="K73" s="7" t="s">
        <v>7</v>
      </c>
    </row>
    <row r="74" spans="1:12" s="7" customFormat="1">
      <c r="A74" s="138" t="s">
        <v>225</v>
      </c>
      <c r="B74" s="138" t="s">
        <v>226</v>
      </c>
      <c r="C74" s="63">
        <v>9.8835999999999995</v>
      </c>
      <c r="D74" s="63">
        <v>5.93</v>
      </c>
      <c r="E74" s="63">
        <v>10.236000000000001</v>
      </c>
      <c r="F74" s="63">
        <v>15.334</v>
      </c>
      <c r="G74" s="63">
        <v>10.590800000000002</v>
      </c>
      <c r="H74" s="63">
        <v>12.790800000000001</v>
      </c>
      <c r="I74" s="63">
        <v>12.830800000000002</v>
      </c>
      <c r="J74" s="7">
        <v>40</v>
      </c>
      <c r="K74" s="7" t="s">
        <v>9</v>
      </c>
    </row>
    <row r="75" spans="1:12" s="7" customFormat="1">
      <c r="A75" s="138" t="s">
        <v>225</v>
      </c>
      <c r="B75" s="138" t="s">
        <v>209</v>
      </c>
      <c r="C75" s="63">
        <v>0</v>
      </c>
      <c r="D75" s="63">
        <v>0</v>
      </c>
      <c r="E75" s="63">
        <v>0</v>
      </c>
      <c r="F75" s="63">
        <v>0</v>
      </c>
      <c r="G75" s="63">
        <v>0</v>
      </c>
      <c r="H75" s="63">
        <v>0</v>
      </c>
      <c r="I75" s="63">
        <v>0</v>
      </c>
      <c r="J75" s="7">
        <v>5</v>
      </c>
      <c r="K75" s="7" t="s">
        <v>20</v>
      </c>
    </row>
    <row r="76" spans="1:12" s="7" customFormat="1">
      <c r="A76" s="138" t="s">
        <v>553</v>
      </c>
      <c r="B76" s="138" t="s">
        <v>708</v>
      </c>
      <c r="C76" s="63">
        <v>10.8324</v>
      </c>
      <c r="D76" s="63">
        <v>40.622</v>
      </c>
      <c r="E76" s="63">
        <v>31.6312</v>
      </c>
      <c r="F76" s="63">
        <v>44.9328</v>
      </c>
      <c r="G76" s="63">
        <v>66.2072</v>
      </c>
      <c r="H76" s="63">
        <v>69.083200000000005</v>
      </c>
      <c r="I76" s="63">
        <v>70.52</v>
      </c>
      <c r="J76" s="7" t="s">
        <v>709</v>
      </c>
      <c r="K76" s="7" t="s">
        <v>9</v>
      </c>
    </row>
    <row r="77" spans="1:12" s="7" customFormat="1">
      <c r="A77" s="138" t="s">
        <v>622</v>
      </c>
      <c r="B77" s="138" t="s">
        <v>621</v>
      </c>
      <c r="C77" s="63">
        <v>0</v>
      </c>
      <c r="D77" s="63">
        <v>0</v>
      </c>
      <c r="E77" s="63">
        <v>9</v>
      </c>
      <c r="F77" s="63">
        <v>9</v>
      </c>
      <c r="G77" s="63">
        <v>9</v>
      </c>
      <c r="H77" s="63">
        <v>9</v>
      </c>
      <c r="I77" s="63">
        <v>3</v>
      </c>
      <c r="J77" s="7">
        <v>75</v>
      </c>
      <c r="K77" s="7" t="s">
        <v>9</v>
      </c>
    </row>
    <row r="78" spans="1:12" s="7" customFormat="1">
      <c r="A78" s="138" t="s">
        <v>33</v>
      </c>
      <c r="B78" s="138" t="s">
        <v>227</v>
      </c>
      <c r="C78" s="63">
        <v>5.5234000000000005</v>
      </c>
      <c r="D78" s="63">
        <v>15.326000000000001</v>
      </c>
      <c r="E78" s="63">
        <v>6.7240000000000002</v>
      </c>
      <c r="F78" s="63">
        <v>9.9118000000000013</v>
      </c>
      <c r="G78" s="63">
        <v>11.451400000000001</v>
      </c>
      <c r="H78" s="63">
        <v>10.650600000000001</v>
      </c>
      <c r="I78" s="63">
        <v>8.8172000000000015</v>
      </c>
      <c r="J78" s="7">
        <v>20</v>
      </c>
      <c r="K78" s="7" t="s">
        <v>9</v>
      </c>
    </row>
    <row r="79" spans="1:12" s="7" customFormat="1">
      <c r="A79" s="138"/>
      <c r="B79" s="134" t="s">
        <v>381</v>
      </c>
      <c r="C79" s="63">
        <v>1.7000000000000002</v>
      </c>
      <c r="D79" s="63">
        <v>0</v>
      </c>
      <c r="E79" s="63">
        <v>0</v>
      </c>
      <c r="F79" s="63">
        <v>0</v>
      </c>
      <c r="G79" s="63">
        <v>0</v>
      </c>
      <c r="H79" s="63">
        <v>0</v>
      </c>
      <c r="I79" s="63">
        <v>0</v>
      </c>
      <c r="J79" s="7">
        <v>34</v>
      </c>
      <c r="K79" s="7" t="s">
        <v>9</v>
      </c>
    </row>
    <row r="80" spans="1:12" s="7" customFormat="1">
      <c r="A80" s="138" t="s">
        <v>557</v>
      </c>
      <c r="B80" s="134" t="s">
        <v>558</v>
      </c>
      <c r="C80" s="63">
        <v>0</v>
      </c>
      <c r="D80" s="63">
        <v>2.1819199999999999</v>
      </c>
      <c r="E80" s="63">
        <v>1.5761200000000002</v>
      </c>
      <c r="F80" s="63">
        <v>1.2641200000000001</v>
      </c>
      <c r="G80" s="63">
        <v>0.60839999999999994</v>
      </c>
      <c r="H80" s="63">
        <v>0.3276</v>
      </c>
      <c r="I80" s="63">
        <v>0.18720000000000001</v>
      </c>
      <c r="J80" s="7">
        <v>52</v>
      </c>
      <c r="K80" s="7" t="s">
        <v>9</v>
      </c>
    </row>
    <row r="81" spans="1:13" s="7" customFormat="1">
      <c r="A81" s="138" t="s">
        <v>10</v>
      </c>
      <c r="B81" s="138" t="s">
        <v>229</v>
      </c>
      <c r="C81" s="63">
        <v>5.6</v>
      </c>
      <c r="D81" s="63">
        <v>7.5352000000000006</v>
      </c>
      <c r="E81" s="63">
        <v>6.3184000000000005</v>
      </c>
      <c r="F81" s="63">
        <v>5.4584000000000001</v>
      </c>
      <c r="G81" s="63">
        <v>2.2532000000000001</v>
      </c>
      <c r="H81" s="63">
        <v>2.6202000000000001</v>
      </c>
      <c r="I81" s="63">
        <v>5.16</v>
      </c>
      <c r="J81" s="7">
        <v>20</v>
      </c>
      <c r="K81" s="7" t="s">
        <v>9</v>
      </c>
    </row>
    <row r="82" spans="1:13" s="7" customFormat="1">
      <c r="A82" s="138" t="s">
        <v>623</v>
      </c>
      <c r="B82" s="138" t="s">
        <v>624</v>
      </c>
      <c r="C82" s="63">
        <v>0</v>
      </c>
      <c r="D82" s="63">
        <v>5</v>
      </c>
      <c r="E82" s="63">
        <v>0</v>
      </c>
      <c r="F82" s="63">
        <v>0</v>
      </c>
      <c r="G82" s="63">
        <v>1.25</v>
      </c>
      <c r="H82" s="63">
        <v>1.25</v>
      </c>
      <c r="I82" s="63">
        <v>0</v>
      </c>
      <c r="J82" s="7">
        <v>50</v>
      </c>
      <c r="K82" s="7" t="s">
        <v>625</v>
      </c>
    </row>
    <row r="83" spans="1:13" s="7" customFormat="1">
      <c r="A83" s="138" t="s">
        <v>301</v>
      </c>
      <c r="B83" s="138" t="s">
        <v>710</v>
      </c>
      <c r="C83" s="63">
        <v>5.3680000000000003</v>
      </c>
      <c r="D83" s="63">
        <v>7.0625</v>
      </c>
      <c r="E83" s="63">
        <v>10.63</v>
      </c>
      <c r="F83" s="63">
        <v>10.757</v>
      </c>
      <c r="G83" s="63">
        <v>10.7485</v>
      </c>
      <c r="H83" s="63">
        <v>7.2985000000000007</v>
      </c>
      <c r="I83" s="63">
        <v>7.2985000000000007</v>
      </c>
      <c r="J83" s="7">
        <v>50</v>
      </c>
      <c r="K83" s="7" t="s">
        <v>9</v>
      </c>
      <c r="M83" s="112"/>
    </row>
    <row r="84" spans="1:13" s="7" customFormat="1">
      <c r="A84" s="138" t="s">
        <v>382</v>
      </c>
      <c r="B84" s="138" t="s">
        <v>383</v>
      </c>
      <c r="C84" s="63">
        <v>0.39800000000000002</v>
      </c>
      <c r="D84" s="63">
        <v>0.40600000000000003</v>
      </c>
      <c r="E84" s="63">
        <v>0.4</v>
      </c>
      <c r="F84" s="63">
        <v>0</v>
      </c>
      <c r="G84" s="63">
        <v>0</v>
      </c>
      <c r="H84" s="63">
        <v>0</v>
      </c>
      <c r="I84" s="63">
        <v>0</v>
      </c>
      <c r="J84" s="7">
        <v>50</v>
      </c>
      <c r="K84" s="7" t="s">
        <v>9</v>
      </c>
      <c r="M84" s="112"/>
    </row>
    <row r="85" spans="1:13" s="7" customFormat="1">
      <c r="A85" s="138" t="s">
        <v>277</v>
      </c>
      <c r="B85" s="138" t="s">
        <v>278</v>
      </c>
      <c r="C85" s="63">
        <v>0</v>
      </c>
      <c r="D85" s="63">
        <v>105.905</v>
      </c>
      <c r="E85" s="63">
        <v>85</v>
      </c>
      <c r="F85" s="63">
        <v>12</v>
      </c>
      <c r="G85" s="63">
        <v>4</v>
      </c>
      <c r="H85" s="63">
        <v>0</v>
      </c>
      <c r="I85" s="63">
        <v>0</v>
      </c>
      <c r="J85" s="7">
        <v>100</v>
      </c>
      <c r="K85" s="7" t="s">
        <v>9</v>
      </c>
      <c r="M85" s="112"/>
    </row>
    <row r="86" spans="1:13" s="7" customFormat="1">
      <c r="A86" s="138" t="s">
        <v>277</v>
      </c>
      <c r="B86" s="138" t="s">
        <v>626</v>
      </c>
      <c r="C86" s="63">
        <v>0</v>
      </c>
      <c r="D86" s="63">
        <v>210</v>
      </c>
      <c r="E86" s="63">
        <v>0</v>
      </c>
      <c r="F86" s="63">
        <v>0</v>
      </c>
      <c r="G86" s="63">
        <v>0</v>
      </c>
      <c r="H86" s="63">
        <v>0</v>
      </c>
      <c r="I86" s="63">
        <v>0</v>
      </c>
      <c r="J86" s="7">
        <v>70</v>
      </c>
      <c r="K86" s="7" t="s">
        <v>9</v>
      </c>
      <c r="M86" s="112"/>
    </row>
    <row r="87" spans="1:13" s="7" customFormat="1">
      <c r="A87" s="138"/>
      <c r="B87" s="138" t="s">
        <v>711</v>
      </c>
      <c r="C87" s="63">
        <v>0</v>
      </c>
      <c r="D87" s="63">
        <v>5.7103999999999999</v>
      </c>
      <c r="E87" s="63">
        <v>10.3978</v>
      </c>
      <c r="F87" s="63">
        <v>9.6967999999999996</v>
      </c>
      <c r="G87" s="63">
        <v>9.2878000000000007</v>
      </c>
      <c r="H87" s="63">
        <v>6.6167999999999996</v>
      </c>
      <c r="I87" s="63">
        <v>3.0503999999999998</v>
      </c>
      <c r="J87" s="7" t="s">
        <v>709</v>
      </c>
      <c r="K87" s="7" t="s">
        <v>712</v>
      </c>
      <c r="M87" s="112"/>
    </row>
    <row r="88" spans="1:13" s="7" customFormat="1">
      <c r="A88" s="112" t="s">
        <v>303</v>
      </c>
      <c r="B88" s="7" t="s">
        <v>702</v>
      </c>
      <c r="C88" s="63">
        <v>63.093000000000004</v>
      </c>
      <c r="D88" s="63">
        <v>63.84525</v>
      </c>
      <c r="E88" s="63">
        <v>72.682500000000005</v>
      </c>
      <c r="F88" s="63">
        <v>70.547250000000005</v>
      </c>
      <c r="G88" s="63">
        <v>70.836749999999995</v>
      </c>
      <c r="H88" s="63">
        <v>66.128999999999991</v>
      </c>
      <c r="I88" s="63">
        <v>51.93</v>
      </c>
      <c r="J88" s="7">
        <v>75</v>
      </c>
      <c r="K88" s="7" t="s">
        <v>9</v>
      </c>
      <c r="M88" s="112"/>
    </row>
    <row r="89" spans="1:13" s="7" customFormat="1">
      <c r="A89" s="112" t="s">
        <v>303</v>
      </c>
      <c r="B89" s="7" t="s">
        <v>703</v>
      </c>
      <c r="C89" s="63">
        <v>30.471699999999998</v>
      </c>
      <c r="D89" s="63">
        <v>33.033000000000001</v>
      </c>
      <c r="E89" s="63">
        <v>50.521099999999997</v>
      </c>
      <c r="F89" s="63">
        <v>56.538299999999992</v>
      </c>
      <c r="G89" s="63">
        <v>52.383099999999992</v>
      </c>
      <c r="H89" s="63">
        <v>47.442499999999995</v>
      </c>
      <c r="I89" s="63">
        <v>46.670399999999994</v>
      </c>
      <c r="J89" s="7">
        <v>70</v>
      </c>
      <c r="K89" s="7" t="s">
        <v>9</v>
      </c>
      <c r="M89" s="112"/>
    </row>
    <row r="90" spans="1:13" s="144" customFormat="1">
      <c r="A90" s="112" t="s">
        <v>303</v>
      </c>
      <c r="B90" s="7" t="s">
        <v>704</v>
      </c>
      <c r="C90" s="63">
        <v>2.46075</v>
      </c>
      <c r="D90" s="63">
        <v>2.3122499999999997</v>
      </c>
      <c r="E90" s="63">
        <v>1.776</v>
      </c>
      <c r="F90" s="63">
        <v>1.776</v>
      </c>
      <c r="G90" s="63">
        <v>1.776</v>
      </c>
      <c r="H90" s="63">
        <v>1.776</v>
      </c>
      <c r="I90" s="63">
        <v>1.776</v>
      </c>
      <c r="J90" s="7">
        <v>75</v>
      </c>
      <c r="K90" s="7" t="s">
        <v>9</v>
      </c>
    </row>
    <row r="91" spans="1:13" s="7" customFormat="1">
      <c r="A91" s="112" t="s">
        <v>303</v>
      </c>
      <c r="B91" s="7" t="s">
        <v>384</v>
      </c>
      <c r="C91" s="63">
        <v>0</v>
      </c>
      <c r="D91" s="63">
        <v>0</v>
      </c>
      <c r="E91" s="63">
        <v>0</v>
      </c>
      <c r="F91" s="63">
        <v>0</v>
      </c>
      <c r="G91" s="63">
        <v>0</v>
      </c>
      <c r="H91" s="63">
        <v>0</v>
      </c>
      <c r="I91" s="63">
        <v>0</v>
      </c>
      <c r="J91" s="7">
        <v>75</v>
      </c>
      <c r="K91" s="7" t="s">
        <v>9</v>
      </c>
    </row>
    <row r="92" spans="1:13" s="7" customFormat="1" ht="15">
      <c r="A92" s="143"/>
      <c r="B92" s="76" t="s">
        <v>423</v>
      </c>
      <c r="C92" s="6">
        <f t="shared" ref="C92:I92" si="3">SUM(C66:C91)</f>
        <v>161.65635999999998</v>
      </c>
      <c r="D92" s="6">
        <f t="shared" si="3"/>
        <v>534.63673999999992</v>
      </c>
      <c r="E92" s="6">
        <f t="shared" si="3"/>
        <v>331.73266999999998</v>
      </c>
      <c r="F92" s="6">
        <f t="shared" si="3"/>
        <v>292.15532000000002</v>
      </c>
      <c r="G92" s="6">
        <f t="shared" si="3"/>
        <v>295.17322999999999</v>
      </c>
      <c r="H92" s="6">
        <f t="shared" si="3"/>
        <v>279.85568000000001</v>
      </c>
      <c r="I92" s="6">
        <f t="shared" si="3"/>
        <v>241.11098000000001</v>
      </c>
      <c r="J92" s="144"/>
      <c r="K92" s="144"/>
      <c r="L92" s="144"/>
    </row>
    <row r="93" spans="1:13" s="7" customFormat="1" ht="15">
      <c r="A93" s="143"/>
      <c r="B93" s="3"/>
      <c r="C93" s="3"/>
      <c r="D93" s="3"/>
      <c r="E93" s="3"/>
      <c r="F93" s="3"/>
      <c r="G93" s="3"/>
      <c r="H93" s="3"/>
      <c r="I93" s="3"/>
      <c r="J93" s="144"/>
      <c r="K93" s="144"/>
      <c r="L93" s="144"/>
    </row>
    <row r="94" spans="1:13" s="7" customFormat="1" ht="15">
      <c r="A94" s="91"/>
      <c r="B94" s="15" t="s">
        <v>492</v>
      </c>
      <c r="C94" s="17"/>
      <c r="D94" s="17"/>
      <c r="E94" s="17"/>
      <c r="F94" s="17"/>
      <c r="G94" s="17"/>
      <c r="H94" s="17"/>
      <c r="I94" s="17"/>
      <c r="J94" s="17"/>
      <c r="K94" s="17"/>
      <c r="L94" s="17"/>
    </row>
    <row r="95" spans="1:13" s="204" customFormat="1" ht="15">
      <c r="A95" s="113" t="s">
        <v>386</v>
      </c>
      <c r="B95" s="113" t="s">
        <v>388</v>
      </c>
      <c r="C95" s="218">
        <v>8.4</v>
      </c>
      <c r="D95" s="218">
        <v>9.3670000000000009</v>
      </c>
      <c r="E95" s="218">
        <v>21.466999999999999</v>
      </c>
      <c r="F95" s="218">
        <v>23.442</v>
      </c>
      <c r="G95" s="218">
        <v>23.442</v>
      </c>
      <c r="H95" s="291">
        <v>23.442</v>
      </c>
      <c r="I95" s="291">
        <v>21.704999999999998</v>
      </c>
      <c r="J95" s="7">
        <v>100</v>
      </c>
      <c r="K95" s="7" t="s">
        <v>9</v>
      </c>
      <c r="L95" s="7"/>
    </row>
    <row r="96" spans="1:13" s="204" customFormat="1" ht="15">
      <c r="A96" s="113" t="s">
        <v>386</v>
      </c>
      <c r="B96" s="113" t="s">
        <v>389</v>
      </c>
      <c r="C96" s="218">
        <v>3.4239999999999999</v>
      </c>
      <c r="D96" s="218">
        <v>3.7639999999999998</v>
      </c>
      <c r="E96" s="218">
        <v>6.0389999999999997</v>
      </c>
      <c r="F96" s="218">
        <v>5.8890000000000002</v>
      </c>
      <c r="G96" s="218">
        <v>5.7889999999999997</v>
      </c>
      <c r="H96" s="291">
        <v>5.5389999999999997</v>
      </c>
      <c r="I96" s="291">
        <v>5.5389999999999997</v>
      </c>
      <c r="J96" s="7">
        <v>100</v>
      </c>
      <c r="K96" s="7" t="s">
        <v>9</v>
      </c>
      <c r="L96" s="7"/>
    </row>
    <row r="97" spans="1:12" s="204" customFormat="1" ht="15">
      <c r="A97" s="113" t="s">
        <v>666</v>
      </c>
      <c r="B97" s="113" t="s">
        <v>667</v>
      </c>
      <c r="C97" s="218">
        <v>0</v>
      </c>
      <c r="D97" s="218">
        <v>1.663</v>
      </c>
      <c r="E97" s="218">
        <v>11.552</v>
      </c>
      <c r="F97" s="218">
        <v>11.048999999999999</v>
      </c>
      <c r="G97" s="218">
        <v>9.4589999999999996</v>
      </c>
      <c r="H97" s="291">
        <v>8.609</v>
      </c>
      <c r="I97" s="291">
        <v>8.8049999999999997</v>
      </c>
      <c r="J97" s="7">
        <v>100</v>
      </c>
      <c r="K97" s="7" t="s">
        <v>9</v>
      </c>
      <c r="L97" s="7"/>
    </row>
    <row r="98" spans="1:12" s="204" customFormat="1" ht="15">
      <c r="A98" s="113" t="s">
        <v>668</v>
      </c>
      <c r="B98" s="113" t="s">
        <v>669</v>
      </c>
      <c r="C98" s="218">
        <v>0</v>
      </c>
      <c r="D98" s="218">
        <v>1.38</v>
      </c>
      <c r="E98" s="218">
        <v>4.2089999999999996</v>
      </c>
      <c r="F98" s="218">
        <v>7.1779999999999999</v>
      </c>
      <c r="G98" s="218">
        <v>9.4380000000000006</v>
      </c>
      <c r="H98" s="291">
        <v>10.433999999999999</v>
      </c>
      <c r="I98" s="291">
        <v>29.812999999999999</v>
      </c>
      <c r="J98" s="7">
        <v>100</v>
      </c>
      <c r="K98" s="7" t="s">
        <v>9</v>
      </c>
      <c r="L98" s="7"/>
    </row>
    <row r="99" spans="1:12" s="204" customFormat="1" ht="15">
      <c r="A99" s="113" t="s">
        <v>668</v>
      </c>
      <c r="B99" s="113" t="s">
        <v>670</v>
      </c>
      <c r="C99" s="218">
        <v>0</v>
      </c>
      <c r="D99" s="218">
        <v>6.3E-2</v>
      </c>
      <c r="E99" s="218">
        <v>2.5819999999999999</v>
      </c>
      <c r="F99" s="218">
        <v>4.8819999999999997</v>
      </c>
      <c r="G99" s="218">
        <v>6.5129999999999999</v>
      </c>
      <c r="H99" s="291">
        <v>8.0839999999999996</v>
      </c>
      <c r="I99" s="291">
        <v>21.824000000000002</v>
      </c>
      <c r="J99" s="7">
        <v>100</v>
      </c>
      <c r="K99" s="7" t="s">
        <v>9</v>
      </c>
      <c r="L99" s="7"/>
    </row>
    <row r="100" spans="1:12" s="204" customFormat="1" ht="15">
      <c r="A100" s="113" t="s">
        <v>668</v>
      </c>
      <c r="B100" s="113" t="s">
        <v>671</v>
      </c>
      <c r="C100" s="218">
        <v>0</v>
      </c>
      <c r="D100" s="218">
        <v>2.1190000000000002</v>
      </c>
      <c r="E100" s="218">
        <v>5.875</v>
      </c>
      <c r="F100" s="218">
        <v>3.625</v>
      </c>
      <c r="G100" s="218">
        <v>1.75</v>
      </c>
      <c r="H100" s="291">
        <v>0</v>
      </c>
      <c r="I100" s="291">
        <v>0</v>
      </c>
      <c r="J100" s="7">
        <v>100</v>
      </c>
      <c r="K100" s="7" t="s">
        <v>9</v>
      </c>
      <c r="L100" s="7"/>
    </row>
    <row r="101" spans="1:12" s="204" customFormat="1" ht="15">
      <c r="A101" s="113" t="s">
        <v>668</v>
      </c>
      <c r="B101" s="113" t="s">
        <v>672</v>
      </c>
      <c r="C101" s="218">
        <v>0</v>
      </c>
      <c r="D101" s="218">
        <v>0.16900000000000001</v>
      </c>
      <c r="E101" s="218">
        <v>2.4220000000000002</v>
      </c>
      <c r="F101" s="218">
        <v>0.92200000000000004</v>
      </c>
      <c r="G101" s="218">
        <v>0.42199999999999999</v>
      </c>
      <c r="H101" s="291">
        <v>0.253</v>
      </c>
      <c r="I101" s="291">
        <v>0.81200000000000006</v>
      </c>
      <c r="J101" s="7">
        <v>100</v>
      </c>
      <c r="K101" s="7" t="s">
        <v>9</v>
      </c>
      <c r="L101" s="7"/>
    </row>
    <row r="102" spans="1:12" s="204" customFormat="1" ht="15">
      <c r="A102" s="113" t="s">
        <v>313</v>
      </c>
      <c r="B102" s="113" t="s">
        <v>387</v>
      </c>
      <c r="C102" s="218">
        <v>1.8380000000000001</v>
      </c>
      <c r="D102" s="218">
        <v>4.0659999999999998</v>
      </c>
      <c r="E102" s="218">
        <v>5.8129999999999997</v>
      </c>
      <c r="F102" s="218">
        <v>1.7490000000000001</v>
      </c>
      <c r="G102" s="218">
        <v>2.004</v>
      </c>
      <c r="H102" s="291">
        <v>2.512</v>
      </c>
      <c r="I102" s="291">
        <v>1.9359999999999999</v>
      </c>
      <c r="J102" s="7">
        <v>100</v>
      </c>
      <c r="K102" s="7" t="s">
        <v>9</v>
      </c>
      <c r="L102" s="7"/>
    </row>
    <row r="103" spans="1:12" s="7" customFormat="1" ht="15">
      <c r="A103" s="145"/>
      <c r="B103" s="76" t="s">
        <v>495</v>
      </c>
      <c r="C103" s="76">
        <f t="shared" ref="C103:I103" si="4">SUM(C95:C102)</f>
        <v>13.661999999999999</v>
      </c>
      <c r="D103" s="76">
        <f t="shared" si="4"/>
        <v>22.590999999999998</v>
      </c>
      <c r="E103" s="76">
        <f t="shared" si="4"/>
        <v>59.958999999999996</v>
      </c>
      <c r="F103" s="76">
        <f t="shared" si="4"/>
        <v>58.73599999999999</v>
      </c>
      <c r="G103" s="76">
        <f t="shared" si="4"/>
        <v>58.816999999999993</v>
      </c>
      <c r="H103" s="76">
        <f t="shared" si="4"/>
        <v>58.873000000000005</v>
      </c>
      <c r="I103" s="76">
        <f t="shared" si="4"/>
        <v>90.433999999999997</v>
      </c>
      <c r="J103" s="146"/>
      <c r="K103" s="146"/>
      <c r="L103" s="146"/>
    </row>
    <row r="104" spans="1:12" s="7" customFormat="1">
      <c r="A104" s="8"/>
      <c r="B104" s="4"/>
      <c r="C104" s="4"/>
      <c r="D104" s="4"/>
      <c r="E104" s="4"/>
      <c r="F104" s="4"/>
      <c r="G104" s="4"/>
      <c r="H104" s="4"/>
      <c r="I104" s="4"/>
      <c r="J104" s="4"/>
      <c r="K104" s="4"/>
      <c r="L104" s="4"/>
    </row>
    <row r="105" spans="1:12" s="7" customFormat="1" ht="15">
      <c r="A105" s="91"/>
      <c r="B105" s="15" t="s">
        <v>64</v>
      </c>
      <c r="C105" s="17"/>
      <c r="D105" s="17"/>
      <c r="E105" s="17"/>
      <c r="F105" s="17"/>
      <c r="G105" s="17"/>
      <c r="H105" s="17"/>
      <c r="I105" s="17"/>
      <c r="J105" s="17"/>
      <c r="K105" s="17"/>
      <c r="L105" s="17"/>
    </row>
    <row r="106" spans="1:12" s="204" customFormat="1" ht="15">
      <c r="A106" s="113">
        <v>2</v>
      </c>
      <c r="B106" s="113" t="s">
        <v>289</v>
      </c>
      <c r="C106" s="218">
        <v>0.223</v>
      </c>
      <c r="D106" s="218">
        <v>0.17</v>
      </c>
      <c r="E106" s="218">
        <v>0.17199999999999999</v>
      </c>
      <c r="F106" s="218">
        <v>0.17199999999999999</v>
      </c>
      <c r="G106" s="218">
        <v>0.17199999999999999</v>
      </c>
      <c r="H106" s="218">
        <v>0.17199999999999999</v>
      </c>
      <c r="I106" s="218">
        <v>0.17199999999999999</v>
      </c>
      <c r="J106" s="7">
        <v>100</v>
      </c>
      <c r="K106" s="7" t="s">
        <v>157</v>
      </c>
      <c r="L106" s="7"/>
    </row>
    <row r="107" spans="1:12" s="204" customFormat="1" ht="15">
      <c r="A107" s="113">
        <v>2</v>
      </c>
      <c r="B107" s="113" t="s">
        <v>289</v>
      </c>
      <c r="C107" s="218">
        <v>1.655</v>
      </c>
      <c r="D107" s="218">
        <v>1.7390000000000001</v>
      </c>
      <c r="E107" s="218">
        <v>1.2969999999999999</v>
      </c>
      <c r="F107" s="218">
        <v>1.2969999999999999</v>
      </c>
      <c r="G107" s="218">
        <v>1.2969999999999999</v>
      </c>
      <c r="H107" s="218">
        <v>1.2969999999999999</v>
      </c>
      <c r="I107" s="218">
        <v>1.2969999999999999</v>
      </c>
      <c r="J107" s="7">
        <v>100</v>
      </c>
      <c r="K107" s="7" t="s">
        <v>30</v>
      </c>
      <c r="L107" s="7"/>
    </row>
    <row r="108" spans="1:12" s="7" customFormat="1">
      <c r="A108" s="113">
        <v>13</v>
      </c>
      <c r="B108" s="113" t="s">
        <v>288</v>
      </c>
      <c r="C108" s="218">
        <v>2.746</v>
      </c>
      <c r="D108" s="218">
        <v>2.7360000000000002</v>
      </c>
      <c r="E108" s="218">
        <v>2.7360000000000002</v>
      </c>
      <c r="F108" s="218">
        <v>2.6</v>
      </c>
      <c r="G108" s="218">
        <v>2.25</v>
      </c>
      <c r="H108" s="218">
        <v>2.25</v>
      </c>
      <c r="I108" s="218">
        <v>2.25</v>
      </c>
      <c r="J108" s="7">
        <v>100</v>
      </c>
      <c r="K108" s="7" t="s">
        <v>5</v>
      </c>
    </row>
    <row r="109" spans="1:12" s="219" customFormat="1" ht="15.75">
      <c r="A109" s="217"/>
      <c r="B109" s="76" t="s">
        <v>67</v>
      </c>
      <c r="C109" s="116">
        <f>SUM(C106:C108)</f>
        <v>4.6240000000000006</v>
      </c>
      <c r="D109" s="116">
        <f t="shared" ref="D109:I109" si="5">SUM(D106:D108)</f>
        <v>4.6450000000000005</v>
      </c>
      <c r="E109" s="116">
        <f t="shared" si="5"/>
        <v>4.2050000000000001</v>
      </c>
      <c r="F109" s="116">
        <f t="shared" si="5"/>
        <v>4.069</v>
      </c>
      <c r="G109" s="116">
        <f t="shared" si="5"/>
        <v>3.7189999999999999</v>
      </c>
      <c r="H109" s="116">
        <f t="shared" si="5"/>
        <v>3.7189999999999999</v>
      </c>
      <c r="I109" s="116">
        <f t="shared" si="5"/>
        <v>3.7189999999999999</v>
      </c>
      <c r="J109" s="76"/>
      <c r="K109" s="76"/>
      <c r="L109" s="76"/>
    </row>
    <row r="110" spans="1:12" ht="15">
      <c r="A110" s="92"/>
      <c r="B110" s="3"/>
      <c r="C110" s="19"/>
      <c r="D110" s="19"/>
      <c r="E110" s="19"/>
      <c r="F110" s="19"/>
      <c r="G110" s="19"/>
      <c r="H110" s="19"/>
      <c r="I110" s="19"/>
      <c r="J110" s="2"/>
      <c r="K110" s="2"/>
      <c r="L110" s="2"/>
    </row>
    <row r="111" spans="1:12" ht="15">
      <c r="A111" s="91"/>
      <c r="B111" s="26" t="s">
        <v>65</v>
      </c>
      <c r="C111" s="17"/>
      <c r="D111" s="17"/>
      <c r="E111" s="17"/>
      <c r="F111" s="17"/>
      <c r="G111" s="17"/>
      <c r="H111" s="17"/>
      <c r="I111" s="17"/>
      <c r="J111" s="17"/>
      <c r="K111" s="17"/>
      <c r="L111" s="17"/>
    </row>
    <row r="112" spans="1:12" s="7" customFormat="1">
      <c r="A112" s="112" t="s">
        <v>160</v>
      </c>
      <c r="B112" s="7" t="s">
        <v>291</v>
      </c>
      <c r="C112" s="7">
        <v>0.215</v>
      </c>
      <c r="D112" s="7">
        <v>0.215</v>
      </c>
      <c r="E112" s="7">
        <v>0</v>
      </c>
      <c r="F112" s="7">
        <v>0</v>
      </c>
      <c r="G112" s="63">
        <v>0</v>
      </c>
      <c r="H112" s="63">
        <v>0</v>
      </c>
      <c r="I112" s="63">
        <v>0</v>
      </c>
      <c r="J112" s="205">
        <v>0</v>
      </c>
      <c r="K112" s="7" t="s">
        <v>5</v>
      </c>
      <c r="L112" s="7" t="s">
        <v>161</v>
      </c>
    </row>
    <row r="113" spans="1:12" s="7" customFormat="1">
      <c r="A113" s="112" t="s">
        <v>465</v>
      </c>
      <c r="B113" s="7" t="s">
        <v>466</v>
      </c>
      <c r="C113" s="63">
        <v>0.25</v>
      </c>
      <c r="D113" s="63">
        <v>0.25</v>
      </c>
      <c r="E113" s="63">
        <v>0.25</v>
      </c>
      <c r="F113" s="63">
        <v>0.25</v>
      </c>
      <c r="G113" s="63">
        <v>0.25</v>
      </c>
      <c r="H113" s="63">
        <v>0.25</v>
      </c>
      <c r="I113" s="63">
        <v>0.25</v>
      </c>
      <c r="J113" s="7">
        <v>5.5</v>
      </c>
      <c r="K113" s="7" t="s">
        <v>5</v>
      </c>
      <c r="L113" s="7" t="s">
        <v>162</v>
      </c>
    </row>
    <row r="114" spans="1:12" s="7" customFormat="1" ht="15">
      <c r="A114" s="92"/>
      <c r="B114" s="76" t="s">
        <v>68</v>
      </c>
      <c r="C114" s="19">
        <f t="shared" ref="C114:I114" si="6">SUM(C112:C113)</f>
        <v>0.46499999999999997</v>
      </c>
      <c r="D114" s="19">
        <f t="shared" si="6"/>
        <v>0.46499999999999997</v>
      </c>
      <c r="E114" s="19">
        <f t="shared" si="6"/>
        <v>0.25</v>
      </c>
      <c r="F114" s="19">
        <f t="shared" si="6"/>
        <v>0.25</v>
      </c>
      <c r="G114" s="19">
        <f t="shared" si="6"/>
        <v>0.25</v>
      </c>
      <c r="H114" s="19">
        <f t="shared" si="6"/>
        <v>0.25</v>
      </c>
      <c r="I114" s="19">
        <f t="shared" si="6"/>
        <v>0.25</v>
      </c>
      <c r="J114" s="204"/>
      <c r="K114" s="204"/>
      <c r="L114" s="204"/>
    </row>
    <row r="115" spans="1:12" s="7" customFormat="1" ht="15">
      <c r="A115" s="92"/>
      <c r="B115" s="76"/>
      <c r="C115" s="19"/>
      <c r="D115" s="19"/>
      <c r="E115" s="19"/>
      <c r="F115" s="19"/>
      <c r="G115" s="19"/>
      <c r="H115" s="19"/>
      <c r="I115" s="19"/>
      <c r="J115" s="204"/>
      <c r="K115" s="204"/>
      <c r="L115" s="204"/>
    </row>
    <row r="116" spans="1:12" s="7" customFormat="1" ht="15">
      <c r="A116" s="91"/>
      <c r="B116" s="26" t="s">
        <v>637</v>
      </c>
      <c r="C116" s="17"/>
      <c r="D116" s="17"/>
      <c r="E116" s="17"/>
      <c r="F116" s="17"/>
      <c r="G116" s="17"/>
      <c r="H116" s="17"/>
      <c r="I116" s="17"/>
      <c r="J116" s="17"/>
      <c r="K116" s="17"/>
      <c r="L116" s="17"/>
    </row>
    <row r="117" spans="1:12" s="7" customFormat="1" ht="15">
      <c r="A117" s="92">
        <v>2</v>
      </c>
      <c r="B117" s="111" t="s">
        <v>638</v>
      </c>
      <c r="C117" s="63">
        <v>0</v>
      </c>
      <c r="D117" s="63">
        <v>0</v>
      </c>
      <c r="E117" s="63">
        <v>165.91650000000001</v>
      </c>
      <c r="F117" s="63">
        <v>332.38299999999998</v>
      </c>
      <c r="G117" s="63">
        <v>499.05</v>
      </c>
      <c r="H117" s="63">
        <v>665.7165</v>
      </c>
      <c r="I117" s="63">
        <v>665.7165</v>
      </c>
      <c r="J117" s="7">
        <v>50</v>
      </c>
      <c r="K117" s="7" t="s">
        <v>639</v>
      </c>
      <c r="L117" s="7" t="s">
        <v>678</v>
      </c>
    </row>
    <row r="118" spans="1:12" s="7" customFormat="1" ht="15">
      <c r="A118" s="92"/>
      <c r="B118" s="76" t="s">
        <v>642</v>
      </c>
      <c r="C118" s="19">
        <f>C117</f>
        <v>0</v>
      </c>
      <c r="D118" s="19">
        <f t="shared" ref="D118:I118" si="7">D117</f>
        <v>0</v>
      </c>
      <c r="E118" s="19">
        <f t="shared" si="7"/>
        <v>165.91650000000001</v>
      </c>
      <c r="F118" s="19">
        <f t="shared" si="7"/>
        <v>332.38299999999998</v>
      </c>
      <c r="G118" s="19">
        <f t="shared" si="7"/>
        <v>499.05</v>
      </c>
      <c r="H118" s="19">
        <f t="shared" si="7"/>
        <v>665.7165</v>
      </c>
      <c r="I118" s="19">
        <f t="shared" si="7"/>
        <v>665.7165</v>
      </c>
      <c r="J118" s="204"/>
      <c r="K118" s="204"/>
      <c r="L118" s="204"/>
    </row>
    <row r="119" spans="1:12" s="7" customFormat="1" ht="15">
      <c r="A119" s="92"/>
      <c r="B119" s="76"/>
      <c r="C119" s="19"/>
      <c r="D119" s="19"/>
      <c r="E119" s="19"/>
      <c r="F119" s="19"/>
      <c r="G119" s="19"/>
      <c r="H119" s="19"/>
      <c r="I119" s="19"/>
      <c r="J119" s="204"/>
      <c r="K119" s="204"/>
      <c r="L119" s="204"/>
    </row>
    <row r="121" spans="1:12" ht="15.75">
      <c r="A121" s="93"/>
      <c r="B121" s="26" t="s">
        <v>66</v>
      </c>
      <c r="C121" s="38">
        <f t="shared" ref="C121:I121" si="8">SUM(C35+C39+C63+C92+C103+C109+C114+C118)</f>
        <v>376.05935999999997</v>
      </c>
      <c r="D121" s="38">
        <f t="shared" si="8"/>
        <v>752.86393999999996</v>
      </c>
      <c r="E121" s="38">
        <f t="shared" si="8"/>
        <v>744.93547000000001</v>
      </c>
      <c r="F121" s="38">
        <f t="shared" si="8"/>
        <v>871.23901999999998</v>
      </c>
      <c r="G121" s="38">
        <f t="shared" si="8"/>
        <v>1057.61743</v>
      </c>
      <c r="H121" s="38">
        <f t="shared" si="8"/>
        <v>1184.5083800000002</v>
      </c>
      <c r="I121" s="38">
        <f t="shared" si="8"/>
        <v>1155.1036799999999</v>
      </c>
      <c r="J121" s="37"/>
      <c r="K121" s="37"/>
      <c r="L121" s="37"/>
    </row>
    <row r="123" spans="1:12">
      <c r="C123" s="5"/>
      <c r="D123" s="5"/>
      <c r="E123" s="5"/>
      <c r="F123" s="5"/>
      <c r="G123" s="5"/>
      <c r="H123" s="5"/>
      <c r="I123" s="5"/>
    </row>
    <row r="124" spans="1:12">
      <c r="C124" s="174"/>
      <c r="D124" s="174"/>
      <c r="E124" s="174"/>
      <c r="F124" s="174"/>
      <c r="G124" s="174"/>
      <c r="H124" s="174"/>
      <c r="I124" s="174"/>
    </row>
    <row r="125" spans="1:12">
      <c r="C125" s="174"/>
      <c r="D125" s="174"/>
      <c r="E125" s="174"/>
      <c r="F125" s="174"/>
      <c r="G125" s="174"/>
      <c r="H125" s="174"/>
      <c r="I125" s="174"/>
      <c r="K125" s="181"/>
    </row>
    <row r="126" spans="1:12">
      <c r="C126" s="174"/>
      <c r="D126" s="174"/>
      <c r="E126" s="174"/>
      <c r="F126" s="174"/>
      <c r="G126" s="174"/>
      <c r="H126" s="174"/>
      <c r="I126" s="174"/>
    </row>
    <row r="128" spans="1:12">
      <c r="D128" s="176"/>
    </row>
    <row r="129" spans="1:1" ht="15">
      <c r="A129" s="44"/>
    </row>
    <row r="130" spans="1:1" ht="15">
      <c r="A130" s="44"/>
    </row>
    <row r="131" spans="1:1" ht="15">
      <c r="A131" s="44"/>
    </row>
    <row r="132" spans="1:1" ht="15">
      <c r="A132" s="44"/>
    </row>
  </sheetData>
  <pageMargins left="0.70866141732283472" right="0.70866141732283472" top="0.74803149606299213" bottom="0.74803149606299213" header="0.31496062992125984" footer="0.31496062992125984"/>
  <pageSetup paperSize="8" scale="98" orientation="landscape" r:id="rId1"/>
  <headerFooter>
    <oddFooter>&amp;L&amp;Z&amp;F</oddFooter>
  </headerFooter>
  <colBreaks count="1" manualBreakCount="1">
    <brk id="9" max="10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zoomScaleNormal="100" zoomScaleSheetLayoutView="100" workbookViewId="0"/>
  </sheetViews>
  <sheetFormatPr defaultColWidth="9.140625" defaultRowHeight="12.75"/>
  <cols>
    <col min="1" max="1" width="36.85546875" style="18" bestFit="1" customWidth="1"/>
    <col min="2" max="8" width="8.42578125" style="18" customWidth="1"/>
    <col min="9" max="16384" width="9.140625" style="18"/>
  </cols>
  <sheetData>
    <row r="1" spans="1:18" ht="18.75">
      <c r="A1" s="81" t="s">
        <v>235</v>
      </c>
    </row>
    <row r="3" spans="1:18">
      <c r="A3" s="82" t="s">
        <v>212</v>
      </c>
      <c r="B3" s="82"/>
      <c r="C3" s="82"/>
      <c r="D3" s="82"/>
      <c r="E3" s="82"/>
      <c r="F3" s="82"/>
      <c r="G3" s="82"/>
      <c r="H3" s="82"/>
    </row>
    <row r="4" spans="1:18">
      <c r="B4" s="82">
        <f>Innovatie!C3</f>
        <v>2019</v>
      </c>
      <c r="C4" s="82">
        <f>Innovatie!D3</f>
        <v>2020</v>
      </c>
      <c r="D4" s="82">
        <f>Innovatie!E3</f>
        <v>2021</v>
      </c>
      <c r="E4" s="82">
        <f>Innovatie!F3</f>
        <v>2022</v>
      </c>
      <c r="F4" s="82">
        <f>Innovatie!G3</f>
        <v>2023</v>
      </c>
      <c r="G4" s="82">
        <f>Innovatie!H3</f>
        <v>2024</v>
      </c>
      <c r="H4" s="82">
        <f>Innovatie!I3</f>
        <v>2025</v>
      </c>
      <c r="K4" s="4"/>
      <c r="L4" s="4"/>
      <c r="M4" s="4"/>
      <c r="N4" s="4"/>
      <c r="O4" s="4"/>
      <c r="P4" s="4"/>
      <c r="Q4" s="4"/>
      <c r="R4" s="4"/>
    </row>
    <row r="5" spans="1:18">
      <c r="A5" s="18" t="s">
        <v>131</v>
      </c>
      <c r="B5" s="83">
        <f>'R&amp;D'!C8</f>
        <v>0.66</v>
      </c>
      <c r="C5" s="83">
        <f>'R&amp;D'!D8</f>
        <v>0.59399999999999997</v>
      </c>
      <c r="D5" s="83">
        <f>'R&amp;D'!E8</f>
        <v>0.59399999999999997</v>
      </c>
      <c r="E5" s="83">
        <f>'R&amp;D'!F8</f>
        <v>0.59399999999999997</v>
      </c>
      <c r="F5" s="83">
        <f>'R&amp;D'!G8</f>
        <v>0.59399999999999997</v>
      </c>
      <c r="G5" s="83">
        <f>'R&amp;D'!H8</f>
        <v>0.59399999999999997</v>
      </c>
      <c r="H5" s="83">
        <f>'R&amp;D'!I8</f>
        <v>0.59399999999999997</v>
      </c>
    </row>
    <row r="6" spans="1:18" s="4" customFormat="1">
      <c r="A6" s="4" t="s">
        <v>132</v>
      </c>
      <c r="B6" s="68">
        <f>'R&amp;D'!C17</f>
        <v>39.286000000000001</v>
      </c>
      <c r="C6" s="68">
        <f>'R&amp;D'!D17</f>
        <v>51.973849999999999</v>
      </c>
      <c r="D6" s="68">
        <f>'R&amp;D'!E17</f>
        <v>43.319949999999999</v>
      </c>
      <c r="E6" s="68">
        <f>'R&amp;D'!F17</f>
        <v>41.238950000000003</v>
      </c>
      <c r="F6" s="68">
        <f>'R&amp;D'!G17</f>
        <v>40.655199999999994</v>
      </c>
      <c r="G6" s="68">
        <f>'R&amp;D'!H17</f>
        <v>40.167700000000004</v>
      </c>
      <c r="H6" s="68">
        <f>'R&amp;D'!I17</f>
        <v>40.150200000000005</v>
      </c>
      <c r="K6" s="99"/>
      <c r="L6" s="99"/>
      <c r="M6" s="99"/>
      <c r="N6" s="99"/>
      <c r="O6" s="99"/>
      <c r="P6" s="99"/>
      <c r="Q6" s="99"/>
      <c r="R6" s="99"/>
    </row>
    <row r="7" spans="1:18">
      <c r="A7" s="18" t="s">
        <v>424</v>
      </c>
      <c r="B7" s="83">
        <f>'R&amp;D'!C24</f>
        <v>22.383000000000003</v>
      </c>
      <c r="C7" s="83">
        <f>'R&amp;D'!D24</f>
        <v>22.677</v>
      </c>
      <c r="D7" s="83">
        <f>'R&amp;D'!E24</f>
        <v>22.714000000000002</v>
      </c>
      <c r="E7" s="83">
        <f>'R&amp;D'!F24</f>
        <v>22.977</v>
      </c>
      <c r="F7" s="83">
        <f>'R&amp;D'!G24</f>
        <v>23</v>
      </c>
      <c r="G7" s="83">
        <f>'R&amp;D'!H24</f>
        <v>23.003999999999998</v>
      </c>
      <c r="H7" s="83">
        <f>'R&amp;D'!I24</f>
        <v>22.948999999999998</v>
      </c>
    </row>
    <row r="8" spans="1:18">
      <c r="A8" s="18" t="s">
        <v>133</v>
      </c>
      <c r="B8" s="83">
        <f>'R&amp;D'!C30</f>
        <v>9.2680000000000007</v>
      </c>
      <c r="C8" s="83">
        <f>'R&amp;D'!D30</f>
        <v>10.621</v>
      </c>
      <c r="D8" s="83">
        <f>'R&amp;D'!E30</f>
        <v>10.812000000000001</v>
      </c>
      <c r="E8" s="83">
        <f>'R&amp;D'!F30</f>
        <v>10.856999999999999</v>
      </c>
      <c r="F8" s="83">
        <f>'R&amp;D'!G30</f>
        <v>9.6580000000000013</v>
      </c>
      <c r="G8" s="83">
        <f>'R&amp;D'!H30</f>
        <v>9.6690000000000005</v>
      </c>
      <c r="H8" s="83">
        <f>'R&amp;D'!I30</f>
        <v>9.6690000000000005</v>
      </c>
    </row>
    <row r="9" spans="1:18" s="4" customFormat="1">
      <c r="A9" s="4" t="s">
        <v>134</v>
      </c>
      <c r="B9" s="68">
        <f>'R&amp;D'!C63</f>
        <v>4118.3114622916819</v>
      </c>
      <c r="C9" s="68">
        <f>'R&amp;D'!D63</f>
        <v>4201.8741517713488</v>
      </c>
      <c r="D9" s="68">
        <f>'R&amp;D'!E63</f>
        <v>4251.2844956682975</v>
      </c>
      <c r="E9" s="68">
        <f>'R&amp;D'!F63</f>
        <v>4276.2596897565518</v>
      </c>
      <c r="F9" s="68">
        <f>'R&amp;D'!G63</f>
        <v>4300.5676911532628</v>
      </c>
      <c r="G9" s="68">
        <f>'R&amp;D'!H63</f>
        <v>4320.7802926424747</v>
      </c>
      <c r="H9" s="68">
        <f>'R&amp;D'!I63</f>
        <v>4332.6194452425443</v>
      </c>
      <c r="K9" s="99"/>
      <c r="L9" s="99"/>
      <c r="M9" s="99"/>
      <c r="N9" s="99"/>
      <c r="O9" s="99"/>
      <c r="P9" s="99"/>
      <c r="Q9" s="99"/>
      <c r="R9" s="99"/>
    </row>
    <row r="10" spans="1:18">
      <c r="A10" s="18" t="s">
        <v>46</v>
      </c>
      <c r="B10" s="83">
        <f>'R&amp;D'!C72</f>
        <v>69.39</v>
      </c>
      <c r="C10" s="83">
        <f>'R&amp;D'!D72</f>
        <v>76.015000000000001</v>
      </c>
      <c r="D10" s="83">
        <f>'R&amp;D'!E72</f>
        <v>76.046999999999997</v>
      </c>
      <c r="E10" s="83">
        <f>'R&amp;D'!F72</f>
        <v>76.063999999999993</v>
      </c>
      <c r="F10" s="83">
        <f>'R&amp;D'!G72</f>
        <v>76.063999999999993</v>
      </c>
      <c r="G10" s="83">
        <f>'R&amp;D'!H72</f>
        <v>76.063999999999993</v>
      </c>
      <c r="H10" s="83">
        <f>'R&amp;D'!I72</f>
        <v>76.063999999999993</v>
      </c>
    </row>
    <row r="11" spans="1:18">
      <c r="A11" s="18" t="s">
        <v>416</v>
      </c>
      <c r="B11" s="83">
        <f>'R&amp;D'!C110</f>
        <v>71.710600000000014</v>
      </c>
      <c r="C11" s="83">
        <f>'R&amp;D'!D110</f>
        <v>75.364999999999995</v>
      </c>
      <c r="D11" s="83">
        <f>'R&amp;D'!E110</f>
        <v>62.66899999999999</v>
      </c>
      <c r="E11" s="83">
        <f>'R&amp;D'!F110</f>
        <v>60.941999999999993</v>
      </c>
      <c r="F11" s="83">
        <f>'R&amp;D'!G110</f>
        <v>59.972999999999978</v>
      </c>
      <c r="G11" s="83">
        <f>'R&amp;D'!H110</f>
        <v>59.016999999999982</v>
      </c>
      <c r="H11" s="83">
        <f>'R&amp;D'!I110</f>
        <v>55.912999999999982</v>
      </c>
      <c r="K11" s="4"/>
      <c r="L11" s="4"/>
      <c r="M11" s="4"/>
      <c r="N11" s="4"/>
      <c r="O11" s="4"/>
      <c r="P11" s="4"/>
      <c r="Q11" s="4"/>
      <c r="R11" s="4"/>
    </row>
    <row r="12" spans="1:18">
      <c r="A12" s="18" t="s">
        <v>417</v>
      </c>
      <c r="B12" s="18">
        <f>'R&amp;D'!C170</f>
        <v>740.25063499999976</v>
      </c>
      <c r="C12" s="99">
        <f>'R&amp;D'!D170</f>
        <v>900.8920300000002</v>
      </c>
      <c r="D12" s="99">
        <f>'R&amp;D'!E170</f>
        <v>891.9679799999999</v>
      </c>
      <c r="E12" s="99">
        <f>'R&amp;D'!F170</f>
        <v>948.61146999999994</v>
      </c>
      <c r="F12" s="99">
        <f>'R&amp;D'!G170</f>
        <v>934.41368999999997</v>
      </c>
      <c r="G12" s="99">
        <f>'R&amp;D'!H170</f>
        <v>906.02520500000014</v>
      </c>
      <c r="H12" s="99">
        <f>'R&amp;D'!I170</f>
        <v>876.12517000000003</v>
      </c>
      <c r="K12" s="99"/>
      <c r="L12" s="99"/>
      <c r="M12" s="99"/>
      <c r="N12" s="99"/>
      <c r="O12" s="99"/>
      <c r="P12" s="99"/>
      <c r="Q12" s="99"/>
      <c r="R12" s="99"/>
    </row>
    <row r="13" spans="1:18" s="99" customFormat="1">
      <c r="A13" s="99" t="s">
        <v>498</v>
      </c>
      <c r="B13" s="83">
        <f>'R&amp;D'!C195</f>
        <v>212.43200000000004</v>
      </c>
      <c r="C13" s="83">
        <f>'R&amp;D'!D195</f>
        <v>231.61699999999996</v>
      </c>
      <c r="D13" s="83">
        <f>'R&amp;D'!E195</f>
        <v>217.899</v>
      </c>
      <c r="E13" s="83">
        <f>'R&amp;D'!F195</f>
        <v>209.22249999999997</v>
      </c>
      <c r="F13" s="83">
        <f>'R&amp;D'!G195</f>
        <v>207.81349999999998</v>
      </c>
      <c r="G13" s="83">
        <f>'R&amp;D'!H195</f>
        <v>208.26249999999999</v>
      </c>
      <c r="H13" s="83">
        <f>'R&amp;D'!I195</f>
        <v>208.17949999999999</v>
      </c>
    </row>
    <row r="14" spans="1:18">
      <c r="A14" s="18" t="s">
        <v>135</v>
      </c>
      <c r="B14" s="83">
        <f>'R&amp;D'!C204</f>
        <v>9.9369999999999994</v>
      </c>
      <c r="C14" s="83">
        <f>'R&amp;D'!D204</f>
        <v>12.824</v>
      </c>
      <c r="D14" s="83">
        <f>'R&amp;D'!E204</f>
        <v>20.775000000000002</v>
      </c>
      <c r="E14" s="83">
        <f>'R&amp;D'!F204</f>
        <v>20.298999999999999</v>
      </c>
      <c r="F14" s="83">
        <f>'R&amp;D'!G204</f>
        <v>13.283999999999999</v>
      </c>
      <c r="G14" s="83">
        <f>'R&amp;D'!H204</f>
        <v>9.1370000000000005</v>
      </c>
      <c r="H14" s="83">
        <f>'R&amp;D'!I204</f>
        <v>9.17</v>
      </c>
    </row>
    <row r="15" spans="1:18">
      <c r="A15" s="18" t="s">
        <v>136</v>
      </c>
      <c r="B15" s="83">
        <f>'R&amp;D'!C223</f>
        <v>331.98400000000004</v>
      </c>
      <c r="C15" s="83">
        <f>'R&amp;D'!D223</f>
        <v>344.0093</v>
      </c>
      <c r="D15" s="83">
        <f>'R&amp;D'!E223</f>
        <v>485.71587259395784</v>
      </c>
      <c r="E15" s="83">
        <f>'R&amp;D'!F223</f>
        <v>358.35407228475009</v>
      </c>
      <c r="F15" s="83">
        <f>'R&amp;D'!G223</f>
        <v>359.17974801203229</v>
      </c>
      <c r="G15" s="83">
        <f>'R&amp;D'!H223</f>
        <v>335.07902797140787</v>
      </c>
      <c r="H15" s="83">
        <f>'R&amp;D'!I223</f>
        <v>297.8787379314939</v>
      </c>
    </row>
    <row r="16" spans="1:18" s="99" customFormat="1">
      <c r="A16" s="99" t="s">
        <v>646</v>
      </c>
      <c r="B16" s="83">
        <f>'R&amp;D'!C227</f>
        <v>0</v>
      </c>
      <c r="C16" s="83">
        <f>'R&amp;D'!D227</f>
        <v>0</v>
      </c>
      <c r="D16" s="83">
        <f>'R&amp;D'!E227</f>
        <v>165.91650000000001</v>
      </c>
      <c r="E16" s="83">
        <f>'R&amp;D'!F227</f>
        <v>332.38299999999998</v>
      </c>
      <c r="F16" s="83">
        <f>'R&amp;D'!G227</f>
        <v>499.05</v>
      </c>
      <c r="G16" s="83">
        <f>'R&amp;D'!H227</f>
        <v>665.7165</v>
      </c>
      <c r="H16" s="83">
        <f>'R&amp;D'!I227</f>
        <v>665.7165</v>
      </c>
    </row>
    <row r="17" spans="1:8" s="82" customFormat="1">
      <c r="A17" s="82" t="s">
        <v>211</v>
      </c>
      <c r="B17" s="84">
        <f>SUM(B5:B16)</f>
        <v>5625.6126972916818</v>
      </c>
      <c r="C17" s="84">
        <f t="shared" ref="C17:H17" si="0">SUM(C5:C16)</f>
        <v>5928.4623317713485</v>
      </c>
      <c r="D17" s="84">
        <f t="shared" si="0"/>
        <v>6249.7147982622546</v>
      </c>
      <c r="E17" s="84">
        <f t="shared" si="0"/>
        <v>6357.8026820413015</v>
      </c>
      <c r="F17" s="84">
        <f t="shared" si="0"/>
        <v>6524.2528291652952</v>
      </c>
      <c r="G17" s="84">
        <f t="shared" si="0"/>
        <v>6653.5162256138829</v>
      </c>
      <c r="H17" s="84">
        <f t="shared" si="0"/>
        <v>6595.0285531740374</v>
      </c>
    </row>
    <row r="19" spans="1:8">
      <c r="A19" s="82" t="s">
        <v>246</v>
      </c>
    </row>
    <row r="20" spans="1:8" s="82" customFormat="1">
      <c r="B20" s="82">
        <f t="shared" ref="B20:H20" si="1">B4</f>
        <v>2019</v>
      </c>
      <c r="C20" s="82">
        <f t="shared" si="1"/>
        <v>2020</v>
      </c>
      <c r="D20" s="82">
        <f t="shared" si="1"/>
        <v>2021</v>
      </c>
      <c r="E20" s="82">
        <f t="shared" si="1"/>
        <v>2022</v>
      </c>
      <c r="F20" s="82">
        <f t="shared" si="1"/>
        <v>2023</v>
      </c>
      <c r="G20" s="82">
        <f t="shared" si="1"/>
        <v>2024</v>
      </c>
      <c r="H20" s="82">
        <f t="shared" si="1"/>
        <v>2025</v>
      </c>
    </row>
    <row r="21" spans="1:8">
      <c r="A21" s="99" t="str">
        <f t="shared" ref="A21:A28" si="2">A5</f>
        <v>Algemene Zaken</v>
      </c>
      <c r="B21" s="85">
        <f>'R&amp;D'!P8</f>
        <v>0</v>
      </c>
      <c r="C21" s="85">
        <f>'R&amp;D'!Q8</f>
        <v>0</v>
      </c>
      <c r="D21" s="85">
        <f>'R&amp;D'!R8</f>
        <v>0</v>
      </c>
      <c r="E21" s="85">
        <f>'R&amp;D'!S8</f>
        <v>0</v>
      </c>
      <c r="F21" s="85">
        <f>'R&amp;D'!T8</f>
        <v>0</v>
      </c>
      <c r="G21" s="85">
        <f>'R&amp;D'!U8</f>
        <v>0</v>
      </c>
      <c r="H21" s="85">
        <f>'R&amp;D'!V8</f>
        <v>0</v>
      </c>
    </row>
    <row r="22" spans="1:8" s="4" customFormat="1">
      <c r="A22" s="99" t="str">
        <f t="shared" si="2"/>
        <v xml:space="preserve">Buitenlandse Zaken </v>
      </c>
      <c r="B22" s="69">
        <f>'R&amp;D'!P17</f>
        <v>0</v>
      </c>
      <c r="C22" s="69">
        <f>'R&amp;D'!Q17</f>
        <v>0</v>
      </c>
      <c r="D22" s="69">
        <f>'R&amp;D'!R17</f>
        <v>0</v>
      </c>
      <c r="E22" s="69">
        <f>'R&amp;D'!S17</f>
        <v>0</v>
      </c>
      <c r="F22" s="69">
        <f>'R&amp;D'!T17</f>
        <v>0</v>
      </c>
      <c r="G22" s="69">
        <f>'R&amp;D'!U17</f>
        <v>0</v>
      </c>
      <c r="H22" s="69">
        <f>'R&amp;D'!V17</f>
        <v>0</v>
      </c>
    </row>
    <row r="23" spans="1:8">
      <c r="A23" s="99" t="str">
        <f t="shared" si="2"/>
        <v xml:space="preserve">Justitie en Veiligheid </v>
      </c>
      <c r="B23" s="85">
        <f>'R&amp;D'!P24</f>
        <v>3.7639800000000005</v>
      </c>
      <c r="C23" s="85">
        <f>'R&amp;D'!Q24</f>
        <v>3.61449</v>
      </c>
      <c r="D23" s="85">
        <f>'R&amp;D'!R24</f>
        <v>3.5735700000000006</v>
      </c>
      <c r="E23" s="85">
        <f>'R&amp;D'!S24</f>
        <v>3.57423</v>
      </c>
      <c r="F23" s="85">
        <f>'R&amp;D'!T24</f>
        <v>3.5745600000000004</v>
      </c>
      <c r="G23" s="85">
        <f>'R&amp;D'!U24</f>
        <v>3.5758800000000002</v>
      </c>
      <c r="H23" s="85">
        <f>'R&amp;D'!V24</f>
        <v>3.5758800000000002</v>
      </c>
    </row>
    <row r="24" spans="1:8">
      <c r="A24" s="99" t="str">
        <f t="shared" si="2"/>
        <v>Binnenlandse Zaken en Koninkrijksrelaties</v>
      </c>
      <c r="B24" s="85">
        <f>'R&amp;D'!P238</f>
        <v>0.92680000000000007</v>
      </c>
      <c r="C24" s="85">
        <f>'R&amp;D'!Q238</f>
        <v>1.0621</v>
      </c>
      <c r="D24" s="85">
        <f>'R&amp;D'!R238</f>
        <v>1.0811999999999999</v>
      </c>
      <c r="E24" s="85">
        <f>'R&amp;D'!S238</f>
        <v>1.0857000000000001</v>
      </c>
      <c r="F24" s="85">
        <f>'R&amp;D'!T238</f>
        <v>0.96579999999999999</v>
      </c>
      <c r="G24" s="85">
        <f>'R&amp;D'!U238</f>
        <v>0.96690000000000009</v>
      </c>
      <c r="H24" s="85">
        <f>'R&amp;D'!V238</f>
        <v>0.96690000000000009</v>
      </c>
    </row>
    <row r="25" spans="1:8" s="4" customFormat="1">
      <c r="A25" s="99" t="str">
        <f t="shared" si="2"/>
        <v>Onderwijs, Cultuur en Wetenschap</v>
      </c>
      <c r="B25" s="69">
        <f>'R&amp;D'!P63</f>
        <v>289</v>
      </c>
      <c r="C25" s="69">
        <f>'R&amp;D'!Q63</f>
        <v>289</v>
      </c>
      <c r="D25" s="69">
        <f>'R&amp;D'!R63</f>
        <v>289</v>
      </c>
      <c r="E25" s="69">
        <f>'R&amp;D'!S63</f>
        <v>289</v>
      </c>
      <c r="F25" s="69">
        <f>'R&amp;D'!T63</f>
        <v>289</v>
      </c>
      <c r="G25" s="69">
        <f>'R&amp;D'!U63</f>
        <v>289</v>
      </c>
      <c r="H25" s="69">
        <f>'R&amp;D'!V63</f>
        <v>289</v>
      </c>
    </row>
    <row r="26" spans="1:8">
      <c r="A26" s="99" t="str">
        <f t="shared" si="2"/>
        <v>Defensie</v>
      </c>
      <c r="B26" s="85">
        <f>'R&amp;D'!P72</f>
        <v>69.39</v>
      </c>
      <c r="C26" s="85">
        <f>'R&amp;D'!Q72</f>
        <v>76.015000000000001</v>
      </c>
      <c r="D26" s="85">
        <f>'R&amp;D'!R72</f>
        <v>76.046999999999997</v>
      </c>
      <c r="E26" s="85">
        <f>'R&amp;D'!S72</f>
        <v>76.063999999999993</v>
      </c>
      <c r="F26" s="85">
        <f>'R&amp;D'!T72</f>
        <v>76.063999999999993</v>
      </c>
      <c r="G26" s="85">
        <f>'R&amp;D'!U72</f>
        <v>76.063999999999993</v>
      </c>
      <c r="H26" s="85">
        <f>'R&amp;D'!V72</f>
        <v>76.063999999999993</v>
      </c>
    </row>
    <row r="27" spans="1:8">
      <c r="A27" s="99" t="str">
        <f t="shared" si="2"/>
        <v>Infrastructuur en Waterstaat</v>
      </c>
      <c r="B27" s="85">
        <f>'R&amp;D'!P110</f>
        <v>0</v>
      </c>
      <c r="C27" s="85">
        <f>'R&amp;D'!Q110</f>
        <v>0</v>
      </c>
      <c r="D27" s="85">
        <f>'R&amp;D'!R110</f>
        <v>0</v>
      </c>
      <c r="E27" s="85">
        <f>'R&amp;D'!S110</f>
        <v>0</v>
      </c>
      <c r="F27" s="85">
        <f>'R&amp;D'!T110</f>
        <v>0</v>
      </c>
      <c r="G27" s="85">
        <f>'R&amp;D'!U110</f>
        <v>0</v>
      </c>
      <c r="H27" s="85">
        <f>'R&amp;D'!V110</f>
        <v>0</v>
      </c>
    </row>
    <row r="28" spans="1:8">
      <c r="A28" s="99" t="str">
        <f t="shared" si="2"/>
        <v>Economische Zaken en Klimaat</v>
      </c>
      <c r="B28" s="85">
        <f>'R&amp;D'!P170</f>
        <v>659.62004999999999</v>
      </c>
      <c r="C28" s="85">
        <f>'R&amp;D'!Q170</f>
        <v>806.12348000000009</v>
      </c>
      <c r="D28" s="85">
        <f>'R&amp;D'!R170</f>
        <v>814.78138000000013</v>
      </c>
      <c r="E28" s="85">
        <f>'R&amp;D'!S170</f>
        <v>872.44108000000006</v>
      </c>
      <c r="F28" s="85">
        <f>'R&amp;D'!T170</f>
        <v>858.58629999999994</v>
      </c>
      <c r="G28" s="85">
        <f>'R&amp;D'!U170</f>
        <v>827.37865000000011</v>
      </c>
      <c r="H28" s="85">
        <f>'R&amp;D'!V170</f>
        <v>797.49334999999996</v>
      </c>
    </row>
    <row r="29" spans="1:8" s="99" customFormat="1">
      <c r="A29" s="99" t="s">
        <v>498</v>
      </c>
      <c r="B29" s="85">
        <f>'R&amp;D'!P195</f>
        <v>136.51110000000003</v>
      </c>
      <c r="C29" s="85">
        <f>'R&amp;D'!Q195</f>
        <v>151.363</v>
      </c>
      <c r="D29" s="85">
        <f>'R&amp;D'!R195</f>
        <v>148.83270000000002</v>
      </c>
      <c r="E29" s="85">
        <f>'R&amp;D'!S195</f>
        <v>142.54139999999998</v>
      </c>
      <c r="F29" s="85">
        <f>'R&amp;D'!T195</f>
        <v>141.59550000000002</v>
      </c>
      <c r="G29" s="85">
        <f>'R&amp;D'!U195</f>
        <v>141.6626</v>
      </c>
      <c r="H29" s="85">
        <f>'R&amp;D'!V195</f>
        <v>141.62110000000001</v>
      </c>
    </row>
    <row r="30" spans="1:8">
      <c r="A30" s="99" t="str">
        <f>A14</f>
        <v>Sociale Zaken en Werkgelegenheid</v>
      </c>
      <c r="B30" s="85">
        <f>'R&amp;D'!P204</f>
        <v>0</v>
      </c>
      <c r="C30" s="85">
        <f>'R&amp;D'!Q204</f>
        <v>0</v>
      </c>
      <c r="D30" s="85">
        <f>'R&amp;D'!R204</f>
        <v>0</v>
      </c>
      <c r="E30" s="85">
        <f>'R&amp;D'!S204</f>
        <v>0</v>
      </c>
      <c r="F30" s="85">
        <f>'R&amp;D'!T204</f>
        <v>0</v>
      </c>
      <c r="G30" s="85">
        <f>'R&amp;D'!U204</f>
        <v>0</v>
      </c>
      <c r="H30" s="85">
        <f>'R&amp;D'!V204</f>
        <v>0</v>
      </c>
    </row>
    <row r="31" spans="1:8">
      <c r="A31" s="99" t="str">
        <f>A15</f>
        <v>Volksgezondheid, Welzijn en Sport</v>
      </c>
      <c r="B31" s="85">
        <f>'R&amp;D'!P223</f>
        <v>0</v>
      </c>
      <c r="C31" s="85">
        <f>'R&amp;D'!Q223</f>
        <v>0</v>
      </c>
      <c r="D31" s="85">
        <f>'R&amp;D'!R223</f>
        <v>0</v>
      </c>
      <c r="E31" s="85">
        <f>'R&amp;D'!S223</f>
        <v>0</v>
      </c>
      <c r="F31" s="85">
        <f>'R&amp;D'!T223</f>
        <v>0</v>
      </c>
      <c r="G31" s="85">
        <f>'R&amp;D'!U223</f>
        <v>0</v>
      </c>
      <c r="H31" s="85">
        <f>'R&amp;D'!V223</f>
        <v>0</v>
      </c>
    </row>
    <row r="32" spans="1:8" s="99" customFormat="1">
      <c r="A32" s="99" t="s">
        <v>646</v>
      </c>
      <c r="B32" s="85">
        <f>'R&amp;D'!P227</f>
        <v>0</v>
      </c>
      <c r="C32" s="85">
        <f>'R&amp;D'!Q227</f>
        <v>0</v>
      </c>
      <c r="D32" s="85">
        <f>'R&amp;D'!R227</f>
        <v>82.958250000000007</v>
      </c>
      <c r="E32" s="85">
        <f>'R&amp;D'!S227</f>
        <v>166.19149999999999</v>
      </c>
      <c r="F32" s="85">
        <f>'R&amp;D'!T227</f>
        <v>249.52500000000001</v>
      </c>
      <c r="G32" s="85">
        <f>'R&amp;D'!U227</f>
        <v>332.85825</v>
      </c>
      <c r="H32" s="85">
        <f>'R&amp;D'!V227</f>
        <v>332.85825</v>
      </c>
    </row>
    <row r="33" spans="1:8" s="82" customFormat="1">
      <c r="A33" s="82" t="s">
        <v>129</v>
      </c>
      <c r="B33" s="84">
        <f>SUM(B21:B32)</f>
        <v>1159.2119299999999</v>
      </c>
      <c r="C33" s="84">
        <f t="shared" ref="C33:H33" si="3">SUM(C21:C32)</f>
        <v>1327.1780700000002</v>
      </c>
      <c r="D33" s="84">
        <f t="shared" si="3"/>
        <v>1416.2740999999999</v>
      </c>
      <c r="E33" s="84">
        <f t="shared" si="3"/>
        <v>1550.8979100000001</v>
      </c>
      <c r="F33" s="84">
        <f t="shared" si="3"/>
        <v>1619.3111600000002</v>
      </c>
      <c r="G33" s="84">
        <f t="shared" si="3"/>
        <v>1671.5062800000003</v>
      </c>
      <c r="H33" s="84">
        <f t="shared" si="3"/>
        <v>1641.5794799999999</v>
      </c>
    </row>
    <row r="35" spans="1:8">
      <c r="A35" s="82" t="s">
        <v>213</v>
      </c>
    </row>
    <row r="36" spans="1:8">
      <c r="B36" s="82">
        <f t="shared" ref="B36:H36" si="4">B4</f>
        <v>2019</v>
      </c>
      <c r="C36" s="82">
        <f t="shared" si="4"/>
        <v>2020</v>
      </c>
      <c r="D36" s="82">
        <f t="shared" si="4"/>
        <v>2021</v>
      </c>
      <c r="E36" s="82">
        <f t="shared" si="4"/>
        <v>2022</v>
      </c>
      <c r="F36" s="82">
        <f t="shared" si="4"/>
        <v>2023</v>
      </c>
      <c r="G36" s="82">
        <f t="shared" si="4"/>
        <v>2024</v>
      </c>
      <c r="H36" s="82">
        <f t="shared" si="4"/>
        <v>2025</v>
      </c>
    </row>
    <row r="37" spans="1:8">
      <c r="A37" s="18" t="str">
        <f t="shared" ref="A37:A43" si="5">A21</f>
        <v>Algemene Zaken</v>
      </c>
      <c r="B37" s="87"/>
      <c r="C37" s="87"/>
      <c r="D37" s="87"/>
      <c r="E37" s="87"/>
      <c r="F37" s="87"/>
      <c r="G37" s="87"/>
      <c r="H37" s="87"/>
    </row>
    <row r="38" spans="1:8">
      <c r="A38" s="99" t="str">
        <f t="shared" si="5"/>
        <v xml:space="preserve">Buitenlandse Zaken </v>
      </c>
      <c r="B38" s="87"/>
      <c r="C38" s="87"/>
      <c r="D38" s="87"/>
      <c r="E38" s="87"/>
      <c r="F38" s="87"/>
      <c r="G38" s="87"/>
      <c r="H38" s="87"/>
    </row>
    <row r="39" spans="1:8">
      <c r="A39" s="99" t="str">
        <f t="shared" si="5"/>
        <v xml:space="preserve">Justitie en Veiligheid </v>
      </c>
      <c r="B39" s="87"/>
      <c r="C39" s="87"/>
      <c r="D39" s="87"/>
      <c r="E39" s="87"/>
      <c r="F39" s="87"/>
      <c r="G39" s="87"/>
      <c r="H39" s="87"/>
    </row>
    <row r="40" spans="1:8">
      <c r="A40" s="99" t="str">
        <f t="shared" si="5"/>
        <v>Binnenlandse Zaken en Koninkrijksrelaties</v>
      </c>
      <c r="B40" s="87"/>
      <c r="C40" s="87"/>
      <c r="D40" s="87"/>
      <c r="E40" s="87"/>
      <c r="F40" s="87"/>
      <c r="G40" s="87"/>
      <c r="H40" s="87"/>
    </row>
    <row r="41" spans="1:8">
      <c r="A41" s="99" t="str">
        <f t="shared" si="5"/>
        <v>Onderwijs, Cultuur en Wetenschap</v>
      </c>
      <c r="B41" s="87">
        <f>Innovatie!C35</f>
        <v>110.006</v>
      </c>
      <c r="C41" s="87">
        <f>Innovatie!D35</f>
        <v>114.83620000000001</v>
      </c>
      <c r="D41" s="87">
        <f>Innovatie!E35</f>
        <v>123.75029999999998</v>
      </c>
      <c r="E41" s="87">
        <f>Innovatie!F35</f>
        <v>124.38169999999998</v>
      </c>
      <c r="F41" s="87">
        <f>Innovatie!G35</f>
        <v>147.33820000000003</v>
      </c>
      <c r="G41" s="87">
        <f>Innovatie!H35</f>
        <v>118.84319999999998</v>
      </c>
      <c r="H41" s="87">
        <f>Innovatie!I35</f>
        <v>119.4482</v>
      </c>
    </row>
    <row r="42" spans="1:8">
      <c r="A42" s="99" t="str">
        <f t="shared" si="5"/>
        <v>Defensie</v>
      </c>
      <c r="B42" s="85">
        <f>Innovatie!C39</f>
        <v>3.145</v>
      </c>
      <c r="C42" s="85">
        <f>Innovatie!D39</f>
        <v>5.1589999999999998</v>
      </c>
      <c r="D42" s="85">
        <f>Innovatie!E39</f>
        <v>5.1589999999999998</v>
      </c>
      <c r="E42" s="85">
        <f>Innovatie!F39</f>
        <v>5.1589999999999998</v>
      </c>
      <c r="F42" s="85">
        <f>Innovatie!G39</f>
        <v>5.1589999999999998</v>
      </c>
      <c r="G42" s="85">
        <f>Innovatie!H39</f>
        <v>5.1589999999999998</v>
      </c>
      <c r="H42" s="85">
        <f>Innovatie!I39</f>
        <v>5.1589999999999998</v>
      </c>
    </row>
    <row r="43" spans="1:8">
      <c r="A43" s="99" t="str">
        <f t="shared" si="5"/>
        <v>Infrastructuur en Waterstaat</v>
      </c>
      <c r="B43" s="85">
        <f>Innovatie!C63</f>
        <v>82.500999999999991</v>
      </c>
      <c r="C43" s="85">
        <f>Innovatie!D63</f>
        <v>70.531000000000006</v>
      </c>
      <c r="D43" s="85">
        <f>Innovatie!E63</f>
        <v>53.963000000000008</v>
      </c>
      <c r="E43" s="85">
        <f>Innovatie!F63</f>
        <v>54.105000000000011</v>
      </c>
      <c r="F43" s="85">
        <f>Innovatie!G63</f>
        <v>48.111000000000004</v>
      </c>
      <c r="G43" s="85">
        <f>Innovatie!H63</f>
        <v>52.092000000000006</v>
      </c>
      <c r="H43" s="85">
        <f>Innovatie!I63</f>
        <v>29.266000000000002</v>
      </c>
    </row>
    <row r="44" spans="1:8" s="99" customFormat="1">
      <c r="A44" s="99" t="s">
        <v>497</v>
      </c>
      <c r="B44" s="85">
        <f>Innovatie!C103</f>
        <v>13.661999999999999</v>
      </c>
      <c r="C44" s="85">
        <f>Innovatie!D103</f>
        <v>22.590999999999998</v>
      </c>
      <c r="D44" s="85">
        <f>Innovatie!E103</f>
        <v>59.958999999999996</v>
      </c>
      <c r="E44" s="85">
        <f>Innovatie!F103</f>
        <v>58.73599999999999</v>
      </c>
      <c r="F44" s="85">
        <f>Innovatie!G103</f>
        <v>58.816999999999993</v>
      </c>
      <c r="G44" s="85">
        <f>Innovatie!H103</f>
        <v>58.873000000000005</v>
      </c>
      <c r="H44" s="85">
        <f>Innovatie!I103</f>
        <v>90.433999999999997</v>
      </c>
    </row>
    <row r="45" spans="1:8">
      <c r="A45" s="99" t="str">
        <f>A28</f>
        <v>Economische Zaken en Klimaat</v>
      </c>
      <c r="B45" s="85">
        <f>Innovatie!C92</f>
        <v>161.65635999999998</v>
      </c>
      <c r="C45" s="85">
        <f>Innovatie!D92</f>
        <v>534.63673999999992</v>
      </c>
      <c r="D45" s="85">
        <f>Innovatie!E92</f>
        <v>331.73266999999998</v>
      </c>
      <c r="E45" s="85">
        <f>Innovatie!F92</f>
        <v>292.15532000000002</v>
      </c>
      <c r="F45" s="85">
        <f>Innovatie!G92</f>
        <v>295.17322999999999</v>
      </c>
      <c r="G45" s="85">
        <f>Innovatie!H92</f>
        <v>279.85568000000001</v>
      </c>
      <c r="H45" s="85">
        <f>Innovatie!I92</f>
        <v>241.11098000000001</v>
      </c>
    </row>
    <row r="46" spans="1:8">
      <c r="A46" s="99" t="str">
        <f>A30</f>
        <v>Sociale Zaken en Werkgelegenheid</v>
      </c>
      <c r="B46" s="87">
        <f>Innovatie!C109</f>
        <v>4.6240000000000006</v>
      </c>
      <c r="C46" s="87">
        <f>Innovatie!D109</f>
        <v>4.6450000000000005</v>
      </c>
      <c r="D46" s="87">
        <f>Innovatie!E109</f>
        <v>4.2050000000000001</v>
      </c>
      <c r="E46" s="87">
        <f>Innovatie!F109</f>
        <v>4.069</v>
      </c>
      <c r="F46" s="87">
        <f>Innovatie!G109</f>
        <v>3.7189999999999999</v>
      </c>
      <c r="G46" s="87">
        <f>Innovatie!H109</f>
        <v>3.7189999999999999</v>
      </c>
      <c r="H46" s="87">
        <f>Innovatie!I109</f>
        <v>3.7189999999999999</v>
      </c>
    </row>
    <row r="47" spans="1:8">
      <c r="A47" s="99" t="str">
        <f>A31</f>
        <v>Volksgezondheid, Welzijn en Sport</v>
      </c>
      <c r="B47" s="85">
        <f>Innovatie!C114</f>
        <v>0.46499999999999997</v>
      </c>
      <c r="C47" s="85">
        <f>Innovatie!D114</f>
        <v>0.46499999999999997</v>
      </c>
      <c r="D47" s="85">
        <f>Innovatie!E114</f>
        <v>0.25</v>
      </c>
      <c r="E47" s="85">
        <f>Innovatie!F114</f>
        <v>0.25</v>
      </c>
      <c r="F47" s="85">
        <f>Innovatie!G114</f>
        <v>0.25</v>
      </c>
      <c r="G47" s="85">
        <f>Innovatie!H114</f>
        <v>0.25</v>
      </c>
      <c r="H47" s="85">
        <f>Innovatie!I114</f>
        <v>0.25</v>
      </c>
    </row>
    <row r="48" spans="1:8" s="99" customFormat="1">
      <c r="A48" s="99" t="s">
        <v>646</v>
      </c>
      <c r="B48" s="85">
        <f>Innovatie!C118</f>
        <v>0</v>
      </c>
      <c r="C48" s="85">
        <f>Innovatie!D118</f>
        <v>0</v>
      </c>
      <c r="D48" s="85">
        <f>Innovatie!E118</f>
        <v>165.91650000000001</v>
      </c>
      <c r="E48" s="85">
        <f>Innovatie!F118</f>
        <v>332.38299999999998</v>
      </c>
      <c r="F48" s="85">
        <f>Innovatie!G118</f>
        <v>499.05</v>
      </c>
      <c r="G48" s="85">
        <f>Innovatie!H118</f>
        <v>665.7165</v>
      </c>
      <c r="H48" s="85">
        <f>Innovatie!I118</f>
        <v>665.7165</v>
      </c>
    </row>
    <row r="49" spans="1:8" s="82" customFormat="1">
      <c r="A49" s="82" t="s">
        <v>129</v>
      </c>
      <c r="B49" s="86">
        <f>SUM(B37:B48)</f>
        <v>376.05935999999997</v>
      </c>
      <c r="C49" s="86">
        <f t="shared" ref="C49:H49" si="6">SUM(C37:C48)</f>
        <v>752.86393999999996</v>
      </c>
      <c r="D49" s="86">
        <f t="shared" si="6"/>
        <v>744.93547000000001</v>
      </c>
      <c r="E49" s="86">
        <f t="shared" si="6"/>
        <v>871.23901999999998</v>
      </c>
      <c r="F49" s="86">
        <f t="shared" si="6"/>
        <v>1057.61743</v>
      </c>
      <c r="G49" s="86">
        <f t="shared" si="6"/>
        <v>1184.50838</v>
      </c>
      <c r="H49" s="86">
        <f t="shared" si="6"/>
        <v>1155.1036799999999</v>
      </c>
    </row>
    <row r="51" spans="1:8">
      <c r="A51" s="82" t="s">
        <v>214</v>
      </c>
    </row>
    <row r="52" spans="1:8">
      <c r="B52" s="82">
        <f t="shared" ref="B52:H52" si="7">B20</f>
        <v>2019</v>
      </c>
      <c r="C52" s="82">
        <f t="shared" si="7"/>
        <v>2020</v>
      </c>
      <c r="D52" s="82">
        <f t="shared" si="7"/>
        <v>2021</v>
      </c>
      <c r="E52" s="82">
        <f t="shared" si="7"/>
        <v>2022</v>
      </c>
      <c r="F52" s="82">
        <f t="shared" si="7"/>
        <v>2023</v>
      </c>
      <c r="G52" s="82">
        <f t="shared" si="7"/>
        <v>2024</v>
      </c>
      <c r="H52" s="82">
        <f t="shared" si="7"/>
        <v>2025</v>
      </c>
    </row>
    <row r="53" spans="1:8">
      <c r="A53" s="18" t="str">
        <f t="shared" ref="A53:A59" si="8">A37</f>
        <v>Algemene Zaken</v>
      </c>
      <c r="B53" s="83">
        <f>+B5+B37</f>
        <v>0.66</v>
      </c>
      <c r="C53" s="83">
        <f t="shared" ref="C53:H53" si="9">+C5+C37</f>
        <v>0.59399999999999997</v>
      </c>
      <c r="D53" s="83">
        <f t="shared" si="9"/>
        <v>0.59399999999999997</v>
      </c>
      <c r="E53" s="83">
        <f t="shared" si="9"/>
        <v>0.59399999999999997</v>
      </c>
      <c r="F53" s="83">
        <f t="shared" si="9"/>
        <v>0.59399999999999997</v>
      </c>
      <c r="G53" s="83">
        <f t="shared" si="9"/>
        <v>0.59399999999999997</v>
      </c>
      <c r="H53" s="83">
        <f t="shared" si="9"/>
        <v>0.59399999999999997</v>
      </c>
    </row>
    <row r="54" spans="1:8" s="4" customFormat="1">
      <c r="A54" s="99" t="str">
        <f t="shared" si="8"/>
        <v xml:space="preserve">Buitenlandse Zaken </v>
      </c>
      <c r="B54" s="83">
        <f t="shared" ref="B54:H54" si="10">+B6+B38</f>
        <v>39.286000000000001</v>
      </c>
      <c r="C54" s="83">
        <f t="shared" si="10"/>
        <v>51.973849999999999</v>
      </c>
      <c r="D54" s="83">
        <f t="shared" si="10"/>
        <v>43.319949999999999</v>
      </c>
      <c r="E54" s="83">
        <f t="shared" si="10"/>
        <v>41.238950000000003</v>
      </c>
      <c r="F54" s="83">
        <f t="shared" si="10"/>
        <v>40.655199999999994</v>
      </c>
      <c r="G54" s="83">
        <f t="shared" si="10"/>
        <v>40.167700000000004</v>
      </c>
      <c r="H54" s="83">
        <f t="shared" si="10"/>
        <v>40.150200000000005</v>
      </c>
    </row>
    <row r="55" spans="1:8">
      <c r="A55" s="99" t="str">
        <f t="shared" si="8"/>
        <v xml:space="preserve">Justitie en Veiligheid </v>
      </c>
      <c r="B55" s="83">
        <f t="shared" ref="B55:H55" si="11">+B7+B39</f>
        <v>22.383000000000003</v>
      </c>
      <c r="C55" s="83">
        <f t="shared" si="11"/>
        <v>22.677</v>
      </c>
      <c r="D55" s="83">
        <f t="shared" si="11"/>
        <v>22.714000000000002</v>
      </c>
      <c r="E55" s="83">
        <f t="shared" si="11"/>
        <v>22.977</v>
      </c>
      <c r="F55" s="83">
        <f t="shared" si="11"/>
        <v>23</v>
      </c>
      <c r="G55" s="83">
        <f t="shared" si="11"/>
        <v>23.003999999999998</v>
      </c>
      <c r="H55" s="83">
        <f t="shared" si="11"/>
        <v>22.948999999999998</v>
      </c>
    </row>
    <row r="56" spans="1:8">
      <c r="A56" s="99" t="str">
        <f t="shared" si="8"/>
        <v>Binnenlandse Zaken en Koninkrijksrelaties</v>
      </c>
      <c r="B56" s="83">
        <f t="shared" ref="B56:H56" si="12">+B8+B40</f>
        <v>9.2680000000000007</v>
      </c>
      <c r="C56" s="83">
        <f t="shared" si="12"/>
        <v>10.621</v>
      </c>
      <c r="D56" s="83">
        <f t="shared" si="12"/>
        <v>10.812000000000001</v>
      </c>
      <c r="E56" s="83">
        <f t="shared" si="12"/>
        <v>10.856999999999999</v>
      </c>
      <c r="F56" s="83">
        <f t="shared" si="12"/>
        <v>9.6580000000000013</v>
      </c>
      <c r="G56" s="83">
        <f t="shared" si="12"/>
        <v>9.6690000000000005</v>
      </c>
      <c r="H56" s="83">
        <f t="shared" si="12"/>
        <v>9.6690000000000005</v>
      </c>
    </row>
    <row r="57" spans="1:8" s="4" customFormat="1">
      <c r="A57" s="99" t="str">
        <f t="shared" si="8"/>
        <v>Onderwijs, Cultuur en Wetenschap</v>
      </c>
      <c r="B57" s="83">
        <f t="shared" ref="B57:H57" si="13">+B9+B41</f>
        <v>4228.3174622916822</v>
      </c>
      <c r="C57" s="83">
        <f t="shared" si="13"/>
        <v>4316.7103517713485</v>
      </c>
      <c r="D57" s="83">
        <f t="shared" si="13"/>
        <v>4375.0347956682972</v>
      </c>
      <c r="E57" s="83">
        <f t="shared" si="13"/>
        <v>4400.6413897565517</v>
      </c>
      <c r="F57" s="83">
        <f t="shared" si="13"/>
        <v>4447.9058911532629</v>
      </c>
      <c r="G57" s="83">
        <f t="shared" si="13"/>
        <v>4439.623492642475</v>
      </c>
      <c r="H57" s="83">
        <f t="shared" si="13"/>
        <v>4452.0676452425441</v>
      </c>
    </row>
    <row r="58" spans="1:8">
      <c r="A58" s="99" t="str">
        <f t="shared" si="8"/>
        <v>Defensie</v>
      </c>
      <c r="B58" s="83">
        <f t="shared" ref="B58:H58" si="14">+B10+B42</f>
        <v>72.534999999999997</v>
      </c>
      <c r="C58" s="83">
        <f t="shared" si="14"/>
        <v>81.174000000000007</v>
      </c>
      <c r="D58" s="83">
        <f t="shared" si="14"/>
        <v>81.206000000000003</v>
      </c>
      <c r="E58" s="83">
        <f t="shared" si="14"/>
        <v>81.222999999999999</v>
      </c>
      <c r="F58" s="83">
        <f t="shared" si="14"/>
        <v>81.222999999999999</v>
      </c>
      <c r="G58" s="83">
        <f t="shared" si="14"/>
        <v>81.222999999999999</v>
      </c>
      <c r="H58" s="83">
        <f t="shared" si="14"/>
        <v>81.222999999999999</v>
      </c>
    </row>
    <row r="59" spans="1:8">
      <c r="A59" s="99" t="str">
        <f t="shared" si="8"/>
        <v>Infrastructuur en Waterstaat</v>
      </c>
      <c r="B59" s="83">
        <f t="shared" ref="B59:H59" si="15">+B11+B43</f>
        <v>154.2116</v>
      </c>
      <c r="C59" s="83">
        <f t="shared" si="15"/>
        <v>145.89600000000002</v>
      </c>
      <c r="D59" s="83">
        <f t="shared" si="15"/>
        <v>116.63200000000001</v>
      </c>
      <c r="E59" s="83">
        <f t="shared" si="15"/>
        <v>115.047</v>
      </c>
      <c r="F59" s="83">
        <f t="shared" si="15"/>
        <v>108.08399999999997</v>
      </c>
      <c r="G59" s="83">
        <f t="shared" si="15"/>
        <v>111.10899999999998</v>
      </c>
      <c r="H59" s="83">
        <f t="shared" si="15"/>
        <v>85.178999999999988</v>
      </c>
    </row>
    <row r="60" spans="1:8" s="99" customFormat="1">
      <c r="A60" s="99" t="s">
        <v>497</v>
      </c>
      <c r="B60" s="83">
        <f>+B13+B44</f>
        <v>226.09400000000005</v>
      </c>
      <c r="C60" s="83">
        <f t="shared" ref="C60:H60" si="16">+C13+C44</f>
        <v>254.20799999999997</v>
      </c>
      <c r="D60" s="83">
        <f t="shared" si="16"/>
        <v>277.858</v>
      </c>
      <c r="E60" s="83">
        <f t="shared" si="16"/>
        <v>267.95849999999996</v>
      </c>
      <c r="F60" s="83">
        <f t="shared" si="16"/>
        <v>266.63049999999998</v>
      </c>
      <c r="G60" s="83">
        <f t="shared" si="16"/>
        <v>267.13549999999998</v>
      </c>
      <c r="H60" s="83">
        <f t="shared" si="16"/>
        <v>298.61349999999999</v>
      </c>
    </row>
    <row r="61" spans="1:8">
      <c r="A61" s="99" t="str">
        <f>A45</f>
        <v>Economische Zaken en Klimaat</v>
      </c>
      <c r="B61" s="83">
        <f>+B12+B45</f>
        <v>901.90699499999971</v>
      </c>
      <c r="C61" s="83">
        <f t="shared" ref="C61:H61" si="17">+C12+C45</f>
        <v>1435.5287700000001</v>
      </c>
      <c r="D61" s="83">
        <f t="shared" si="17"/>
        <v>1223.7006499999998</v>
      </c>
      <c r="E61" s="83">
        <f t="shared" si="17"/>
        <v>1240.7667899999999</v>
      </c>
      <c r="F61" s="83">
        <f t="shared" si="17"/>
        <v>1229.58692</v>
      </c>
      <c r="G61" s="83">
        <f t="shared" si="17"/>
        <v>1185.880885</v>
      </c>
      <c r="H61" s="83">
        <f t="shared" si="17"/>
        <v>1117.23615</v>
      </c>
    </row>
    <row r="62" spans="1:8">
      <c r="A62" s="99" t="str">
        <f>A46</f>
        <v>Sociale Zaken en Werkgelegenheid</v>
      </c>
      <c r="B62" s="83">
        <f t="shared" ref="B62:H62" si="18">+B14+B46</f>
        <v>14.561</v>
      </c>
      <c r="C62" s="83">
        <f t="shared" si="18"/>
        <v>17.469000000000001</v>
      </c>
      <c r="D62" s="83">
        <f t="shared" si="18"/>
        <v>24.980000000000004</v>
      </c>
      <c r="E62" s="83">
        <f t="shared" si="18"/>
        <v>24.367999999999999</v>
      </c>
      <c r="F62" s="83">
        <f t="shared" si="18"/>
        <v>17.003</v>
      </c>
      <c r="G62" s="83">
        <f t="shared" si="18"/>
        <v>12.856</v>
      </c>
      <c r="H62" s="83">
        <f t="shared" si="18"/>
        <v>12.888999999999999</v>
      </c>
    </row>
    <row r="63" spans="1:8">
      <c r="A63" s="99" t="str">
        <f>A47</f>
        <v>Volksgezondheid, Welzijn en Sport</v>
      </c>
      <c r="B63" s="83">
        <f t="shared" ref="B63:H64" si="19">+B15+B47</f>
        <v>332.44900000000001</v>
      </c>
      <c r="C63" s="83">
        <f t="shared" si="19"/>
        <v>344.47429999999997</v>
      </c>
      <c r="D63" s="83">
        <f t="shared" si="19"/>
        <v>485.96587259395784</v>
      </c>
      <c r="E63" s="83">
        <f t="shared" si="19"/>
        <v>358.60407228475009</v>
      </c>
      <c r="F63" s="83">
        <f t="shared" si="19"/>
        <v>359.42974801203229</v>
      </c>
      <c r="G63" s="83">
        <f t="shared" si="19"/>
        <v>335.32902797140787</v>
      </c>
      <c r="H63" s="83">
        <f t="shared" si="19"/>
        <v>298.1287379314939</v>
      </c>
    </row>
    <row r="64" spans="1:8" s="99" customFormat="1">
      <c r="A64" s="99" t="s">
        <v>646</v>
      </c>
      <c r="B64" s="83">
        <f t="shared" si="19"/>
        <v>0</v>
      </c>
      <c r="C64" s="83">
        <f t="shared" si="19"/>
        <v>0</v>
      </c>
      <c r="D64" s="83">
        <f t="shared" si="19"/>
        <v>331.83300000000003</v>
      </c>
      <c r="E64" s="83">
        <f t="shared" si="19"/>
        <v>664.76599999999996</v>
      </c>
      <c r="F64" s="83">
        <f t="shared" si="19"/>
        <v>998.1</v>
      </c>
      <c r="G64" s="83">
        <f t="shared" si="19"/>
        <v>1331.433</v>
      </c>
      <c r="H64" s="83">
        <f t="shared" si="19"/>
        <v>1331.433</v>
      </c>
    </row>
    <row r="65" spans="1:8" s="82" customFormat="1">
      <c r="A65" s="82" t="s">
        <v>129</v>
      </c>
      <c r="B65" s="84">
        <f>SUM(B53:B64)</f>
        <v>6001.6720572916802</v>
      </c>
      <c r="C65" s="84">
        <f t="shared" ref="C65:H65" si="20">SUM(C53:C64)</f>
        <v>6681.3262717713478</v>
      </c>
      <c r="D65" s="84">
        <f t="shared" si="20"/>
        <v>6994.650268262254</v>
      </c>
      <c r="E65" s="84">
        <f t="shared" si="20"/>
        <v>7229.0417020413006</v>
      </c>
      <c r="F65" s="84">
        <f t="shared" si="20"/>
        <v>7581.8702591652946</v>
      </c>
      <c r="G65" s="84">
        <f t="shared" si="20"/>
        <v>7838.0246056138831</v>
      </c>
      <c r="H65" s="84">
        <f t="shared" si="20"/>
        <v>7750.1322331740375</v>
      </c>
    </row>
    <row r="66" spans="1:8">
      <c r="B66" s="83"/>
      <c r="C66" s="83"/>
      <c r="D66" s="83"/>
      <c r="E66" s="83"/>
      <c r="F66" s="83"/>
      <c r="G66" s="83"/>
      <c r="H66" s="83"/>
    </row>
    <row r="67" spans="1:8">
      <c r="B67" s="85"/>
      <c r="C67" s="85"/>
      <c r="D67" s="85"/>
      <c r="E67" s="85"/>
      <c r="F67" s="85"/>
      <c r="G67" s="85"/>
      <c r="H67" s="85"/>
    </row>
  </sheetData>
  <sortState ref="K4:R15">
    <sortCondition descending="1" ref="L4:L15"/>
  </sortState>
  <pageMargins left="0.70866141732283472" right="0.70866141732283472" top="0.74803149606299213" bottom="0.74803149606299213" header="0.31496062992125984" footer="0.31496062992125984"/>
  <pageSetup paperSize="9" scale="93" orientation="portrait" horizontalDpi="300" verticalDpi="300"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Normal="100" zoomScaleSheetLayoutView="100" workbookViewId="0">
      <selection activeCell="A19" sqref="A19"/>
    </sheetView>
  </sheetViews>
  <sheetFormatPr defaultColWidth="9.140625" defaultRowHeight="15"/>
  <cols>
    <col min="1" max="1" width="46" style="42" customWidth="1"/>
    <col min="2" max="8" width="13.5703125" style="35" customWidth="1"/>
    <col min="9" max="9" width="12.5703125" style="35" customWidth="1"/>
    <col min="10" max="10" width="15.140625" style="35" customWidth="1"/>
    <col min="11" max="16384" width="9.140625" style="35"/>
  </cols>
  <sheetData>
    <row r="1" spans="1:18" ht="18.75">
      <c r="A1" s="78" t="s">
        <v>196</v>
      </c>
      <c r="I1" s="152"/>
    </row>
    <row r="2" spans="1:18" ht="15" customHeight="1">
      <c r="B2" s="295"/>
      <c r="C2" s="295"/>
      <c r="D2" s="295"/>
      <c r="E2" s="295"/>
      <c r="F2" s="295"/>
      <c r="G2" s="295"/>
      <c r="H2" s="295"/>
      <c r="I2" s="239"/>
    </row>
    <row r="3" spans="1:18" s="36" customFormat="1">
      <c r="A3" s="43" t="s">
        <v>357</v>
      </c>
      <c r="B3" s="287"/>
      <c r="C3" s="287"/>
      <c r="D3" s="287"/>
      <c r="E3" s="287"/>
      <c r="F3" s="287"/>
      <c r="G3" s="287"/>
      <c r="H3" s="287"/>
      <c r="I3" s="239"/>
      <c r="J3" s="39"/>
    </row>
    <row r="4" spans="1:18" s="36" customFormat="1" ht="15.75" customHeight="1">
      <c r="A4" s="103" t="s">
        <v>425</v>
      </c>
      <c r="B4" s="240">
        <f>Innovatie!C3</f>
        <v>2019</v>
      </c>
      <c r="C4" s="240">
        <f>Innovatie!D3</f>
        <v>2020</v>
      </c>
      <c r="D4" s="240">
        <f>Innovatie!E3</f>
        <v>2021</v>
      </c>
      <c r="E4" s="240">
        <f>Innovatie!F3</f>
        <v>2022</v>
      </c>
      <c r="F4" s="240">
        <f>Innovatie!G3</f>
        <v>2023</v>
      </c>
      <c r="G4" s="240">
        <f>Innovatie!H3</f>
        <v>2024</v>
      </c>
      <c r="H4" s="240">
        <f>Innovatie!I3</f>
        <v>2025</v>
      </c>
      <c r="I4" s="241" t="s">
        <v>358</v>
      </c>
    </row>
    <row r="5" spans="1:18" s="186" customFormat="1" ht="30">
      <c r="A5" s="220" t="s">
        <v>412</v>
      </c>
      <c r="B5" s="221">
        <v>1182</v>
      </c>
      <c r="C5" s="221">
        <v>1281</v>
      </c>
      <c r="D5" s="221">
        <v>1438</v>
      </c>
      <c r="E5" s="221">
        <v>1281</v>
      </c>
      <c r="F5" s="221">
        <v>1281</v>
      </c>
      <c r="G5" s="221">
        <v>1281</v>
      </c>
      <c r="H5" s="221">
        <v>1281</v>
      </c>
      <c r="I5" s="222">
        <v>100</v>
      </c>
      <c r="J5" s="185"/>
      <c r="K5" s="185"/>
      <c r="L5" s="223"/>
      <c r="M5" s="223"/>
      <c r="N5" s="223"/>
      <c r="O5" s="223"/>
      <c r="P5" s="223"/>
      <c r="Q5" s="223"/>
      <c r="R5" s="223"/>
    </row>
    <row r="6" spans="1:18" s="186" customFormat="1">
      <c r="A6" s="220" t="s">
        <v>647</v>
      </c>
      <c r="B6" s="221">
        <v>6</v>
      </c>
      <c r="C6" s="221">
        <v>6</v>
      </c>
      <c r="D6" s="221">
        <v>5</v>
      </c>
      <c r="E6" s="221">
        <v>5</v>
      </c>
      <c r="F6" s="221">
        <v>5</v>
      </c>
      <c r="G6" s="221">
        <v>5</v>
      </c>
      <c r="H6" s="221">
        <v>5</v>
      </c>
      <c r="I6" s="222">
        <v>100</v>
      </c>
      <c r="J6" s="185"/>
      <c r="K6" s="185"/>
      <c r="L6" s="223"/>
      <c r="M6" s="223"/>
      <c r="N6" s="223"/>
      <c r="O6" s="223"/>
      <c r="P6" s="223"/>
      <c r="Q6" s="223"/>
      <c r="R6" s="223"/>
    </row>
    <row r="7" spans="1:18" s="186" customFormat="1">
      <c r="A7" s="220" t="s">
        <v>673</v>
      </c>
      <c r="B7" s="221"/>
      <c r="C7" s="221"/>
      <c r="D7" s="221"/>
      <c r="E7" s="221">
        <v>62</v>
      </c>
      <c r="F7" s="221"/>
      <c r="G7" s="221"/>
      <c r="H7" s="221"/>
      <c r="I7" s="222"/>
      <c r="J7" s="185"/>
      <c r="K7" s="185"/>
      <c r="L7" s="223"/>
      <c r="M7" s="223"/>
      <c r="N7" s="223"/>
      <c r="O7" s="223"/>
      <c r="P7" s="223"/>
      <c r="Q7" s="223"/>
      <c r="R7" s="223"/>
    </row>
    <row r="8" spans="1:18" s="186" customFormat="1">
      <c r="A8" s="235" t="s">
        <v>585</v>
      </c>
      <c r="B8" s="221"/>
      <c r="C8" s="221"/>
      <c r="D8" s="221"/>
      <c r="E8" s="221"/>
      <c r="F8" s="221"/>
      <c r="G8" s="221"/>
      <c r="H8" s="221"/>
      <c r="I8" s="222"/>
      <c r="J8" s="185"/>
      <c r="K8" s="185"/>
      <c r="L8" s="223"/>
      <c r="M8" s="223"/>
      <c r="N8" s="223"/>
      <c r="O8" s="223"/>
      <c r="P8" s="223"/>
      <c r="Q8" s="223"/>
      <c r="R8" s="223"/>
    </row>
    <row r="9" spans="1:18" ht="14.25" customHeight="1">
      <c r="A9" s="103" t="s">
        <v>425</v>
      </c>
      <c r="B9" s="240">
        <f t="shared" ref="B9:H9" si="0">B4</f>
        <v>2019</v>
      </c>
      <c r="C9" s="240">
        <f t="shared" si="0"/>
        <v>2020</v>
      </c>
      <c r="D9" s="240">
        <f t="shared" si="0"/>
        <v>2021</v>
      </c>
      <c r="E9" s="240">
        <f t="shared" si="0"/>
        <v>2022</v>
      </c>
      <c r="F9" s="240">
        <f t="shared" si="0"/>
        <v>2023</v>
      </c>
      <c r="G9" s="240">
        <f t="shared" si="0"/>
        <v>2024</v>
      </c>
      <c r="H9" s="240">
        <f t="shared" si="0"/>
        <v>2025</v>
      </c>
      <c r="I9" s="241" t="s">
        <v>491</v>
      </c>
      <c r="J9" s="36"/>
      <c r="K9" s="36"/>
      <c r="L9" s="139"/>
      <c r="M9" s="139"/>
      <c r="N9" s="139"/>
      <c r="O9" s="139"/>
      <c r="P9" s="139"/>
      <c r="Q9" s="139"/>
      <c r="R9" s="139"/>
    </row>
    <row r="10" spans="1:18" s="186" customFormat="1" ht="15" customHeight="1">
      <c r="A10" s="220" t="s">
        <v>197</v>
      </c>
      <c r="B10" s="221">
        <v>136</v>
      </c>
      <c r="C10" s="221">
        <v>124</v>
      </c>
      <c r="D10" s="221">
        <v>114</v>
      </c>
      <c r="E10" s="221">
        <v>114</v>
      </c>
      <c r="F10" s="221">
        <v>114</v>
      </c>
      <c r="G10" s="221">
        <v>114</v>
      </c>
      <c r="H10" s="221">
        <v>114</v>
      </c>
      <c r="I10" s="236">
        <v>100</v>
      </c>
      <c r="J10" s="185"/>
      <c r="K10" s="185"/>
    </row>
    <row r="11" spans="1:18" s="186" customFormat="1" ht="15" customHeight="1">
      <c r="A11" s="220" t="s">
        <v>198</v>
      </c>
      <c r="B11" s="221">
        <v>20</v>
      </c>
      <c r="C11" s="221">
        <v>25</v>
      </c>
      <c r="D11" s="221">
        <v>25</v>
      </c>
      <c r="E11" s="221">
        <v>25</v>
      </c>
      <c r="F11" s="221">
        <v>25</v>
      </c>
      <c r="G11" s="221">
        <v>25</v>
      </c>
      <c r="H11" s="221">
        <v>25</v>
      </c>
      <c r="I11" s="236">
        <v>100</v>
      </c>
      <c r="J11" s="185"/>
      <c r="K11" s="185"/>
    </row>
    <row r="12" spans="1:18" s="187" customFormat="1" ht="15" customHeight="1">
      <c r="A12" s="184" t="s">
        <v>481</v>
      </c>
      <c r="B12" s="237">
        <f t="shared" ref="B12:H12" si="1">SUM(B10:B11)</f>
        <v>156</v>
      </c>
      <c r="C12" s="237">
        <f t="shared" si="1"/>
        <v>149</v>
      </c>
      <c r="D12" s="237">
        <f t="shared" si="1"/>
        <v>139</v>
      </c>
      <c r="E12" s="237">
        <f t="shared" si="1"/>
        <v>139</v>
      </c>
      <c r="F12" s="237">
        <f t="shared" si="1"/>
        <v>139</v>
      </c>
      <c r="G12" s="237">
        <f t="shared" si="1"/>
        <v>139</v>
      </c>
      <c r="H12" s="237">
        <f t="shared" si="1"/>
        <v>139</v>
      </c>
      <c r="I12" s="238">
        <v>100</v>
      </c>
    </row>
    <row r="13" spans="1:18" ht="15" customHeight="1">
      <c r="B13" s="168"/>
      <c r="C13" s="168"/>
      <c r="D13" s="168"/>
      <c r="E13" s="168"/>
      <c r="F13" s="168"/>
      <c r="G13" s="168"/>
      <c r="H13" s="168"/>
      <c r="I13" s="147"/>
      <c r="J13" s="36"/>
      <c r="K13" s="36"/>
    </row>
    <row r="14" spans="1:18" s="36" customFormat="1">
      <c r="A14" s="43" t="s">
        <v>436</v>
      </c>
      <c r="B14" s="171">
        <f>SUM(B5,B12,B6,B7)</f>
        <v>1344</v>
      </c>
      <c r="C14" s="171">
        <f t="shared" ref="C14:H14" si="2">SUM(C5,C12,C6,C7)</f>
        <v>1436</v>
      </c>
      <c r="D14" s="171">
        <f t="shared" si="2"/>
        <v>1582</v>
      </c>
      <c r="E14" s="171">
        <f t="shared" si="2"/>
        <v>1487</v>
      </c>
      <c r="F14" s="171">
        <f t="shared" si="2"/>
        <v>1425</v>
      </c>
      <c r="G14" s="171">
        <f t="shared" si="2"/>
        <v>1425</v>
      </c>
      <c r="H14" s="171">
        <f t="shared" si="2"/>
        <v>1425</v>
      </c>
    </row>
    <row r="15" spans="1:18" s="36" customFormat="1">
      <c r="A15" s="43"/>
      <c r="B15" s="171"/>
      <c r="C15" s="171"/>
      <c r="D15" s="171"/>
      <c r="E15" s="171"/>
      <c r="F15" s="171"/>
      <c r="G15" s="171"/>
      <c r="H15" s="171"/>
    </row>
    <row r="16" spans="1:18" s="36" customFormat="1">
      <c r="A16" s="43" t="s">
        <v>488</v>
      </c>
      <c r="B16" s="171"/>
      <c r="C16" s="171"/>
      <c r="D16" s="171"/>
      <c r="E16" s="171"/>
      <c r="F16" s="171"/>
      <c r="G16" s="171"/>
      <c r="H16" s="171"/>
    </row>
    <row r="17" spans="1:8" s="36" customFormat="1">
      <c r="A17" s="161" t="s">
        <v>610</v>
      </c>
      <c r="B17" s="75"/>
      <c r="C17" s="75"/>
      <c r="D17" s="170" t="s">
        <v>611</v>
      </c>
      <c r="E17" s="75"/>
      <c r="F17" s="75"/>
      <c r="G17" s="75"/>
      <c r="H17" s="75"/>
    </row>
    <row r="18" spans="1:8">
      <c r="A18" s="44" t="s">
        <v>487</v>
      </c>
      <c r="D18" s="161" t="s">
        <v>612</v>
      </c>
    </row>
    <row r="19" spans="1:8">
      <c r="A19" s="44"/>
    </row>
    <row r="20" spans="1:8">
      <c r="A20" s="72" t="s">
        <v>489</v>
      </c>
    </row>
    <row r="21" spans="1:8">
      <c r="A21" s="44" t="s">
        <v>280</v>
      </c>
    </row>
    <row r="22" spans="1:8">
      <c r="A22" s="44" t="s">
        <v>583</v>
      </c>
    </row>
    <row r="23" spans="1:8">
      <c r="A23" s="44" t="s">
        <v>584</v>
      </c>
    </row>
    <row r="24" spans="1:8">
      <c r="A24" s="127"/>
      <c r="G24" s="42"/>
    </row>
    <row r="25" spans="1:8">
      <c r="A25" s="200" t="s">
        <v>490</v>
      </c>
      <c r="G25" s="42"/>
    </row>
    <row r="26" spans="1:8">
      <c r="A26" s="42" t="s">
        <v>127</v>
      </c>
      <c r="B26" s="35" t="s">
        <v>199</v>
      </c>
    </row>
    <row r="27" spans="1:8">
      <c r="A27" s="42" t="s">
        <v>128</v>
      </c>
      <c r="B27" s="35" t="s">
        <v>200</v>
      </c>
    </row>
    <row r="28" spans="1:8">
      <c r="A28" s="42" t="s">
        <v>197</v>
      </c>
      <c r="B28" s="35" t="s">
        <v>202</v>
      </c>
    </row>
    <row r="29" spans="1:8">
      <c r="A29" s="42" t="s">
        <v>198</v>
      </c>
      <c r="B29" s="35" t="s">
        <v>201</v>
      </c>
    </row>
    <row r="31" spans="1:8">
      <c r="A31" s="152" t="s">
        <v>679</v>
      </c>
    </row>
    <row r="32" spans="1:8">
      <c r="A32" s="265" t="s">
        <v>437</v>
      </c>
    </row>
    <row r="33" spans="1:1">
      <c r="A33" s="265" t="s">
        <v>413</v>
      </c>
    </row>
    <row r="34" spans="1:1">
      <c r="A34" s="265" t="s">
        <v>414</v>
      </c>
    </row>
    <row r="35" spans="1:1">
      <c r="A35" s="265" t="s">
        <v>442</v>
      </c>
    </row>
    <row r="36" spans="1:1">
      <c r="A36" s="265" t="s">
        <v>438</v>
      </c>
    </row>
    <row r="37" spans="1:1">
      <c r="A37" s="265" t="s">
        <v>439</v>
      </c>
    </row>
    <row r="38" spans="1:1" s="121" customFormat="1">
      <c r="A38" s="204" t="s">
        <v>440</v>
      </c>
    </row>
    <row r="39" spans="1:1" s="121" customFormat="1">
      <c r="A39" s="204" t="s">
        <v>441</v>
      </c>
    </row>
    <row r="40" spans="1:1" s="121" customFormat="1">
      <c r="A40" s="204" t="s">
        <v>480</v>
      </c>
    </row>
    <row r="41" spans="1:1" s="121" customFormat="1">
      <c r="A41" s="266" t="s">
        <v>613</v>
      </c>
    </row>
    <row r="42" spans="1:1" s="121" customFormat="1">
      <c r="A42" s="266" t="s">
        <v>614</v>
      </c>
    </row>
    <row r="43" spans="1:1" s="121" customFormat="1">
      <c r="A43" s="267"/>
    </row>
  </sheetData>
  <hyperlinks>
    <hyperlink ref="D17" r:id="rId1" display=" Bijlagen bij de Miljoenennota 2020."/>
    <hyperlink ref="D14" r:id="rId2" display="MIA/VAMIL/Groen beleggen o.b.v Budgettair belang 2017-2019 in Bijlagen bij de Miljoenennota 2019:"/>
  </hyperlinks>
  <pageMargins left="0.70866141732283472" right="0.70866141732283472" top="0.74803149606299213" bottom="0.74803149606299213" header="0.31496062992125984" footer="0.31496062992125984"/>
  <pageSetup paperSize="9" scale="85" orientation="landscape" r:id="rId3"/>
  <headerFooter>
    <oddFooter>&amp;L&amp;Z&amp;F</oddFooter>
  </headerFooter>
  <rowBreaks count="1" manualBreakCount="1">
    <brk id="31"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9"/>
  <sheetViews>
    <sheetView topLeftCell="A220" zoomScaleNormal="100" workbookViewId="0">
      <selection activeCell="B236" sqref="B236"/>
    </sheetView>
  </sheetViews>
  <sheetFormatPr defaultColWidth="9.140625" defaultRowHeight="12.75"/>
  <cols>
    <col min="1" max="1" width="12" style="4" customWidth="1"/>
    <col min="2" max="2" width="51.5703125" style="4" customWidth="1"/>
    <col min="3" max="9" width="13.5703125" style="4" customWidth="1"/>
    <col min="10" max="10" width="10.85546875" style="4" customWidth="1"/>
    <col min="11" max="11" width="9.140625" style="4"/>
    <col min="12" max="12" width="11.42578125" style="4" customWidth="1"/>
    <col min="13" max="13" width="15.28515625" style="4" customWidth="1"/>
    <col min="14" max="14" width="6.28515625" style="4" customWidth="1"/>
    <col min="15" max="16384" width="9.140625" style="4"/>
  </cols>
  <sheetData>
    <row r="1" spans="1:14" ht="18.75">
      <c r="A1" s="25" t="s">
        <v>587</v>
      </c>
      <c r="B1" s="148"/>
      <c r="C1" s="148"/>
      <c r="D1" s="148"/>
      <c r="E1" s="148"/>
      <c r="F1" s="148"/>
      <c r="G1" s="148"/>
      <c r="H1" s="148"/>
      <c r="I1" s="148"/>
      <c r="J1" s="148"/>
      <c r="K1" s="148"/>
      <c r="L1" s="97"/>
      <c r="M1" s="148"/>
      <c r="N1" s="148"/>
    </row>
    <row r="3" spans="1:14">
      <c r="A3" s="24" t="s">
        <v>58</v>
      </c>
      <c r="B3" s="22" t="s">
        <v>59</v>
      </c>
      <c r="C3" s="1" t="s">
        <v>208</v>
      </c>
      <c r="D3" s="22" t="s">
        <v>60</v>
      </c>
      <c r="E3" s="22" t="s">
        <v>61</v>
      </c>
      <c r="F3" s="22" t="s">
        <v>62</v>
      </c>
      <c r="G3" s="22"/>
      <c r="H3" s="22"/>
      <c r="I3" s="22"/>
      <c r="J3" s="22" t="s">
        <v>360</v>
      </c>
      <c r="K3" s="23" t="s">
        <v>63</v>
      </c>
      <c r="L3" s="22" t="s">
        <v>43</v>
      </c>
      <c r="M3" s="22" t="s">
        <v>177</v>
      </c>
      <c r="N3" s="22" t="s">
        <v>0</v>
      </c>
    </row>
    <row r="4" spans="1:14" ht="15" customHeight="1">
      <c r="A4" s="24"/>
      <c r="B4" s="22"/>
      <c r="C4" s="1">
        <v>2019</v>
      </c>
      <c r="D4" s="1">
        <v>2020</v>
      </c>
      <c r="E4" s="1">
        <v>2021</v>
      </c>
      <c r="F4" s="1">
        <v>2022</v>
      </c>
      <c r="G4" s="1">
        <v>2023</v>
      </c>
      <c r="H4" s="1">
        <v>2024</v>
      </c>
      <c r="I4" s="1">
        <v>2025</v>
      </c>
      <c r="J4" s="22"/>
      <c r="K4" s="23"/>
      <c r="L4" s="22"/>
      <c r="M4" s="22"/>
      <c r="N4" s="22"/>
    </row>
    <row r="5" spans="1:14" s="1" customFormat="1" ht="12.75" customHeight="1"/>
    <row r="6" spans="1:14" s="3" customFormat="1" ht="15">
      <c r="A6" s="15"/>
      <c r="B6" s="15" t="s">
        <v>38</v>
      </c>
      <c r="C6" s="15"/>
      <c r="D6" s="15"/>
      <c r="E6" s="15"/>
      <c r="F6" s="15"/>
      <c r="G6" s="15"/>
      <c r="H6" s="15"/>
      <c r="I6" s="15"/>
      <c r="J6" s="15"/>
      <c r="K6" s="15"/>
      <c r="L6" s="14"/>
      <c r="M6" s="15"/>
      <c r="N6" s="15"/>
    </row>
    <row r="7" spans="1:14" ht="25.5" customHeight="1">
      <c r="A7" s="7" t="s">
        <v>596</v>
      </c>
      <c r="B7" s="296" t="s">
        <v>597</v>
      </c>
      <c r="C7" s="98">
        <v>0.66</v>
      </c>
      <c r="D7" s="97">
        <v>0.59399999999999997</v>
      </c>
      <c r="E7" s="97">
        <v>0.59399999999999997</v>
      </c>
      <c r="F7" s="97">
        <v>0.59399999999999997</v>
      </c>
      <c r="G7" s="97">
        <v>0.59399999999999997</v>
      </c>
      <c r="H7" s="97">
        <v>0.59399999999999997</v>
      </c>
      <c r="I7" s="97">
        <v>0.59399999999999997</v>
      </c>
      <c r="J7" s="4">
        <v>80</v>
      </c>
      <c r="K7" s="4">
        <v>11</v>
      </c>
      <c r="L7" s="97" t="s">
        <v>48</v>
      </c>
      <c r="M7" s="4" t="s">
        <v>7</v>
      </c>
      <c r="N7" s="4" t="s">
        <v>36</v>
      </c>
    </row>
    <row r="8" spans="1:14" s="3" customFormat="1" ht="15">
      <c r="A8" s="76"/>
      <c r="B8" s="286" t="s">
        <v>49</v>
      </c>
      <c r="C8" s="12">
        <f>C7</f>
        <v>0.66</v>
      </c>
      <c r="D8" s="12">
        <f t="shared" ref="D8:I8" si="0">D7</f>
        <v>0.59399999999999997</v>
      </c>
      <c r="E8" s="12">
        <f t="shared" si="0"/>
        <v>0.59399999999999997</v>
      </c>
      <c r="F8" s="12">
        <f t="shared" si="0"/>
        <v>0.59399999999999997</v>
      </c>
      <c r="G8" s="12">
        <f t="shared" si="0"/>
        <v>0.59399999999999997</v>
      </c>
      <c r="H8" s="12">
        <f t="shared" si="0"/>
        <v>0.59399999999999997</v>
      </c>
      <c r="I8" s="12">
        <f t="shared" si="0"/>
        <v>0.59399999999999997</v>
      </c>
      <c r="J8" s="1"/>
      <c r="K8" s="1"/>
      <c r="L8" s="22"/>
      <c r="M8" s="1"/>
      <c r="N8" s="1"/>
    </row>
    <row r="9" spans="1:14" s="1" customFormat="1" ht="15" customHeight="1">
      <c r="C9" s="55"/>
      <c r="D9" s="55"/>
      <c r="E9" s="55"/>
      <c r="F9" s="55"/>
      <c r="G9" s="55"/>
      <c r="H9" s="55"/>
      <c r="I9" s="55"/>
    </row>
    <row r="10" spans="1:14" s="3" customFormat="1" ht="15">
      <c r="A10" s="15"/>
      <c r="B10" s="15" t="s">
        <v>39</v>
      </c>
      <c r="C10" s="56"/>
      <c r="D10" s="56"/>
      <c r="E10" s="56"/>
      <c r="F10" s="56"/>
      <c r="G10" s="56"/>
      <c r="H10" s="56"/>
      <c r="I10" s="56"/>
      <c r="J10" s="15"/>
      <c r="K10" s="15"/>
      <c r="L10" s="14"/>
      <c r="M10" s="15"/>
      <c r="N10" s="15"/>
    </row>
    <row r="11" spans="1:14" s="7" customFormat="1">
      <c r="A11" s="7">
        <v>17</v>
      </c>
      <c r="B11" s="7" t="s">
        <v>143</v>
      </c>
      <c r="C11" s="129">
        <v>1.6990000000000001</v>
      </c>
      <c r="D11" s="129">
        <v>2.4249999999999998</v>
      </c>
      <c r="E11" s="129">
        <v>3</v>
      </c>
      <c r="F11" s="129">
        <v>3</v>
      </c>
      <c r="G11" s="129">
        <v>3</v>
      </c>
      <c r="H11" s="129">
        <v>3</v>
      </c>
      <c r="I11" s="129">
        <v>3</v>
      </c>
      <c r="J11" s="7">
        <v>100</v>
      </c>
      <c r="K11" s="97">
        <v>11</v>
      </c>
      <c r="L11" s="97" t="s">
        <v>48</v>
      </c>
      <c r="M11" s="7" t="s">
        <v>8</v>
      </c>
      <c r="N11" s="7" t="s">
        <v>36</v>
      </c>
    </row>
    <row r="12" spans="1:14" s="7" customFormat="1" ht="12.75" customHeight="1">
      <c r="A12" s="7">
        <v>17</v>
      </c>
      <c r="B12" s="7" t="s">
        <v>230</v>
      </c>
      <c r="C12" s="60">
        <v>25.548999999999999</v>
      </c>
      <c r="D12" s="60">
        <v>24.591999999999999</v>
      </c>
      <c r="E12" s="60">
        <v>26.952249999999999</v>
      </c>
      <c r="F12" s="60">
        <v>25.088249999999999</v>
      </c>
      <c r="G12" s="60">
        <v>24.434999999999999</v>
      </c>
      <c r="H12" s="60">
        <v>24.21</v>
      </c>
      <c r="I12" s="60">
        <v>24.192499999999999</v>
      </c>
      <c r="J12" s="7">
        <v>5</v>
      </c>
      <c r="K12" s="97">
        <v>11</v>
      </c>
      <c r="L12" s="97" t="s">
        <v>48</v>
      </c>
      <c r="M12" s="7" t="s">
        <v>8</v>
      </c>
      <c r="N12" s="7" t="s">
        <v>36</v>
      </c>
    </row>
    <row r="13" spans="1:14" ht="12.75" customHeight="1">
      <c r="A13" s="4">
        <v>17</v>
      </c>
      <c r="B13" s="4" t="s">
        <v>231</v>
      </c>
      <c r="C13" s="58">
        <v>5.1379999999999999</v>
      </c>
      <c r="D13" s="58">
        <v>5.3070000000000004</v>
      </c>
      <c r="E13" s="58">
        <v>5.3327499999999999</v>
      </c>
      <c r="F13" s="58">
        <v>4.9172500000000001</v>
      </c>
      <c r="G13" s="58">
        <v>4.8903500000000006</v>
      </c>
      <c r="H13" s="58">
        <v>4.8778500000000005</v>
      </c>
      <c r="I13" s="58">
        <v>4.8778500000000005</v>
      </c>
      <c r="J13" s="4">
        <v>5</v>
      </c>
      <c r="K13" s="97">
        <v>11</v>
      </c>
      <c r="L13" s="97" t="s">
        <v>48</v>
      </c>
      <c r="M13" s="7" t="s">
        <v>8</v>
      </c>
      <c r="N13" s="7" t="s">
        <v>36</v>
      </c>
    </row>
    <row r="14" spans="1:14" ht="12.75" customHeight="1">
      <c r="A14" s="4">
        <v>17</v>
      </c>
      <c r="B14" s="4" t="s">
        <v>232</v>
      </c>
      <c r="C14" s="58">
        <v>6.6269999999999998</v>
      </c>
      <c r="D14" s="58">
        <v>6.2050000000000001</v>
      </c>
      <c r="E14" s="58">
        <v>7.7929499999999994</v>
      </c>
      <c r="F14" s="58">
        <v>7.9914499999999995</v>
      </c>
      <c r="G14" s="58">
        <v>8.0878499999999995</v>
      </c>
      <c r="H14" s="58">
        <v>7.8378500000000004</v>
      </c>
      <c r="I14" s="58">
        <v>7.8378500000000004</v>
      </c>
      <c r="J14" s="4">
        <v>5</v>
      </c>
      <c r="K14" s="97">
        <v>11</v>
      </c>
      <c r="L14" s="97" t="s">
        <v>48</v>
      </c>
      <c r="M14" s="7" t="s">
        <v>8</v>
      </c>
      <c r="N14" s="7" t="s">
        <v>36</v>
      </c>
    </row>
    <row r="15" spans="1:14" ht="12.75" customHeight="1">
      <c r="A15" s="7" t="s">
        <v>665</v>
      </c>
      <c r="B15" s="7" t="s">
        <v>664</v>
      </c>
      <c r="C15" s="100">
        <v>0</v>
      </c>
      <c r="D15" s="100">
        <v>13.100849999999999</v>
      </c>
      <c r="E15" s="100">
        <v>0</v>
      </c>
      <c r="F15" s="100">
        <v>0</v>
      </c>
      <c r="G15" s="100">
        <v>0</v>
      </c>
      <c r="H15" s="100">
        <v>0</v>
      </c>
      <c r="I15" s="100">
        <v>0</v>
      </c>
      <c r="J15" s="7">
        <v>5</v>
      </c>
      <c r="K15" s="111">
        <v>11</v>
      </c>
      <c r="L15" s="111" t="s">
        <v>48</v>
      </c>
      <c r="M15" s="7"/>
      <c r="N15" s="7" t="s">
        <v>36</v>
      </c>
    </row>
    <row r="16" spans="1:14" s="7" customFormat="1" ht="12.75" customHeight="1">
      <c r="A16" s="7">
        <v>5</v>
      </c>
      <c r="B16" s="7" t="s">
        <v>142</v>
      </c>
      <c r="C16" s="129">
        <v>0.27300000000000002</v>
      </c>
      <c r="D16" s="129">
        <v>0.34399999999999997</v>
      </c>
      <c r="E16" s="129">
        <v>0.24199999999999999</v>
      </c>
      <c r="F16" s="129">
        <v>0.24199999999999999</v>
      </c>
      <c r="G16" s="129">
        <v>0.24199999999999999</v>
      </c>
      <c r="H16" s="129">
        <v>0.24199999999999999</v>
      </c>
      <c r="I16" s="129">
        <v>0.24199999999999999</v>
      </c>
      <c r="J16" s="7">
        <v>10</v>
      </c>
      <c r="K16" s="97">
        <v>11</v>
      </c>
      <c r="L16" s="97" t="s">
        <v>48</v>
      </c>
      <c r="M16" s="7" t="s">
        <v>5</v>
      </c>
      <c r="N16" s="7" t="s">
        <v>35</v>
      </c>
    </row>
    <row r="17" spans="1:14" s="3" customFormat="1" ht="15">
      <c r="B17" s="76" t="s">
        <v>50</v>
      </c>
      <c r="C17" s="12">
        <f>SUM(C11:C16)</f>
        <v>39.286000000000008</v>
      </c>
      <c r="D17" s="12">
        <f t="shared" ref="D17:I17" si="1">SUM(D11:D16)</f>
        <v>51.973849999999999</v>
      </c>
      <c r="E17" s="12">
        <f t="shared" si="1"/>
        <v>43.319949999999992</v>
      </c>
      <c r="F17" s="12">
        <f t="shared" si="1"/>
        <v>41.238949999999996</v>
      </c>
      <c r="G17" s="12">
        <f t="shared" si="1"/>
        <v>40.655200000000001</v>
      </c>
      <c r="H17" s="12">
        <f t="shared" si="1"/>
        <v>40.167700000000004</v>
      </c>
      <c r="I17" s="12">
        <f t="shared" si="1"/>
        <v>40.150199999999998</v>
      </c>
    </row>
    <row r="18" spans="1:14" s="1" customFormat="1" ht="12.75" customHeight="1">
      <c r="C18" s="55"/>
      <c r="D18" s="55"/>
      <c r="E18" s="55"/>
      <c r="F18" s="55"/>
      <c r="G18" s="55"/>
      <c r="H18" s="55"/>
      <c r="I18" s="55"/>
    </row>
    <row r="19" spans="1:14" s="1" customFormat="1" ht="15">
      <c r="A19" s="14"/>
      <c r="B19" s="15" t="s">
        <v>421</v>
      </c>
      <c r="C19" s="57"/>
      <c r="D19" s="57"/>
      <c r="E19" s="57"/>
      <c r="F19" s="57"/>
      <c r="G19" s="57"/>
      <c r="H19" s="57"/>
      <c r="I19" s="57"/>
      <c r="J19" s="14"/>
      <c r="K19" s="14"/>
      <c r="L19" s="14"/>
      <c r="M19" s="14"/>
      <c r="N19" s="14"/>
    </row>
    <row r="20" spans="1:14" ht="12.75" customHeight="1">
      <c r="A20" s="111"/>
      <c r="B20" s="97" t="s">
        <v>502</v>
      </c>
      <c r="C20" s="98">
        <v>2.2639999999999998</v>
      </c>
      <c r="D20" s="98">
        <v>2.512</v>
      </c>
      <c r="E20" s="98">
        <v>2.593</v>
      </c>
      <c r="F20" s="98">
        <v>2.7229999999999999</v>
      </c>
      <c r="G20" s="98">
        <v>2.734</v>
      </c>
      <c r="H20" s="98">
        <v>2.734</v>
      </c>
      <c r="I20" s="98">
        <v>2.7069999999999999</v>
      </c>
      <c r="J20" s="97">
        <v>10</v>
      </c>
      <c r="K20" s="97">
        <v>11</v>
      </c>
      <c r="L20" s="97" t="s">
        <v>48</v>
      </c>
      <c r="M20" s="97" t="s">
        <v>56</v>
      </c>
      <c r="N20" s="4" t="s">
        <v>36</v>
      </c>
    </row>
    <row r="21" spans="1:14" ht="12.75" customHeight="1">
      <c r="A21" s="111"/>
      <c r="B21" s="97" t="s">
        <v>503</v>
      </c>
      <c r="C21" s="98">
        <v>2.2629999999999999</v>
      </c>
      <c r="D21" s="98">
        <v>2.512</v>
      </c>
      <c r="E21" s="98">
        <v>2.5920000000000001</v>
      </c>
      <c r="F21" s="98">
        <v>2.7229999999999999</v>
      </c>
      <c r="G21" s="98">
        <v>2.734</v>
      </c>
      <c r="H21" s="98">
        <v>2.734</v>
      </c>
      <c r="I21" s="98">
        <v>2.706</v>
      </c>
      <c r="J21" s="97">
        <v>10</v>
      </c>
      <c r="K21" s="97">
        <v>11</v>
      </c>
      <c r="L21" s="97" t="s">
        <v>48</v>
      </c>
      <c r="M21" s="97" t="s">
        <v>5</v>
      </c>
      <c r="N21" s="4" t="s">
        <v>36</v>
      </c>
    </row>
    <row r="22" spans="1:14" ht="12.75" customHeight="1">
      <c r="A22" s="111" t="s">
        <v>361</v>
      </c>
      <c r="B22" s="111" t="s">
        <v>604</v>
      </c>
      <c r="C22" s="114">
        <v>11.406000000000001</v>
      </c>
      <c r="D22" s="114">
        <v>10.952999999999999</v>
      </c>
      <c r="E22" s="114">
        <v>10.829000000000001</v>
      </c>
      <c r="F22" s="114">
        <v>10.831</v>
      </c>
      <c r="G22" s="114">
        <v>10.832000000000001</v>
      </c>
      <c r="H22" s="114">
        <v>10.836</v>
      </c>
      <c r="I22" s="114">
        <v>10.836</v>
      </c>
      <c r="J22" s="142">
        <v>15</v>
      </c>
      <c r="K22" s="111">
        <v>11</v>
      </c>
      <c r="L22" s="111" t="s">
        <v>48</v>
      </c>
      <c r="M22" s="111" t="s">
        <v>7</v>
      </c>
      <c r="N22" s="111" t="s">
        <v>36</v>
      </c>
    </row>
    <row r="23" spans="1:14" ht="12.75" customHeight="1">
      <c r="A23" s="111"/>
      <c r="B23" s="97" t="s">
        <v>501</v>
      </c>
      <c r="C23" s="98">
        <v>6.45</v>
      </c>
      <c r="D23" s="98">
        <v>6.7</v>
      </c>
      <c r="E23" s="98">
        <v>6.7</v>
      </c>
      <c r="F23" s="98">
        <v>6.7</v>
      </c>
      <c r="G23" s="98">
        <v>6.7</v>
      </c>
      <c r="H23" s="98">
        <v>6.7</v>
      </c>
      <c r="I23" s="98">
        <v>6.7</v>
      </c>
      <c r="J23" s="97">
        <v>15</v>
      </c>
      <c r="K23" s="97">
        <v>11</v>
      </c>
      <c r="L23" s="97" t="s">
        <v>48</v>
      </c>
      <c r="M23" s="97" t="s">
        <v>7</v>
      </c>
      <c r="N23" s="97" t="s">
        <v>35</v>
      </c>
    </row>
    <row r="24" spans="1:14" s="3" customFormat="1" ht="15">
      <c r="A24" s="76"/>
      <c r="B24" s="76" t="s">
        <v>51</v>
      </c>
      <c r="C24" s="12">
        <f>SUM(C20:C23)</f>
        <v>22.382999999999999</v>
      </c>
      <c r="D24" s="12">
        <f t="shared" ref="D24:I24" si="2">SUM(D20:D23)</f>
        <v>22.677</v>
      </c>
      <c r="E24" s="12">
        <f t="shared" si="2"/>
        <v>22.714000000000002</v>
      </c>
      <c r="F24" s="12">
        <f t="shared" si="2"/>
        <v>22.977</v>
      </c>
      <c r="G24" s="12">
        <f t="shared" si="2"/>
        <v>23</v>
      </c>
      <c r="H24" s="12">
        <f t="shared" si="2"/>
        <v>23.004000000000001</v>
      </c>
      <c r="I24" s="12">
        <f t="shared" si="2"/>
        <v>22.949000000000002</v>
      </c>
      <c r="L24" s="1"/>
    </row>
    <row r="25" spans="1:14" s="3" customFormat="1" ht="15">
      <c r="C25" s="12"/>
      <c r="D25" s="12"/>
      <c r="E25" s="12"/>
      <c r="F25" s="12"/>
      <c r="G25" s="12"/>
      <c r="H25" s="12"/>
      <c r="I25" s="12"/>
      <c r="L25" s="1"/>
    </row>
    <row r="26" spans="1:14" s="3" customFormat="1" ht="15">
      <c r="A26" s="15"/>
      <c r="B26" s="15" t="s">
        <v>53</v>
      </c>
      <c r="C26" s="56"/>
      <c r="D26" s="56"/>
      <c r="E26" s="56"/>
      <c r="F26" s="56"/>
      <c r="G26" s="56"/>
      <c r="H26" s="56"/>
      <c r="I26" s="56"/>
      <c r="J26" s="15"/>
      <c r="K26" s="15"/>
      <c r="L26" s="14"/>
      <c r="M26" s="15"/>
      <c r="N26" s="15"/>
    </row>
    <row r="27" spans="1:14" s="1" customFormat="1">
      <c r="A27" s="111" t="s">
        <v>598</v>
      </c>
      <c r="B27" s="97" t="s">
        <v>599</v>
      </c>
      <c r="C27" s="98">
        <v>2.5950000000000002</v>
      </c>
      <c r="D27" s="98">
        <v>2.9740000000000002</v>
      </c>
      <c r="E27" s="98">
        <v>3.0270000000000001</v>
      </c>
      <c r="F27" s="98">
        <v>3.04</v>
      </c>
      <c r="G27" s="98">
        <v>2.7040000000000002</v>
      </c>
      <c r="H27" s="98">
        <v>2.7069999999999999</v>
      </c>
      <c r="I27" s="98">
        <v>2.7069999999999999</v>
      </c>
      <c r="J27" s="97">
        <v>80</v>
      </c>
      <c r="K27" s="97" t="s">
        <v>600</v>
      </c>
      <c r="L27" s="97"/>
      <c r="M27" s="8" t="s">
        <v>447</v>
      </c>
      <c r="N27" s="97" t="s">
        <v>36</v>
      </c>
    </row>
    <row r="28" spans="1:14" s="1" customFormat="1" ht="15" customHeight="1">
      <c r="A28" s="111" t="s">
        <v>598</v>
      </c>
      <c r="B28" s="97" t="s">
        <v>599</v>
      </c>
      <c r="C28" s="98">
        <v>0.185</v>
      </c>
      <c r="D28" s="98">
        <v>0.21199999999999999</v>
      </c>
      <c r="E28" s="98">
        <v>0.216</v>
      </c>
      <c r="F28" s="98">
        <v>0.217</v>
      </c>
      <c r="G28" s="98">
        <v>0.193</v>
      </c>
      <c r="H28" s="98">
        <v>0.193</v>
      </c>
      <c r="I28" s="98">
        <v>0.193</v>
      </c>
      <c r="J28" s="97">
        <v>80</v>
      </c>
      <c r="K28" s="97" t="s">
        <v>600</v>
      </c>
      <c r="L28" s="97"/>
      <c r="M28" s="8" t="s">
        <v>448</v>
      </c>
      <c r="N28" s="97" t="s">
        <v>36</v>
      </c>
    </row>
    <row r="29" spans="1:14" s="1" customFormat="1" ht="15" customHeight="1">
      <c r="A29" s="111" t="s">
        <v>598</v>
      </c>
      <c r="B29" s="97" t="s">
        <v>599</v>
      </c>
      <c r="C29" s="98">
        <v>6.4880000000000004</v>
      </c>
      <c r="D29" s="98">
        <v>7.4349999999999996</v>
      </c>
      <c r="E29" s="98">
        <v>7.569</v>
      </c>
      <c r="F29" s="98">
        <v>7.6</v>
      </c>
      <c r="G29" s="98">
        <v>6.7610000000000001</v>
      </c>
      <c r="H29" s="98">
        <v>6.7690000000000001</v>
      </c>
      <c r="I29" s="98">
        <v>6.7690000000000001</v>
      </c>
      <c r="J29" s="97">
        <v>80</v>
      </c>
      <c r="K29" s="97" t="s">
        <v>600</v>
      </c>
      <c r="L29" s="97"/>
      <c r="M29" s="8" t="s">
        <v>9</v>
      </c>
      <c r="N29" s="97" t="s">
        <v>36</v>
      </c>
    </row>
    <row r="30" spans="1:14" s="3" customFormat="1" ht="15">
      <c r="A30" s="76"/>
      <c r="B30" s="76" t="s">
        <v>54</v>
      </c>
      <c r="C30" s="6">
        <f>SUM(C27:C29)</f>
        <v>9.2680000000000007</v>
      </c>
      <c r="D30" s="6">
        <f t="shared" ref="D30:I30" si="3">SUM(D27:D29)</f>
        <v>10.621</v>
      </c>
      <c r="E30" s="6">
        <f t="shared" si="3"/>
        <v>10.812000000000001</v>
      </c>
      <c r="F30" s="6">
        <f t="shared" si="3"/>
        <v>10.856999999999999</v>
      </c>
      <c r="G30" s="6">
        <f t="shared" si="3"/>
        <v>9.6580000000000013</v>
      </c>
      <c r="H30" s="6">
        <f t="shared" si="3"/>
        <v>9.6690000000000005</v>
      </c>
      <c r="I30" s="6">
        <f t="shared" si="3"/>
        <v>9.6690000000000005</v>
      </c>
      <c r="L30" s="1"/>
    </row>
    <row r="31" spans="1:14" s="1" customFormat="1">
      <c r="C31" s="160"/>
      <c r="D31" s="160"/>
      <c r="E31" s="160"/>
      <c r="F31" s="160"/>
      <c r="G31" s="160"/>
      <c r="H31" s="160"/>
      <c r="I31" s="297"/>
      <c r="J31" s="55"/>
    </row>
    <row r="32" spans="1:14" s="1" customFormat="1" ht="15">
      <c r="A32" s="14"/>
      <c r="B32" s="15" t="s">
        <v>40</v>
      </c>
      <c r="C32" s="57"/>
      <c r="D32" s="57"/>
      <c r="E32" s="57"/>
      <c r="F32" s="57"/>
      <c r="G32" s="57"/>
      <c r="H32" s="57"/>
      <c r="I32" s="57"/>
      <c r="J32" s="14"/>
      <c r="K32" s="14"/>
      <c r="L32" s="14"/>
      <c r="M32" s="14"/>
      <c r="N32" s="14"/>
    </row>
    <row r="33" spans="1:14" s="21" customFormat="1">
      <c r="A33" s="123">
        <v>6</v>
      </c>
      <c r="B33" s="124" t="s">
        <v>345</v>
      </c>
      <c r="C33" s="126">
        <v>60.813000000000002</v>
      </c>
      <c r="D33" s="126">
        <v>53.965000000000003</v>
      </c>
      <c r="E33" s="126">
        <v>54.213000000000001</v>
      </c>
      <c r="F33" s="126">
        <v>52.064999999999998</v>
      </c>
      <c r="G33" s="126">
        <v>52.064999999999998</v>
      </c>
      <c r="H33" s="126">
        <v>52.064999999999998</v>
      </c>
      <c r="I33" s="126">
        <v>52.064999999999998</v>
      </c>
      <c r="J33" s="298">
        <v>100</v>
      </c>
      <c r="K33" s="125" t="s">
        <v>351</v>
      </c>
      <c r="L33" s="124" t="s">
        <v>434</v>
      </c>
      <c r="M33" s="125"/>
      <c r="N33" s="124" t="s">
        <v>36</v>
      </c>
    </row>
    <row r="34" spans="1:14" s="21" customFormat="1">
      <c r="A34" s="123">
        <v>16</v>
      </c>
      <c r="B34" s="124" t="s">
        <v>589</v>
      </c>
      <c r="C34" s="126">
        <v>365.61059060394473</v>
      </c>
      <c r="D34" s="126">
        <v>297.45331060394471</v>
      </c>
      <c r="E34" s="126">
        <v>324.07890607949531</v>
      </c>
      <c r="F34" s="126">
        <v>325.15990607949533</v>
      </c>
      <c r="G34" s="126">
        <v>324.26658607949531</v>
      </c>
      <c r="H34" s="126">
        <v>324.17550607949534</v>
      </c>
      <c r="I34" s="126">
        <v>324.95382607949534</v>
      </c>
      <c r="J34" s="124">
        <v>92</v>
      </c>
      <c r="K34" s="125">
        <v>13</v>
      </c>
      <c r="L34" s="124" t="s">
        <v>94</v>
      </c>
      <c r="M34" s="125" t="s">
        <v>18</v>
      </c>
      <c r="N34" s="124" t="s">
        <v>218</v>
      </c>
    </row>
    <row r="35" spans="1:14" s="21" customFormat="1" ht="12.75" customHeight="1">
      <c r="A35" s="123">
        <v>16</v>
      </c>
      <c r="B35" s="124" t="s">
        <v>496</v>
      </c>
      <c r="C35" s="126">
        <v>108</v>
      </c>
      <c r="D35" s="126">
        <v>133.97</v>
      </c>
      <c r="E35" s="126">
        <v>131.91499999999999</v>
      </c>
      <c r="F35" s="126">
        <v>130.91499999999999</v>
      </c>
      <c r="G35" s="126">
        <v>130.11500000000001</v>
      </c>
      <c r="H35" s="126">
        <v>130.08500000000001</v>
      </c>
      <c r="I35" s="126">
        <v>130</v>
      </c>
      <c r="J35" s="124">
        <v>100</v>
      </c>
      <c r="K35" s="125">
        <v>13</v>
      </c>
      <c r="L35" s="124" t="s">
        <v>94</v>
      </c>
      <c r="M35" s="125" t="s">
        <v>18</v>
      </c>
      <c r="N35" s="124" t="s">
        <v>36</v>
      </c>
    </row>
    <row r="36" spans="1:14" s="21" customFormat="1" ht="12.75" customHeight="1">
      <c r="A36" s="123">
        <v>16</v>
      </c>
      <c r="B36" s="273" t="s">
        <v>352</v>
      </c>
      <c r="C36" s="126">
        <v>170.88499999999999</v>
      </c>
      <c r="D36" s="126">
        <v>165.88499999999999</v>
      </c>
      <c r="E36" s="126">
        <v>165.88499999999999</v>
      </c>
      <c r="F36" s="126">
        <v>165.88499999999999</v>
      </c>
      <c r="G36" s="126">
        <v>165.88499999999999</v>
      </c>
      <c r="H36" s="126">
        <v>165.88499999999999</v>
      </c>
      <c r="I36" s="126">
        <v>165.88499999999999</v>
      </c>
      <c r="J36" s="124">
        <v>100</v>
      </c>
      <c r="K36" s="125">
        <v>13</v>
      </c>
      <c r="L36" s="124" t="s">
        <v>94</v>
      </c>
      <c r="M36" s="125" t="s">
        <v>18</v>
      </c>
      <c r="N36" s="124" t="s">
        <v>36</v>
      </c>
    </row>
    <row r="37" spans="1:14" s="21" customFormat="1" ht="12.75" customHeight="1">
      <c r="A37" s="123">
        <v>16</v>
      </c>
      <c r="B37" s="124" t="s">
        <v>219</v>
      </c>
      <c r="C37" s="274">
        <v>8</v>
      </c>
      <c r="D37" s="274">
        <v>8</v>
      </c>
      <c r="E37" s="274">
        <v>8</v>
      </c>
      <c r="F37" s="274">
        <v>8</v>
      </c>
      <c r="G37" s="274">
        <v>8</v>
      </c>
      <c r="H37" s="274">
        <v>8</v>
      </c>
      <c r="I37" s="274">
        <v>8</v>
      </c>
      <c r="J37" s="124">
        <v>100</v>
      </c>
      <c r="K37" s="125" t="s">
        <v>87</v>
      </c>
      <c r="L37" s="111" t="s">
        <v>88</v>
      </c>
      <c r="M37" s="124" t="s">
        <v>93</v>
      </c>
      <c r="N37" s="124" t="s">
        <v>36</v>
      </c>
    </row>
    <row r="38" spans="1:14" s="21" customFormat="1" ht="12.75" customHeight="1">
      <c r="A38" s="123">
        <v>16</v>
      </c>
      <c r="B38" s="124" t="s">
        <v>220</v>
      </c>
      <c r="C38" s="274">
        <v>85.38</v>
      </c>
      <c r="D38" s="274">
        <v>55.38</v>
      </c>
      <c r="E38" s="274">
        <v>55.38</v>
      </c>
      <c r="F38" s="274">
        <v>55.38</v>
      </c>
      <c r="G38" s="274">
        <v>55.38</v>
      </c>
      <c r="H38" s="274">
        <v>55.38</v>
      </c>
      <c r="I38" s="274">
        <v>55.38</v>
      </c>
      <c r="J38" s="124">
        <v>100</v>
      </c>
      <c r="K38" s="125">
        <v>13</v>
      </c>
      <c r="L38" s="111" t="s">
        <v>94</v>
      </c>
      <c r="M38" s="124" t="s">
        <v>18</v>
      </c>
      <c r="N38" s="124" t="s">
        <v>36</v>
      </c>
    </row>
    <row r="39" spans="1:14" s="21" customFormat="1">
      <c r="A39" s="123">
        <v>16</v>
      </c>
      <c r="B39" s="124" t="s">
        <v>221</v>
      </c>
      <c r="C39" s="126">
        <v>33.750999999999998</v>
      </c>
      <c r="D39" s="126">
        <v>31.417999999999999</v>
      </c>
      <c r="E39" s="126">
        <v>21.736999999999998</v>
      </c>
      <c r="F39" s="126">
        <v>18.114000000000001</v>
      </c>
      <c r="G39" s="126">
        <v>16.582000000000001</v>
      </c>
      <c r="H39" s="126">
        <v>16.082000000000001</v>
      </c>
      <c r="I39" s="126">
        <v>16.082000000000001</v>
      </c>
      <c r="J39" s="124">
        <v>100</v>
      </c>
      <c r="K39" s="125">
        <v>9</v>
      </c>
      <c r="L39" s="111" t="s">
        <v>92</v>
      </c>
      <c r="M39" s="124" t="s">
        <v>18</v>
      </c>
      <c r="N39" s="124" t="s">
        <v>36</v>
      </c>
    </row>
    <row r="40" spans="1:14" s="21" customFormat="1">
      <c r="A40" s="123">
        <v>16</v>
      </c>
      <c r="B40" s="124" t="s">
        <v>350</v>
      </c>
      <c r="C40" s="126">
        <v>2.5</v>
      </c>
      <c r="D40" s="126">
        <v>2.5</v>
      </c>
      <c r="E40" s="126">
        <v>2.5</v>
      </c>
      <c r="F40" s="126">
        <v>2.5</v>
      </c>
      <c r="G40" s="126">
        <v>2.5</v>
      </c>
      <c r="H40" s="126">
        <v>2.5</v>
      </c>
      <c r="I40" s="126">
        <v>2.5</v>
      </c>
      <c r="J40" s="150">
        <v>100</v>
      </c>
      <c r="K40" s="125">
        <v>1</v>
      </c>
      <c r="L40" s="111" t="s">
        <v>95</v>
      </c>
      <c r="M40" s="124" t="s">
        <v>18</v>
      </c>
      <c r="N40" s="124" t="s">
        <v>36</v>
      </c>
    </row>
    <row r="41" spans="1:14" s="21" customFormat="1">
      <c r="A41" s="123">
        <v>16</v>
      </c>
      <c r="B41" s="124" t="s">
        <v>89</v>
      </c>
      <c r="C41" s="126">
        <v>3.1469999999999998</v>
      </c>
      <c r="D41" s="126">
        <v>3.1469999999999998</v>
      </c>
      <c r="E41" s="126">
        <v>3.1469999999999998</v>
      </c>
      <c r="F41" s="126">
        <v>1.5</v>
      </c>
      <c r="G41" s="126">
        <v>1.5</v>
      </c>
      <c r="H41" s="126">
        <v>1.5</v>
      </c>
      <c r="I41" s="126">
        <v>1.5</v>
      </c>
      <c r="J41" s="150">
        <v>100</v>
      </c>
      <c r="K41" s="125" t="s">
        <v>75</v>
      </c>
      <c r="L41" s="111" t="s">
        <v>76</v>
      </c>
      <c r="M41" s="124" t="s">
        <v>18</v>
      </c>
      <c r="N41" s="124" t="s">
        <v>36</v>
      </c>
    </row>
    <row r="42" spans="1:14" s="21" customFormat="1">
      <c r="A42" s="123">
        <v>16</v>
      </c>
      <c r="B42" s="124" t="s">
        <v>96</v>
      </c>
      <c r="C42" s="126">
        <v>0.438</v>
      </c>
      <c r="D42" s="126">
        <v>1.4059999999999999</v>
      </c>
      <c r="E42" s="126">
        <v>2.5720000000000001</v>
      </c>
      <c r="F42" s="126">
        <v>2.7719999999999998</v>
      </c>
      <c r="G42" s="126">
        <v>2.7915000000000001</v>
      </c>
      <c r="H42" s="126">
        <v>2.7915000000000001</v>
      </c>
      <c r="I42" s="126">
        <v>2.7915000000000001</v>
      </c>
      <c r="J42" s="124">
        <v>50</v>
      </c>
      <c r="K42" s="125">
        <v>13</v>
      </c>
      <c r="L42" s="111" t="s">
        <v>94</v>
      </c>
      <c r="M42" s="124" t="s">
        <v>36</v>
      </c>
      <c r="N42" s="124" t="s">
        <v>36</v>
      </c>
    </row>
    <row r="43" spans="1:14" s="21" customFormat="1">
      <c r="A43" s="123">
        <v>16</v>
      </c>
      <c r="B43" s="124" t="s">
        <v>97</v>
      </c>
      <c r="C43" s="275">
        <v>0</v>
      </c>
      <c r="D43" s="275">
        <v>0</v>
      </c>
      <c r="E43" s="275">
        <v>0</v>
      </c>
      <c r="F43" s="275">
        <v>0</v>
      </c>
      <c r="G43" s="275">
        <v>0</v>
      </c>
      <c r="H43" s="275">
        <v>0</v>
      </c>
      <c r="I43" s="275">
        <v>0</v>
      </c>
      <c r="J43" s="124">
        <v>0</v>
      </c>
      <c r="K43" s="125">
        <v>13</v>
      </c>
      <c r="L43" s="111" t="s">
        <v>94</v>
      </c>
      <c r="M43" s="124" t="s">
        <v>36</v>
      </c>
      <c r="N43" s="124" t="s">
        <v>36</v>
      </c>
    </row>
    <row r="44" spans="1:14" s="21" customFormat="1">
      <c r="A44" s="123">
        <v>16</v>
      </c>
      <c r="B44" s="124" t="s">
        <v>80</v>
      </c>
      <c r="C44" s="275">
        <v>32.783000000000001</v>
      </c>
      <c r="D44" s="275">
        <v>31.146000000000001</v>
      </c>
      <c r="E44" s="275">
        <v>32.746000000000002</v>
      </c>
      <c r="F44" s="275">
        <v>32.746000000000002</v>
      </c>
      <c r="G44" s="275">
        <v>32.746000000000002</v>
      </c>
      <c r="H44" s="275">
        <v>32.746000000000002</v>
      </c>
      <c r="I44" s="275">
        <v>32.746000000000002</v>
      </c>
      <c r="J44" s="124">
        <v>100</v>
      </c>
      <c r="K44" s="125">
        <v>3</v>
      </c>
      <c r="L44" s="111" t="s">
        <v>81</v>
      </c>
      <c r="M44" s="124" t="s">
        <v>8</v>
      </c>
      <c r="N44" s="124" t="s">
        <v>36</v>
      </c>
    </row>
    <row r="45" spans="1:14" s="21" customFormat="1">
      <c r="A45" s="123" t="s">
        <v>98</v>
      </c>
      <c r="B45" s="124" t="s">
        <v>100</v>
      </c>
      <c r="C45" s="275">
        <v>1.139</v>
      </c>
      <c r="D45" s="275">
        <v>1.734</v>
      </c>
      <c r="E45" s="275">
        <v>2.0910000000000002</v>
      </c>
      <c r="F45" s="275">
        <v>2.0259999999999998</v>
      </c>
      <c r="G45" s="275">
        <v>1.901</v>
      </c>
      <c r="H45" s="275">
        <v>1.901</v>
      </c>
      <c r="I45" s="275">
        <v>1.901</v>
      </c>
      <c r="J45" s="124">
        <v>100</v>
      </c>
      <c r="K45" s="125">
        <v>10</v>
      </c>
      <c r="L45" s="111" t="s">
        <v>55</v>
      </c>
      <c r="M45" s="124" t="s">
        <v>36</v>
      </c>
      <c r="N45" s="124" t="s">
        <v>36</v>
      </c>
    </row>
    <row r="46" spans="1:14" s="21" customFormat="1">
      <c r="A46" s="123">
        <v>7</v>
      </c>
      <c r="B46" s="124" t="s">
        <v>486</v>
      </c>
      <c r="C46" s="126">
        <v>2650.3121512916819</v>
      </c>
      <c r="D46" s="126">
        <v>2802.7069707713486</v>
      </c>
      <c r="E46" s="126">
        <v>2848.184739668297</v>
      </c>
      <c r="F46" s="126">
        <v>2879.8235547565528</v>
      </c>
      <c r="G46" s="126">
        <v>2907.005926153262</v>
      </c>
      <c r="H46" s="126">
        <v>2927.0663666424748</v>
      </c>
      <c r="I46" s="126">
        <v>2938.068331242544</v>
      </c>
      <c r="J46" s="124">
        <v>57.599999999999994</v>
      </c>
      <c r="K46" s="125" t="s">
        <v>351</v>
      </c>
      <c r="L46" s="111" t="s">
        <v>434</v>
      </c>
      <c r="M46" s="124"/>
      <c r="N46" s="124" t="s">
        <v>35</v>
      </c>
    </row>
    <row r="47" spans="1:14" s="21" customFormat="1">
      <c r="A47" s="123">
        <v>7</v>
      </c>
      <c r="B47" s="124" t="s">
        <v>69</v>
      </c>
      <c r="C47" s="126">
        <v>218.98807699999998</v>
      </c>
      <c r="D47" s="126">
        <v>225.31576099999998</v>
      </c>
      <c r="E47" s="126">
        <v>225.838921</v>
      </c>
      <c r="F47" s="126">
        <v>226.47564500000001</v>
      </c>
      <c r="G47" s="126">
        <v>226.95127400000001</v>
      </c>
      <c r="H47" s="126">
        <v>227.414781</v>
      </c>
      <c r="I47" s="126">
        <v>227.870632</v>
      </c>
      <c r="J47" s="124">
        <v>31.9</v>
      </c>
      <c r="K47" s="125" t="s">
        <v>194</v>
      </c>
      <c r="L47" s="111" t="s">
        <v>90</v>
      </c>
      <c r="M47" s="124"/>
      <c r="N47" s="124" t="s">
        <v>35</v>
      </c>
    </row>
    <row r="48" spans="1:14" s="21" customFormat="1">
      <c r="A48" s="123">
        <v>6</v>
      </c>
      <c r="B48" s="124" t="s">
        <v>478</v>
      </c>
      <c r="C48" s="126">
        <v>83.67</v>
      </c>
      <c r="D48" s="126">
        <v>87.835999999999999</v>
      </c>
      <c r="E48" s="126">
        <v>87.882000000000005</v>
      </c>
      <c r="F48" s="126">
        <v>87.92</v>
      </c>
      <c r="G48" s="126">
        <v>87.92</v>
      </c>
      <c r="H48" s="126">
        <v>87.92</v>
      </c>
      <c r="I48" s="126">
        <v>87.92</v>
      </c>
      <c r="J48" s="124">
        <v>100</v>
      </c>
      <c r="K48" s="125" t="s">
        <v>351</v>
      </c>
      <c r="L48" s="111" t="s">
        <v>434</v>
      </c>
      <c r="M48" s="124"/>
      <c r="N48" s="124" t="s">
        <v>35</v>
      </c>
    </row>
    <row r="49" spans="1:14" s="21" customFormat="1">
      <c r="A49" s="123">
        <v>7</v>
      </c>
      <c r="B49" s="124" t="s">
        <v>70</v>
      </c>
      <c r="C49" s="126">
        <v>2.2907999999999999</v>
      </c>
      <c r="D49" s="126">
        <v>2.3378999999999999</v>
      </c>
      <c r="E49" s="126">
        <v>2.1628500000000002</v>
      </c>
      <c r="F49" s="126">
        <v>2.1598499999999996</v>
      </c>
      <c r="G49" s="126">
        <v>2.1598499999999996</v>
      </c>
      <c r="H49" s="126">
        <v>2.1598499999999996</v>
      </c>
      <c r="I49" s="126">
        <v>2.1598499999999996</v>
      </c>
      <c r="J49" s="124">
        <v>15</v>
      </c>
      <c r="K49" s="125">
        <v>11</v>
      </c>
      <c r="L49" s="111" t="s">
        <v>48</v>
      </c>
      <c r="M49" s="124" t="s">
        <v>5</v>
      </c>
      <c r="N49" s="124" t="s">
        <v>35</v>
      </c>
    </row>
    <row r="50" spans="1:14" s="21" customFormat="1">
      <c r="A50" s="123">
        <v>7</v>
      </c>
      <c r="B50" s="124" t="s">
        <v>71</v>
      </c>
      <c r="C50" s="126">
        <v>0.73649999999999993</v>
      </c>
      <c r="D50" s="126">
        <v>0.75750000000000006</v>
      </c>
      <c r="E50" s="126">
        <v>0.75750000000000006</v>
      </c>
      <c r="F50" s="126">
        <v>0.75750000000000006</v>
      </c>
      <c r="G50" s="126">
        <v>0.75750000000000006</v>
      </c>
      <c r="H50" s="126">
        <v>0.75750000000000006</v>
      </c>
      <c r="I50" s="126">
        <v>0.75750000000000006</v>
      </c>
      <c r="J50" s="124">
        <v>75</v>
      </c>
      <c r="K50" s="125" t="s">
        <v>72</v>
      </c>
      <c r="L50" s="111" t="s">
        <v>73</v>
      </c>
      <c r="M50" s="124" t="s">
        <v>5</v>
      </c>
      <c r="N50" s="124" t="s">
        <v>35</v>
      </c>
    </row>
    <row r="51" spans="1:14" s="21" customFormat="1">
      <c r="A51" s="123">
        <v>16</v>
      </c>
      <c r="B51" s="124" t="s">
        <v>74</v>
      </c>
      <c r="C51" s="126">
        <v>71.215103999999997</v>
      </c>
      <c r="D51" s="126">
        <v>72.185860000000005</v>
      </c>
      <c r="E51" s="126">
        <v>70.194105000000008</v>
      </c>
      <c r="F51" s="126">
        <v>70.226520000000008</v>
      </c>
      <c r="G51" s="126">
        <v>70.109780999999998</v>
      </c>
      <c r="H51" s="126">
        <v>70.293554999999998</v>
      </c>
      <c r="I51" s="126">
        <v>69.961771999999996</v>
      </c>
      <c r="J51" s="124">
        <v>77</v>
      </c>
      <c r="K51" s="125">
        <v>13</v>
      </c>
      <c r="L51" s="111" t="s">
        <v>94</v>
      </c>
      <c r="M51" s="124" t="s">
        <v>74</v>
      </c>
      <c r="N51" s="124" t="s">
        <v>35</v>
      </c>
    </row>
    <row r="52" spans="1:14" s="21" customFormat="1">
      <c r="A52" s="123">
        <v>16</v>
      </c>
      <c r="B52" s="299" t="s">
        <v>649</v>
      </c>
      <c r="C52" s="126">
        <v>120.59836939605532</v>
      </c>
      <c r="D52" s="126">
        <v>120.59836939605532</v>
      </c>
      <c r="E52" s="126">
        <v>116.54681392050468</v>
      </c>
      <c r="F52" s="126">
        <v>116.54681392050468</v>
      </c>
      <c r="G52" s="126">
        <v>116.54681392050468</v>
      </c>
      <c r="H52" s="126">
        <v>116.54681392050468</v>
      </c>
      <c r="I52" s="126">
        <v>116.54681392050468</v>
      </c>
      <c r="J52" s="124">
        <v>92</v>
      </c>
      <c r="K52" s="125">
        <v>13</v>
      </c>
      <c r="L52" s="111" t="s">
        <v>94</v>
      </c>
      <c r="M52" s="124" t="s">
        <v>18</v>
      </c>
      <c r="N52" s="124" t="s">
        <v>218</v>
      </c>
    </row>
    <row r="53" spans="1:14" s="21" customFormat="1">
      <c r="A53" s="123">
        <v>16</v>
      </c>
      <c r="B53" s="299" t="s">
        <v>404</v>
      </c>
      <c r="C53" s="126">
        <v>9.8338999999999999</v>
      </c>
      <c r="D53" s="126">
        <v>10.0845</v>
      </c>
      <c r="E53" s="126">
        <v>4.9800000000000004</v>
      </c>
      <c r="F53" s="126">
        <v>4.9244000000000003</v>
      </c>
      <c r="G53" s="126">
        <v>4.9874000000000001</v>
      </c>
      <c r="H53" s="126">
        <v>4.9874000000000001</v>
      </c>
      <c r="I53" s="126">
        <v>4.9261999999999997</v>
      </c>
      <c r="J53" s="124">
        <v>10</v>
      </c>
      <c r="K53" s="125">
        <v>10</v>
      </c>
      <c r="L53" s="111" t="s">
        <v>55</v>
      </c>
      <c r="M53" s="124" t="s">
        <v>7</v>
      </c>
      <c r="N53" s="124" t="s">
        <v>35</v>
      </c>
    </row>
    <row r="54" spans="1:14" s="21" customFormat="1">
      <c r="A54" s="123">
        <v>16</v>
      </c>
      <c r="B54" s="299" t="s">
        <v>348</v>
      </c>
      <c r="C54" s="126">
        <v>6.2649999999999997</v>
      </c>
      <c r="D54" s="126">
        <v>6.5129999999999999</v>
      </c>
      <c r="E54" s="126">
        <v>6.5140000000000002</v>
      </c>
      <c r="F54" s="126">
        <v>6.5140000000000002</v>
      </c>
      <c r="G54" s="126">
        <v>6.5140000000000002</v>
      </c>
      <c r="H54" s="126">
        <v>6.5140000000000002</v>
      </c>
      <c r="I54" s="126">
        <v>6.5140000000000002</v>
      </c>
      <c r="J54" s="124">
        <v>100</v>
      </c>
      <c r="K54" s="125" t="s">
        <v>75</v>
      </c>
      <c r="L54" s="300" t="s">
        <v>76</v>
      </c>
      <c r="M54" s="124" t="s">
        <v>77</v>
      </c>
      <c r="N54" s="124" t="s">
        <v>35</v>
      </c>
    </row>
    <row r="55" spans="1:14" s="21" customFormat="1">
      <c r="A55" s="123">
        <v>16</v>
      </c>
      <c r="B55" s="124" t="s">
        <v>84</v>
      </c>
      <c r="C55" s="126">
        <v>9.6080000000000005</v>
      </c>
      <c r="D55" s="126">
        <v>9.9559999999999995</v>
      </c>
      <c r="E55" s="126">
        <v>9.9570000000000007</v>
      </c>
      <c r="F55" s="126">
        <v>9.9570000000000007</v>
      </c>
      <c r="G55" s="126">
        <v>9.9570000000000007</v>
      </c>
      <c r="H55" s="126">
        <v>9.9570000000000007</v>
      </c>
      <c r="I55" s="126">
        <v>9.9570000000000007</v>
      </c>
      <c r="J55" s="124">
        <v>100</v>
      </c>
      <c r="K55" s="125">
        <v>7</v>
      </c>
      <c r="L55" s="111" t="s">
        <v>85</v>
      </c>
      <c r="M55" s="124" t="s">
        <v>5</v>
      </c>
      <c r="N55" s="124" t="s">
        <v>35</v>
      </c>
    </row>
    <row r="56" spans="1:14" s="21" customFormat="1">
      <c r="A56" s="123">
        <v>16</v>
      </c>
      <c r="B56" s="124" t="s">
        <v>86</v>
      </c>
      <c r="C56" s="126">
        <v>0.221</v>
      </c>
      <c r="D56" s="126">
        <v>0.221</v>
      </c>
      <c r="E56" s="126">
        <v>0.22600000000000001</v>
      </c>
      <c r="F56" s="126">
        <v>0.22600000000000001</v>
      </c>
      <c r="G56" s="126">
        <v>0.22600000000000001</v>
      </c>
      <c r="H56" s="126">
        <v>0.22600000000000001</v>
      </c>
      <c r="I56" s="126">
        <v>0.22600000000000001</v>
      </c>
      <c r="J56" s="124">
        <v>100</v>
      </c>
      <c r="K56" s="125" t="s">
        <v>87</v>
      </c>
      <c r="L56" s="111" t="s">
        <v>88</v>
      </c>
      <c r="M56" s="124" t="s">
        <v>5</v>
      </c>
      <c r="N56" s="124" t="s">
        <v>35</v>
      </c>
    </row>
    <row r="57" spans="1:14" s="21" customFormat="1">
      <c r="A57" s="123">
        <v>16</v>
      </c>
      <c r="B57" s="124" t="s">
        <v>78</v>
      </c>
      <c r="C57" s="126">
        <v>0.94099999999999995</v>
      </c>
      <c r="D57" s="126">
        <v>1.1100000000000001</v>
      </c>
      <c r="E57" s="126">
        <v>1.21</v>
      </c>
      <c r="F57" s="126">
        <v>1.24</v>
      </c>
      <c r="G57" s="126">
        <v>1.2410000000000001</v>
      </c>
      <c r="H57" s="126">
        <v>1.3160000000000001</v>
      </c>
      <c r="I57" s="126">
        <v>0.94099999999999995</v>
      </c>
      <c r="J57" s="124">
        <v>100</v>
      </c>
      <c r="K57" s="125" t="s">
        <v>75</v>
      </c>
      <c r="L57" s="111" t="s">
        <v>76</v>
      </c>
      <c r="M57" s="124" t="s">
        <v>8</v>
      </c>
      <c r="N57" s="124" t="s">
        <v>35</v>
      </c>
    </row>
    <row r="58" spans="1:14" s="21" customFormat="1">
      <c r="A58" s="123">
        <v>16</v>
      </c>
      <c r="B58" s="124" t="s">
        <v>79</v>
      </c>
      <c r="C58" s="126">
        <v>5.2270000000000003</v>
      </c>
      <c r="D58" s="126">
        <v>5.2270000000000003</v>
      </c>
      <c r="E58" s="126">
        <v>5.2270000000000003</v>
      </c>
      <c r="F58" s="126">
        <v>5.2270000000000003</v>
      </c>
      <c r="G58" s="126">
        <v>5.2270000000000003</v>
      </c>
      <c r="H58" s="126">
        <v>5.2270000000000003</v>
      </c>
      <c r="I58" s="126">
        <v>5.2270000000000003</v>
      </c>
      <c r="J58" s="124">
        <v>100</v>
      </c>
      <c r="K58" s="125" t="s">
        <v>75</v>
      </c>
      <c r="L58" s="111" t="s">
        <v>76</v>
      </c>
      <c r="M58" s="124" t="s">
        <v>8</v>
      </c>
      <c r="N58" s="124" t="s">
        <v>35</v>
      </c>
    </row>
    <row r="59" spans="1:14" s="21" customFormat="1">
      <c r="A59" s="123">
        <v>16</v>
      </c>
      <c r="B59" s="124" t="s">
        <v>82</v>
      </c>
      <c r="C59" s="126">
        <v>46.277999999999999</v>
      </c>
      <c r="D59" s="126">
        <v>49.707000000000001</v>
      </c>
      <c r="E59" s="126">
        <v>46.427</v>
      </c>
      <c r="F59" s="126">
        <v>46.212000000000003</v>
      </c>
      <c r="G59" s="126">
        <v>46.210999999999999</v>
      </c>
      <c r="H59" s="126">
        <v>46.167999999999999</v>
      </c>
      <c r="I59" s="126">
        <v>46.167999999999999</v>
      </c>
      <c r="J59" s="124">
        <v>100</v>
      </c>
      <c r="K59" s="125" t="s">
        <v>75</v>
      </c>
      <c r="L59" s="111" t="s">
        <v>76</v>
      </c>
      <c r="M59" s="124" t="s">
        <v>8</v>
      </c>
      <c r="N59" s="124" t="s">
        <v>35</v>
      </c>
    </row>
    <row r="60" spans="1:14" s="21" customFormat="1">
      <c r="A60" s="123">
        <v>16</v>
      </c>
      <c r="B60" s="124" t="s">
        <v>83</v>
      </c>
      <c r="C60" s="126">
        <v>8.6259999999999994</v>
      </c>
      <c r="D60" s="126">
        <v>9.0809999999999995</v>
      </c>
      <c r="E60" s="126">
        <v>9.2609999999999992</v>
      </c>
      <c r="F60" s="126">
        <v>9.4459999999999997</v>
      </c>
      <c r="G60" s="126">
        <v>9.4459999999999997</v>
      </c>
      <c r="H60" s="126">
        <v>9.4459999999999997</v>
      </c>
      <c r="I60" s="126">
        <v>9.9019999999999992</v>
      </c>
      <c r="J60" s="124">
        <v>100</v>
      </c>
      <c r="K60" s="125" t="s">
        <v>75</v>
      </c>
      <c r="L60" s="111" t="s">
        <v>76</v>
      </c>
      <c r="M60" s="124" t="s">
        <v>8</v>
      </c>
      <c r="N60" s="124" t="s">
        <v>35</v>
      </c>
    </row>
    <row r="61" spans="1:14" s="7" customFormat="1">
      <c r="A61" s="123" t="s">
        <v>98</v>
      </c>
      <c r="B61" s="124" t="s">
        <v>222</v>
      </c>
      <c r="C61" s="126">
        <v>9.947610000000001</v>
      </c>
      <c r="D61" s="126">
        <v>11.125620000000001</v>
      </c>
      <c r="E61" s="126">
        <v>9.9846000000000004</v>
      </c>
      <c r="F61" s="126">
        <v>9.8744400000000017</v>
      </c>
      <c r="G61" s="126">
        <v>9.9090000000000007</v>
      </c>
      <c r="H61" s="126">
        <v>10.002960000000002</v>
      </c>
      <c r="I61" s="126">
        <v>10.002960000000002</v>
      </c>
      <c r="J61" s="124">
        <v>27</v>
      </c>
      <c r="K61" s="125">
        <v>10</v>
      </c>
      <c r="L61" s="111" t="s">
        <v>55</v>
      </c>
      <c r="M61" s="124" t="s">
        <v>7</v>
      </c>
      <c r="N61" s="124" t="s">
        <v>35</v>
      </c>
    </row>
    <row r="62" spans="1:14" s="21" customFormat="1">
      <c r="A62" s="123" t="s">
        <v>98</v>
      </c>
      <c r="B62" s="124" t="s">
        <v>99</v>
      </c>
      <c r="C62" s="126">
        <v>0.32435999999999998</v>
      </c>
      <c r="D62" s="126">
        <v>0.32435999999999998</v>
      </c>
      <c r="E62" s="126">
        <v>0.33306000000000002</v>
      </c>
      <c r="F62" s="126">
        <v>0.33306000000000002</v>
      </c>
      <c r="G62" s="126">
        <v>0.33306000000000002</v>
      </c>
      <c r="H62" s="126">
        <v>0.33306000000000002</v>
      </c>
      <c r="I62" s="126">
        <v>0.33306000000000002</v>
      </c>
      <c r="J62" s="124">
        <v>6</v>
      </c>
      <c r="K62" s="125">
        <v>10</v>
      </c>
      <c r="L62" s="111" t="s">
        <v>55</v>
      </c>
      <c r="M62" s="124" t="s">
        <v>7</v>
      </c>
      <c r="N62" s="124" t="s">
        <v>35</v>
      </c>
    </row>
    <row r="63" spans="1:14" s="21" customFormat="1">
      <c r="A63" s="123" t="s">
        <v>98</v>
      </c>
      <c r="B63" s="124" t="s">
        <v>101</v>
      </c>
      <c r="C63" s="126">
        <v>0.78200000000000003</v>
      </c>
      <c r="D63" s="126">
        <v>0.78200000000000003</v>
      </c>
      <c r="E63" s="126">
        <v>1.333</v>
      </c>
      <c r="F63" s="126">
        <v>1.333</v>
      </c>
      <c r="G63" s="126">
        <v>1.333</v>
      </c>
      <c r="H63" s="126">
        <v>1.333</v>
      </c>
      <c r="I63" s="192">
        <v>1.333</v>
      </c>
      <c r="J63" s="124">
        <v>100</v>
      </c>
      <c r="K63" s="125">
        <v>10</v>
      </c>
      <c r="L63" s="111" t="s">
        <v>55</v>
      </c>
      <c r="M63" s="124" t="s">
        <v>5</v>
      </c>
      <c r="N63" s="124" t="s">
        <v>35</v>
      </c>
    </row>
    <row r="64" spans="1:14" s="21" customFormat="1" ht="15" customHeight="1">
      <c r="A64" s="254"/>
      <c r="B64" s="255" t="s">
        <v>52</v>
      </c>
      <c r="C64" s="256">
        <f>SUM(C33:C63)</f>
        <v>4118.3114622916819</v>
      </c>
      <c r="D64" s="256">
        <f t="shared" ref="D64:I64" si="4">SUM(D33:D63)</f>
        <v>4201.8741517713479</v>
      </c>
      <c r="E64" s="256">
        <f t="shared" si="4"/>
        <v>4251.2844956682966</v>
      </c>
      <c r="F64" s="256">
        <f t="shared" si="4"/>
        <v>4276.2596897565527</v>
      </c>
      <c r="G64" s="256">
        <f t="shared" si="4"/>
        <v>4300.5676911532619</v>
      </c>
      <c r="H64" s="256">
        <f t="shared" si="4"/>
        <v>4320.7802926424738</v>
      </c>
      <c r="I64" s="256">
        <f t="shared" si="4"/>
        <v>4332.6194452425434</v>
      </c>
      <c r="J64" s="255"/>
      <c r="K64" s="257"/>
      <c r="L64" s="246"/>
      <c r="M64" s="255"/>
      <c r="N64" s="255"/>
    </row>
    <row r="65" spans="1:14" s="21" customFormat="1" ht="15" customHeight="1">
      <c r="A65" s="123"/>
      <c r="B65" s="124"/>
      <c r="C65" s="126"/>
      <c r="D65" s="126"/>
      <c r="E65" s="126"/>
      <c r="F65" s="126"/>
      <c r="G65" s="126"/>
      <c r="H65" s="126"/>
      <c r="I65" s="126"/>
      <c r="J65" s="124"/>
      <c r="K65" s="125"/>
      <c r="L65" s="111"/>
      <c r="M65" s="124"/>
      <c r="N65" s="124"/>
    </row>
    <row r="66" spans="1:14" s="1" customFormat="1" ht="15">
      <c r="A66" s="14"/>
      <c r="B66" s="15" t="s">
        <v>37</v>
      </c>
      <c r="C66" s="57"/>
      <c r="D66" s="57"/>
      <c r="E66" s="57"/>
      <c r="F66" s="57"/>
      <c r="G66" s="57"/>
      <c r="H66" s="57"/>
      <c r="I66" s="57"/>
      <c r="J66" s="14"/>
      <c r="K66" s="14"/>
      <c r="L66" s="14"/>
      <c r="M66" s="14"/>
      <c r="N66" s="14"/>
    </row>
    <row r="67" spans="1:14">
      <c r="A67" s="111" t="s">
        <v>45</v>
      </c>
      <c r="B67" s="97" t="s">
        <v>444</v>
      </c>
      <c r="C67" s="97">
        <v>18.143000000000001</v>
      </c>
      <c r="D67" s="97">
        <v>24.117000000000001</v>
      </c>
      <c r="E67" s="97">
        <v>24.128</v>
      </c>
      <c r="F67" s="97">
        <v>24.128</v>
      </c>
      <c r="G67" s="97">
        <v>24.128</v>
      </c>
      <c r="H67" s="97">
        <v>24.128</v>
      </c>
      <c r="I67" s="97">
        <v>24.128</v>
      </c>
      <c r="J67" s="97">
        <v>100</v>
      </c>
      <c r="K67" s="97">
        <v>14</v>
      </c>
      <c r="L67" s="97" t="s">
        <v>46</v>
      </c>
      <c r="M67" s="97" t="s">
        <v>349</v>
      </c>
      <c r="N67" s="4" t="s">
        <v>36</v>
      </c>
    </row>
    <row r="68" spans="1:14" ht="12.75" customHeight="1">
      <c r="A68" s="111" t="s">
        <v>45</v>
      </c>
      <c r="B68" s="97" t="s">
        <v>444</v>
      </c>
      <c r="C68" s="97">
        <v>0.82899999999999996</v>
      </c>
      <c r="D68" s="97"/>
      <c r="E68" s="97"/>
      <c r="F68" s="97"/>
      <c r="G68" s="97"/>
      <c r="H68" s="97"/>
      <c r="I68" s="97"/>
      <c r="J68" s="97">
        <v>100</v>
      </c>
      <c r="K68" s="97">
        <v>14</v>
      </c>
      <c r="L68" s="97" t="s">
        <v>46</v>
      </c>
      <c r="M68" s="97" t="s">
        <v>56</v>
      </c>
      <c r="N68" s="4" t="s">
        <v>36</v>
      </c>
    </row>
    <row r="69" spans="1:14" ht="12.75" customHeight="1">
      <c r="A69" s="111" t="s">
        <v>45</v>
      </c>
      <c r="B69" s="97" t="s">
        <v>443</v>
      </c>
      <c r="C69" s="97">
        <v>5.33</v>
      </c>
      <c r="D69" s="97">
        <v>6.0339999999999998</v>
      </c>
      <c r="E69" s="97">
        <v>6.0369999999999999</v>
      </c>
      <c r="F69" s="97">
        <v>6.0369999999999999</v>
      </c>
      <c r="G69" s="97">
        <v>6.0369999999999999</v>
      </c>
      <c r="H69" s="97">
        <v>6.0369999999999999</v>
      </c>
      <c r="I69" s="97">
        <v>6.0369999999999999</v>
      </c>
      <c r="J69" s="97">
        <v>100</v>
      </c>
      <c r="K69" s="97">
        <v>14</v>
      </c>
      <c r="L69" s="97" t="s">
        <v>46</v>
      </c>
      <c r="M69" s="97" t="s">
        <v>9</v>
      </c>
      <c r="N69" s="4" t="s">
        <v>36</v>
      </c>
    </row>
    <row r="70" spans="1:14">
      <c r="A70" s="4" t="s">
        <v>601</v>
      </c>
      <c r="B70" s="4" t="s">
        <v>602</v>
      </c>
      <c r="C70" s="58">
        <v>44.564</v>
      </c>
      <c r="D70" s="58">
        <v>43.43</v>
      </c>
      <c r="E70" s="58">
        <v>43.447000000000003</v>
      </c>
      <c r="F70" s="58">
        <v>43.463999999999999</v>
      </c>
      <c r="G70" s="58">
        <v>43.463999999999999</v>
      </c>
      <c r="H70" s="58">
        <v>43.463999999999999</v>
      </c>
      <c r="I70" s="58">
        <v>43.463999999999999</v>
      </c>
      <c r="J70" s="4">
        <v>100</v>
      </c>
      <c r="K70" s="4">
        <v>14</v>
      </c>
      <c r="L70" s="4" t="s">
        <v>46</v>
      </c>
      <c r="M70" s="4" t="s">
        <v>14</v>
      </c>
      <c r="N70" s="4" t="s">
        <v>35</v>
      </c>
    </row>
    <row r="71" spans="1:14">
      <c r="A71" s="111" t="s">
        <v>601</v>
      </c>
      <c r="B71" s="97" t="s">
        <v>603</v>
      </c>
      <c r="C71" s="97">
        <v>0.52400000000000002</v>
      </c>
      <c r="D71" s="97">
        <v>0.53400000000000003</v>
      </c>
      <c r="E71" s="97">
        <v>0.53500000000000003</v>
      </c>
      <c r="F71" s="97">
        <v>0.53500000000000003</v>
      </c>
      <c r="G71" s="97">
        <v>0.53500000000000003</v>
      </c>
      <c r="H71" s="97">
        <v>0.53500000000000003</v>
      </c>
      <c r="I71" s="97">
        <v>0.53500000000000003</v>
      </c>
      <c r="J71" s="97">
        <v>100</v>
      </c>
      <c r="K71" s="97">
        <v>14</v>
      </c>
      <c r="L71" s="97" t="s">
        <v>46</v>
      </c>
      <c r="M71" s="97" t="s">
        <v>504</v>
      </c>
      <c r="N71" s="4" t="s">
        <v>35</v>
      </c>
    </row>
    <row r="72" spans="1:14">
      <c r="A72" s="111" t="s">
        <v>601</v>
      </c>
      <c r="B72" s="97" t="s">
        <v>505</v>
      </c>
      <c r="C72" s="97">
        <v>0</v>
      </c>
      <c r="D72" s="97">
        <v>1.9</v>
      </c>
      <c r="E72" s="97">
        <v>1.9</v>
      </c>
      <c r="F72" s="97">
        <v>1.9</v>
      </c>
      <c r="G72" s="97">
        <v>1.9</v>
      </c>
      <c r="H72" s="97">
        <v>1.9</v>
      </c>
      <c r="I72" s="97">
        <v>1.9</v>
      </c>
      <c r="J72" s="97">
        <v>100</v>
      </c>
      <c r="K72" s="97">
        <v>14</v>
      </c>
      <c r="L72" s="97" t="s">
        <v>46</v>
      </c>
      <c r="M72" s="97" t="s">
        <v>504</v>
      </c>
      <c r="N72" s="4" t="s">
        <v>35</v>
      </c>
    </row>
    <row r="73" spans="1:14" s="1" customFormat="1" ht="15" customHeight="1">
      <c r="A73" s="246"/>
      <c r="B73" s="246" t="s">
        <v>47</v>
      </c>
      <c r="C73" s="22">
        <f>SUM(C67:C72)</f>
        <v>69.39</v>
      </c>
      <c r="D73" s="22">
        <f t="shared" ref="D73:I73" si="5">SUM(D67:D72)</f>
        <v>76.015000000000015</v>
      </c>
      <c r="E73" s="22">
        <f t="shared" si="5"/>
        <v>76.046999999999997</v>
      </c>
      <c r="F73" s="22">
        <f t="shared" si="5"/>
        <v>76.063999999999993</v>
      </c>
      <c r="G73" s="22">
        <f t="shared" si="5"/>
        <v>76.063999999999993</v>
      </c>
      <c r="H73" s="22">
        <f t="shared" si="5"/>
        <v>76.063999999999993</v>
      </c>
      <c r="I73" s="22">
        <f t="shared" si="5"/>
        <v>76.063999999999993</v>
      </c>
      <c r="J73" s="22"/>
      <c r="K73" s="22"/>
      <c r="L73" s="22"/>
      <c r="M73" s="22"/>
    </row>
    <row r="74" spans="1:14" s="3" customFormat="1" ht="15">
      <c r="A74" s="76"/>
      <c r="C74" s="12"/>
      <c r="D74" s="12"/>
      <c r="E74" s="12"/>
      <c r="F74" s="12"/>
      <c r="G74" s="12"/>
      <c r="H74" s="12"/>
      <c r="I74" s="12"/>
      <c r="L74" s="1"/>
    </row>
    <row r="75" spans="1:14" s="3" customFormat="1" ht="15">
      <c r="A75" s="15"/>
      <c r="B75" s="26" t="s">
        <v>363</v>
      </c>
      <c r="C75" s="56"/>
      <c r="D75" s="59"/>
      <c r="E75" s="59"/>
      <c r="F75" s="59"/>
      <c r="G75" s="59"/>
      <c r="H75" s="59"/>
      <c r="I75" s="59"/>
      <c r="J75" s="27"/>
      <c r="K75" s="26"/>
      <c r="L75" s="94"/>
      <c r="M75" s="94"/>
      <c r="N75" s="26"/>
    </row>
    <row r="76" spans="1:14" s="3" customFormat="1" ht="15">
      <c r="A76" s="111" t="s">
        <v>122</v>
      </c>
      <c r="B76" s="111" t="s">
        <v>123</v>
      </c>
      <c r="C76" s="114">
        <v>0.45700000000000002</v>
      </c>
      <c r="D76" s="114">
        <v>0.22500000000000001</v>
      </c>
      <c r="E76" s="114">
        <v>0.22500000000000001</v>
      </c>
      <c r="F76" s="114">
        <v>0.22500000000000001</v>
      </c>
      <c r="G76" s="114">
        <v>0.22500000000000001</v>
      </c>
      <c r="H76" s="114">
        <v>0.22500000000000001</v>
      </c>
      <c r="I76" s="114">
        <v>0.22500000000000001</v>
      </c>
      <c r="J76" s="115">
        <v>3.2533491422002764E-2</v>
      </c>
      <c r="K76" s="111">
        <v>4</v>
      </c>
      <c r="L76" s="111" t="s">
        <v>285</v>
      </c>
      <c r="M76" s="111" t="s">
        <v>5</v>
      </c>
      <c r="N76" s="111" t="s">
        <v>36</v>
      </c>
    </row>
    <row r="77" spans="1:14" s="3" customFormat="1" ht="15">
      <c r="A77" s="111" t="s">
        <v>122</v>
      </c>
      <c r="B77" s="111" t="s">
        <v>263</v>
      </c>
      <c r="C77" s="114">
        <v>0.191</v>
      </c>
      <c r="D77" s="114">
        <v>0.35</v>
      </c>
      <c r="E77" s="114">
        <v>0.35</v>
      </c>
      <c r="F77" s="114">
        <v>0.35</v>
      </c>
      <c r="G77" s="114">
        <v>0.35</v>
      </c>
      <c r="H77" s="114">
        <v>0.35</v>
      </c>
      <c r="I77" s="114">
        <v>0.35</v>
      </c>
      <c r="J77" s="115">
        <v>5.0607653323115405E-2</v>
      </c>
      <c r="K77" s="111">
        <v>4</v>
      </c>
      <c r="L77" s="111" t="s">
        <v>285</v>
      </c>
      <c r="M77" s="111" t="s">
        <v>116</v>
      </c>
      <c r="N77" s="111" t="s">
        <v>36</v>
      </c>
    </row>
    <row r="78" spans="1:14" s="3" customFormat="1" ht="15">
      <c r="A78" s="111" t="s">
        <v>122</v>
      </c>
      <c r="B78" s="111" t="s">
        <v>453</v>
      </c>
      <c r="C78" s="114" t="s">
        <v>540</v>
      </c>
      <c r="D78" s="114"/>
      <c r="E78" s="114"/>
      <c r="F78" s="114"/>
      <c r="G78" s="114"/>
      <c r="H78" s="114"/>
      <c r="I78" s="114"/>
      <c r="J78" s="115"/>
      <c r="K78" s="111">
        <v>4</v>
      </c>
      <c r="L78" s="111" t="s">
        <v>285</v>
      </c>
      <c r="M78" s="111" t="s">
        <v>5</v>
      </c>
      <c r="N78" s="111" t="s">
        <v>36</v>
      </c>
    </row>
    <row r="79" spans="1:14" s="3" customFormat="1" ht="15">
      <c r="A79" s="111" t="s">
        <v>264</v>
      </c>
      <c r="B79" s="111" t="s">
        <v>454</v>
      </c>
      <c r="C79" s="114"/>
      <c r="D79" s="114"/>
      <c r="E79" s="114"/>
      <c r="F79" s="114"/>
      <c r="G79" s="114"/>
      <c r="H79" s="114"/>
      <c r="I79" s="114"/>
      <c r="J79" s="115"/>
      <c r="K79" s="111">
        <v>4</v>
      </c>
      <c r="L79" s="111" t="s">
        <v>285</v>
      </c>
      <c r="M79" s="111" t="s">
        <v>5</v>
      </c>
      <c r="N79" s="111" t="s">
        <v>36</v>
      </c>
    </row>
    <row r="80" spans="1:14" s="3" customFormat="1" ht="15">
      <c r="A80" s="111" t="s">
        <v>519</v>
      </c>
      <c r="B80" s="111" t="s">
        <v>526</v>
      </c>
      <c r="C80" s="114">
        <v>1.143</v>
      </c>
      <c r="D80" s="114">
        <v>1.157</v>
      </c>
      <c r="E80" s="114">
        <v>1.157</v>
      </c>
      <c r="F80" s="114">
        <v>1.327</v>
      </c>
      <c r="G80" s="114">
        <v>1.214</v>
      </c>
      <c r="H80" s="114">
        <v>1.179</v>
      </c>
      <c r="I80" s="114">
        <v>1.6539999999999999</v>
      </c>
      <c r="J80" s="115">
        <v>1.1480707639586754</v>
      </c>
      <c r="K80" s="111">
        <v>4</v>
      </c>
      <c r="L80" s="111" t="s">
        <v>285</v>
      </c>
      <c r="M80" s="111" t="s">
        <v>532</v>
      </c>
      <c r="N80" s="111" t="s">
        <v>36</v>
      </c>
    </row>
    <row r="81" spans="1:14" s="3" customFormat="1" ht="15">
      <c r="A81" s="111" t="s">
        <v>543</v>
      </c>
      <c r="B81" s="111" t="s">
        <v>546</v>
      </c>
      <c r="C81" s="114">
        <v>0</v>
      </c>
      <c r="D81" s="114">
        <v>1.093</v>
      </c>
      <c r="E81" s="114">
        <v>0</v>
      </c>
      <c r="F81" s="114">
        <v>0</v>
      </c>
      <c r="G81" s="114">
        <v>0</v>
      </c>
      <c r="H81" s="114">
        <v>0</v>
      </c>
      <c r="I81" s="114">
        <v>0</v>
      </c>
      <c r="J81" s="115">
        <v>1.1480707639586754</v>
      </c>
      <c r="K81" s="111">
        <v>4</v>
      </c>
      <c r="L81" s="111" t="s">
        <v>285</v>
      </c>
      <c r="M81" s="111"/>
      <c r="N81" s="111" t="s">
        <v>36</v>
      </c>
    </row>
    <row r="82" spans="1:14" s="3" customFormat="1" ht="15">
      <c r="A82" s="111" t="s">
        <v>520</v>
      </c>
      <c r="B82" s="111" t="s">
        <v>527</v>
      </c>
      <c r="C82" s="114">
        <v>1.27</v>
      </c>
      <c r="D82" s="114">
        <v>0.61199999999999999</v>
      </c>
      <c r="E82" s="114">
        <v>0.38600000000000001</v>
      </c>
      <c r="F82" s="114">
        <v>0.38500000000000001</v>
      </c>
      <c r="G82" s="114">
        <v>0.38500000000000001</v>
      </c>
      <c r="H82" s="114">
        <v>0.38500000000000001</v>
      </c>
      <c r="I82" s="114">
        <v>0.38500000000000001</v>
      </c>
      <c r="J82" s="115">
        <v>1.1480707639586754</v>
      </c>
      <c r="K82" s="111">
        <v>4</v>
      </c>
      <c r="L82" s="111" t="s">
        <v>285</v>
      </c>
      <c r="M82" s="111" t="s">
        <v>110</v>
      </c>
      <c r="N82" s="111" t="s">
        <v>36</v>
      </c>
    </row>
    <row r="83" spans="1:14" s="3" customFormat="1" ht="15">
      <c r="A83" s="111" t="s">
        <v>521</v>
      </c>
      <c r="B83" s="111" t="s">
        <v>528</v>
      </c>
      <c r="C83" s="114">
        <v>1.032</v>
      </c>
      <c r="D83" s="114">
        <v>0.80500000000000005</v>
      </c>
      <c r="E83" s="114">
        <v>0.85099999999999998</v>
      </c>
      <c r="F83" s="114">
        <v>0.86299999999999999</v>
      </c>
      <c r="G83" s="114">
        <v>0.86599999999999999</v>
      </c>
      <c r="H83" s="114">
        <v>0.86599999999999999</v>
      </c>
      <c r="I83" s="114">
        <v>0.86599999999999999</v>
      </c>
      <c r="J83" s="115">
        <v>1.1480707639586754</v>
      </c>
      <c r="K83" s="111">
        <v>4</v>
      </c>
      <c r="L83" s="111" t="s">
        <v>285</v>
      </c>
      <c r="M83" s="111" t="s">
        <v>533</v>
      </c>
      <c r="N83" s="111" t="s">
        <v>36</v>
      </c>
    </row>
    <row r="84" spans="1:14" s="3" customFormat="1" ht="15">
      <c r="A84" s="7" t="s">
        <v>522</v>
      </c>
      <c r="B84" s="7" t="s">
        <v>608</v>
      </c>
      <c r="C84" s="63">
        <v>0.317</v>
      </c>
      <c r="D84" s="7">
        <v>0.316</v>
      </c>
      <c r="E84" s="7">
        <v>0.315</v>
      </c>
      <c r="F84" s="63">
        <v>0.315</v>
      </c>
      <c r="G84" s="63">
        <v>0.315</v>
      </c>
      <c r="H84" s="63">
        <v>0.315</v>
      </c>
      <c r="I84" s="7">
        <v>0.315</v>
      </c>
      <c r="J84" s="115">
        <v>1.1480707639586754</v>
      </c>
      <c r="K84" s="7">
        <v>4</v>
      </c>
      <c r="L84" s="111" t="s">
        <v>285</v>
      </c>
      <c r="M84" s="111" t="s">
        <v>535</v>
      </c>
      <c r="N84" s="111" t="s">
        <v>36</v>
      </c>
    </row>
    <row r="85" spans="1:14" s="3" customFormat="1" ht="15">
      <c r="A85" s="7" t="s">
        <v>523</v>
      </c>
      <c r="B85" s="7" t="s">
        <v>529</v>
      </c>
      <c r="C85" s="63">
        <v>1.794</v>
      </c>
      <c r="D85" s="7">
        <v>1.7689999999999999</v>
      </c>
      <c r="E85" s="7">
        <v>4.8310000000000004</v>
      </c>
      <c r="F85" s="7">
        <v>6.3719999999999999</v>
      </c>
      <c r="G85" s="63">
        <v>6.4640000000000004</v>
      </c>
      <c r="H85" s="63">
        <v>6.4059999999999997</v>
      </c>
      <c r="I85" s="63">
        <v>2.9060000000000001</v>
      </c>
      <c r="J85" s="115">
        <v>1.1480707639586754</v>
      </c>
      <c r="K85" s="7">
        <v>4</v>
      </c>
      <c r="L85" s="111" t="s">
        <v>285</v>
      </c>
      <c r="M85" s="111" t="s">
        <v>534</v>
      </c>
      <c r="N85" s="111" t="s">
        <v>36</v>
      </c>
    </row>
    <row r="86" spans="1:14" s="3" customFormat="1" ht="15">
      <c r="A86" s="111" t="s">
        <v>524</v>
      </c>
      <c r="B86" s="111" t="s">
        <v>530</v>
      </c>
      <c r="C86" s="114">
        <v>0.4</v>
      </c>
      <c r="D86" s="114">
        <v>0.4</v>
      </c>
      <c r="E86" s="114">
        <v>0.4</v>
      </c>
      <c r="F86" s="114">
        <v>0</v>
      </c>
      <c r="G86" s="114">
        <v>0</v>
      </c>
      <c r="H86" s="114">
        <v>0</v>
      </c>
      <c r="I86" s="114">
        <v>0</v>
      </c>
      <c r="J86" s="115">
        <v>1.1480707639586754</v>
      </c>
      <c r="K86" s="111">
        <v>4</v>
      </c>
      <c r="L86" s="111" t="s">
        <v>285</v>
      </c>
      <c r="M86" s="111" t="s">
        <v>56</v>
      </c>
      <c r="N86" s="111" t="s">
        <v>36</v>
      </c>
    </row>
    <row r="87" spans="1:14" s="3" customFormat="1" ht="15">
      <c r="A87" s="111" t="s">
        <v>525</v>
      </c>
      <c r="B87" s="111" t="s">
        <v>531</v>
      </c>
      <c r="C87" s="114">
        <v>0</v>
      </c>
      <c r="D87" s="114">
        <v>0</v>
      </c>
      <c r="E87" s="114">
        <v>0</v>
      </c>
      <c r="F87" s="114">
        <v>0</v>
      </c>
      <c r="G87" s="114">
        <v>0</v>
      </c>
      <c r="H87" s="114">
        <v>0</v>
      </c>
      <c r="I87" s="114">
        <v>0</v>
      </c>
      <c r="J87" s="115">
        <v>1.1480707639586754</v>
      </c>
      <c r="K87" s="111">
        <v>4</v>
      </c>
      <c r="L87" s="111" t="s">
        <v>285</v>
      </c>
      <c r="M87" s="111" t="s">
        <v>8</v>
      </c>
      <c r="N87" s="111" t="s">
        <v>36</v>
      </c>
    </row>
    <row r="88" spans="1:14" s="3" customFormat="1" ht="15">
      <c r="A88" s="111" t="s">
        <v>536</v>
      </c>
      <c r="B88" s="111" t="s">
        <v>518</v>
      </c>
      <c r="C88" s="114">
        <v>2.8620000000000001</v>
      </c>
      <c r="D88" s="114">
        <v>2.7160000000000002</v>
      </c>
      <c r="E88" s="114">
        <v>1.827</v>
      </c>
      <c r="F88" s="114">
        <v>1.8779999999999999</v>
      </c>
      <c r="G88" s="114">
        <v>1.4830000000000001</v>
      </c>
      <c r="H88" s="114">
        <v>1.4830000000000001</v>
      </c>
      <c r="I88" s="114">
        <v>1.4830000000000001</v>
      </c>
      <c r="J88" s="115">
        <v>1.2985443793711264</v>
      </c>
      <c r="K88" s="111">
        <v>4</v>
      </c>
      <c r="L88" s="111" t="s">
        <v>285</v>
      </c>
      <c r="M88" s="111" t="s">
        <v>537</v>
      </c>
      <c r="N88" s="111" t="s">
        <v>36</v>
      </c>
    </row>
    <row r="89" spans="1:14" s="3" customFormat="1" ht="15">
      <c r="A89" s="111" t="s">
        <v>538</v>
      </c>
      <c r="B89" s="111" t="s">
        <v>517</v>
      </c>
      <c r="C89" s="114">
        <v>2.5750000000000002</v>
      </c>
      <c r="D89" s="114">
        <v>3.1120000000000001</v>
      </c>
      <c r="E89" s="114">
        <v>3.157</v>
      </c>
      <c r="F89" s="114">
        <v>2.6459999999999999</v>
      </c>
      <c r="G89" s="114">
        <v>2.8919999999999999</v>
      </c>
      <c r="H89" s="114">
        <v>2.0990000000000002</v>
      </c>
      <c r="I89" s="114">
        <v>2.016</v>
      </c>
      <c r="J89" s="115">
        <v>26.788290199406024</v>
      </c>
      <c r="K89" s="111">
        <v>4</v>
      </c>
      <c r="L89" s="111" t="s">
        <v>285</v>
      </c>
      <c r="M89" s="111" t="s">
        <v>36</v>
      </c>
      <c r="N89" s="111" t="s">
        <v>36</v>
      </c>
    </row>
    <row r="90" spans="1:14" s="3" customFormat="1" ht="15">
      <c r="A90" s="111" t="s">
        <v>539</v>
      </c>
      <c r="B90" s="7" t="s">
        <v>516</v>
      </c>
      <c r="C90" s="63">
        <v>0.75800000000000001</v>
      </c>
      <c r="D90" s="63">
        <v>0.42799999999999999</v>
      </c>
      <c r="E90" s="63">
        <v>1.1399999999999999</v>
      </c>
      <c r="F90" s="63">
        <v>0.98</v>
      </c>
      <c r="G90" s="63">
        <v>0.98</v>
      </c>
      <c r="H90" s="63">
        <v>0.98</v>
      </c>
      <c r="I90" s="63">
        <v>0.98</v>
      </c>
      <c r="J90" s="301">
        <v>27.804878048780491</v>
      </c>
      <c r="K90" s="10">
        <v>4</v>
      </c>
      <c r="L90" s="111" t="s">
        <v>285</v>
      </c>
      <c r="M90" s="10" t="s">
        <v>36</v>
      </c>
      <c r="N90" s="10" t="s">
        <v>36</v>
      </c>
    </row>
    <row r="91" spans="1:14" s="76" customFormat="1" ht="15">
      <c r="A91" s="111" t="s">
        <v>328</v>
      </c>
      <c r="B91" s="111" t="s">
        <v>455</v>
      </c>
      <c r="C91" s="114">
        <v>5.65</v>
      </c>
      <c r="D91" s="114">
        <v>8.0139999999999993</v>
      </c>
      <c r="E91" s="114">
        <v>3.5009999999999999</v>
      </c>
      <c r="F91" s="114">
        <v>1.962</v>
      </c>
      <c r="G91" s="114">
        <v>1.242</v>
      </c>
      <c r="H91" s="114">
        <v>1.242</v>
      </c>
      <c r="I91" s="114">
        <v>1.242</v>
      </c>
      <c r="J91" s="115">
        <v>2.676585041398766</v>
      </c>
      <c r="K91" s="111">
        <v>4</v>
      </c>
      <c r="L91" s="111" t="s">
        <v>285</v>
      </c>
      <c r="M91" s="111" t="s">
        <v>537</v>
      </c>
      <c r="N91" s="111" t="s">
        <v>36</v>
      </c>
    </row>
    <row r="92" spans="1:14" s="76" customFormat="1" ht="15">
      <c r="A92" s="111" t="s">
        <v>122</v>
      </c>
      <c r="B92" s="111" t="s">
        <v>115</v>
      </c>
      <c r="C92" s="114">
        <v>3.6600000000000001E-2</v>
      </c>
      <c r="D92" s="114">
        <v>3.3000000000000002E-2</v>
      </c>
      <c r="E92" s="114">
        <v>3.3000000000000002E-2</v>
      </c>
      <c r="F92" s="114">
        <v>3.3000000000000002E-2</v>
      </c>
      <c r="G92" s="114">
        <v>3.3000000000000002E-2</v>
      </c>
      <c r="H92" s="114">
        <v>3.3000000000000002E-2</v>
      </c>
      <c r="I92" s="114">
        <v>3.3000000000000002E-2</v>
      </c>
      <c r="J92" s="115">
        <v>4.7715787418937403E-3</v>
      </c>
      <c r="K92" s="111">
        <v>4</v>
      </c>
      <c r="L92" s="111" t="s">
        <v>285</v>
      </c>
      <c r="M92" s="111" t="s">
        <v>116</v>
      </c>
      <c r="N92" s="111" t="s">
        <v>35</v>
      </c>
    </row>
    <row r="93" spans="1:14" s="76" customFormat="1" ht="15">
      <c r="A93" s="111" t="s">
        <v>122</v>
      </c>
      <c r="B93" s="111" t="s">
        <v>250</v>
      </c>
      <c r="C93" s="114">
        <v>0.25</v>
      </c>
      <c r="D93" s="114">
        <v>0.09</v>
      </c>
      <c r="E93" s="114">
        <v>0.09</v>
      </c>
      <c r="F93" s="114">
        <v>0.09</v>
      </c>
      <c r="G93" s="114">
        <v>0.09</v>
      </c>
      <c r="H93" s="114">
        <v>0.09</v>
      </c>
      <c r="I93" s="114">
        <v>0.09</v>
      </c>
      <c r="J93" s="115">
        <v>1.30133965688011E-2</v>
      </c>
      <c r="K93" s="111">
        <v>4</v>
      </c>
      <c r="L93" s="111" t="s">
        <v>285</v>
      </c>
      <c r="M93" s="111" t="s">
        <v>113</v>
      </c>
      <c r="N93" s="111" t="s">
        <v>35</v>
      </c>
    </row>
    <row r="94" spans="1:14" s="76" customFormat="1" ht="15">
      <c r="A94" s="111" t="s">
        <v>122</v>
      </c>
      <c r="B94" s="111" t="s">
        <v>514</v>
      </c>
      <c r="C94" s="114">
        <v>0.99</v>
      </c>
      <c r="D94" s="114">
        <v>0.45</v>
      </c>
      <c r="E94" s="114">
        <v>0.45</v>
      </c>
      <c r="F94" s="114">
        <v>0.45</v>
      </c>
      <c r="G94" s="114">
        <v>0.45</v>
      </c>
      <c r="H94" s="114">
        <v>0.45</v>
      </c>
      <c r="I94" s="114">
        <v>0.45</v>
      </c>
      <c r="J94" s="115">
        <v>6.5066982844005528E-2</v>
      </c>
      <c r="K94" s="111">
        <v>4</v>
      </c>
      <c r="L94" s="111" t="s">
        <v>285</v>
      </c>
      <c r="M94" s="111" t="s">
        <v>121</v>
      </c>
      <c r="N94" s="111" t="s">
        <v>35</v>
      </c>
    </row>
    <row r="95" spans="1:14" s="76" customFormat="1" ht="15">
      <c r="A95" s="111" t="s">
        <v>122</v>
      </c>
      <c r="B95" s="111" t="s">
        <v>449</v>
      </c>
      <c r="C95" s="114">
        <v>0.36299999999999999</v>
      </c>
      <c r="D95" s="114">
        <v>0.36299999999999999</v>
      </c>
      <c r="E95" s="194" t="s">
        <v>327</v>
      </c>
      <c r="F95" s="194" t="s">
        <v>327</v>
      </c>
      <c r="G95" s="194" t="s">
        <v>327</v>
      </c>
      <c r="H95" s="194" t="s">
        <v>327</v>
      </c>
      <c r="I95" s="194" t="s">
        <v>327</v>
      </c>
      <c r="J95" s="115">
        <v>5.2487366160831113E-2</v>
      </c>
      <c r="K95" s="111">
        <v>4</v>
      </c>
      <c r="L95" s="111" t="s">
        <v>285</v>
      </c>
      <c r="M95" s="111" t="s">
        <v>106</v>
      </c>
      <c r="N95" s="111" t="s">
        <v>35</v>
      </c>
    </row>
    <row r="96" spans="1:14" s="76" customFormat="1" ht="15">
      <c r="A96" s="111" t="s">
        <v>122</v>
      </c>
      <c r="B96" s="111" t="s">
        <v>105</v>
      </c>
      <c r="C96" s="114">
        <v>0.13</v>
      </c>
      <c r="D96" s="114">
        <v>0.13</v>
      </c>
      <c r="E96" s="114">
        <v>0.13</v>
      </c>
      <c r="F96" s="114">
        <v>0.13</v>
      </c>
      <c r="G96" s="114">
        <v>0.13</v>
      </c>
      <c r="H96" s="114">
        <v>0.13</v>
      </c>
      <c r="I96" s="114">
        <v>0.13</v>
      </c>
      <c r="J96" s="115">
        <v>1.8797128377157149E-2</v>
      </c>
      <c r="K96" s="111">
        <v>4</v>
      </c>
      <c r="L96" s="111" t="s">
        <v>285</v>
      </c>
      <c r="M96" s="111" t="s">
        <v>105</v>
      </c>
      <c r="N96" s="111" t="s">
        <v>35</v>
      </c>
    </row>
    <row r="97" spans="1:14" s="76" customFormat="1" ht="15">
      <c r="A97" s="111" t="s">
        <v>122</v>
      </c>
      <c r="B97" s="111" t="s">
        <v>103</v>
      </c>
      <c r="C97" s="114">
        <v>0.6</v>
      </c>
      <c r="D97" s="114">
        <v>0.45</v>
      </c>
      <c r="E97" s="114">
        <v>0.45</v>
      </c>
      <c r="F97" s="114">
        <v>0.45</v>
      </c>
      <c r="G97" s="114">
        <v>0.45</v>
      </c>
      <c r="H97" s="114">
        <v>0.45</v>
      </c>
      <c r="I97" s="114">
        <v>0.45</v>
      </c>
      <c r="J97" s="115">
        <v>6.5066982844005528E-2</v>
      </c>
      <c r="K97" s="111">
        <v>4</v>
      </c>
      <c r="L97" s="111" t="s">
        <v>285</v>
      </c>
      <c r="M97" s="111" t="s">
        <v>104</v>
      </c>
      <c r="N97" s="111" t="s">
        <v>35</v>
      </c>
    </row>
    <row r="98" spans="1:14" s="76" customFormat="1" ht="15">
      <c r="A98" s="111" t="s">
        <v>122</v>
      </c>
      <c r="B98" s="111" t="s">
        <v>251</v>
      </c>
      <c r="C98" s="114">
        <v>0.57499999999999996</v>
      </c>
      <c r="D98" s="114">
        <v>0.7</v>
      </c>
      <c r="E98" s="114">
        <v>0.7</v>
      </c>
      <c r="F98" s="114">
        <v>0.7</v>
      </c>
      <c r="G98" s="114">
        <v>0.7</v>
      </c>
      <c r="H98" s="114">
        <v>0.7</v>
      </c>
      <c r="I98" s="114">
        <v>0.7</v>
      </c>
      <c r="J98" s="115">
        <v>0.10121530664623081</v>
      </c>
      <c r="K98" s="111">
        <v>4</v>
      </c>
      <c r="L98" s="111" t="s">
        <v>285</v>
      </c>
      <c r="M98" s="111" t="s">
        <v>119</v>
      </c>
      <c r="N98" s="111" t="s">
        <v>35</v>
      </c>
    </row>
    <row r="99" spans="1:14" s="76" customFormat="1" ht="15">
      <c r="A99" s="111" t="s">
        <v>122</v>
      </c>
      <c r="B99" s="111" t="s">
        <v>252</v>
      </c>
      <c r="C99" s="114">
        <v>1.276</v>
      </c>
      <c r="D99" s="114">
        <v>1.1659999999999999</v>
      </c>
      <c r="E99" s="114">
        <v>1.1659999999999999</v>
      </c>
      <c r="F99" s="114">
        <v>1.1659999999999999</v>
      </c>
      <c r="G99" s="114">
        <v>1.1659999999999999</v>
      </c>
      <c r="H99" s="114">
        <v>1.1659999999999999</v>
      </c>
      <c r="I99" s="114">
        <v>1.1659999999999999</v>
      </c>
      <c r="J99" s="115">
        <v>0.16859578221357874</v>
      </c>
      <c r="K99" s="111">
        <v>4</v>
      </c>
      <c r="L99" s="111" t="s">
        <v>285</v>
      </c>
      <c r="M99" s="111" t="s">
        <v>279</v>
      </c>
      <c r="N99" s="111" t="s">
        <v>35</v>
      </c>
    </row>
    <row r="100" spans="1:14" s="76" customFormat="1" ht="15">
      <c r="A100" s="111" t="s">
        <v>122</v>
      </c>
      <c r="B100" s="111" t="s">
        <v>372</v>
      </c>
      <c r="C100" s="114"/>
      <c r="D100" s="114"/>
      <c r="E100" s="114"/>
      <c r="F100" s="114"/>
      <c r="G100" s="114"/>
      <c r="H100" s="114"/>
      <c r="I100" s="114"/>
      <c r="J100" s="115"/>
      <c r="K100" s="111">
        <v>4</v>
      </c>
      <c r="L100" s="111" t="s">
        <v>285</v>
      </c>
      <c r="M100" s="111" t="s">
        <v>373</v>
      </c>
      <c r="N100" s="111" t="s">
        <v>35</v>
      </c>
    </row>
    <row r="101" spans="1:14" s="76" customFormat="1" ht="15">
      <c r="A101" s="111" t="s">
        <v>374</v>
      </c>
      <c r="B101" s="111" t="s">
        <v>375</v>
      </c>
      <c r="C101" s="114">
        <v>0.39100000000000001</v>
      </c>
      <c r="D101" s="114">
        <v>0.35</v>
      </c>
      <c r="E101" s="114">
        <v>0.35</v>
      </c>
      <c r="F101" s="114">
        <v>0.35</v>
      </c>
      <c r="G101" s="114">
        <v>0.35</v>
      </c>
      <c r="H101" s="114">
        <v>0.35</v>
      </c>
      <c r="I101" s="114">
        <v>0.35</v>
      </c>
      <c r="J101" s="115">
        <v>0.13542218834517952</v>
      </c>
      <c r="K101" s="111">
        <v>4</v>
      </c>
      <c r="L101" s="111" t="s">
        <v>285</v>
      </c>
      <c r="M101" s="111" t="s">
        <v>279</v>
      </c>
      <c r="N101" s="111" t="s">
        <v>35</v>
      </c>
    </row>
    <row r="102" spans="1:14" s="76" customFormat="1" ht="15">
      <c r="A102" s="111" t="s">
        <v>253</v>
      </c>
      <c r="B102" s="111" t="s">
        <v>107</v>
      </c>
      <c r="C102" s="114">
        <v>30.260999999999999</v>
      </c>
      <c r="D102" s="114">
        <v>31.62</v>
      </c>
      <c r="E102" s="114">
        <v>25.696000000000002</v>
      </c>
      <c r="F102" s="114">
        <v>25.331</v>
      </c>
      <c r="G102" s="114">
        <v>25.219000000000001</v>
      </c>
      <c r="H102" s="114">
        <v>25.149000000000001</v>
      </c>
      <c r="I102" s="114">
        <v>25.152000000000001</v>
      </c>
      <c r="J102" s="115">
        <v>28.188110883182134</v>
      </c>
      <c r="K102" s="111">
        <v>2</v>
      </c>
      <c r="L102" s="111" t="s">
        <v>108</v>
      </c>
      <c r="M102" s="111" t="s">
        <v>109</v>
      </c>
      <c r="N102" s="111" t="s">
        <v>35</v>
      </c>
    </row>
    <row r="103" spans="1:14" s="76" customFormat="1" ht="15">
      <c r="A103" s="111" t="s">
        <v>255</v>
      </c>
      <c r="B103" s="111" t="s">
        <v>254</v>
      </c>
      <c r="C103" s="114">
        <v>4.7460000000000004</v>
      </c>
      <c r="D103" s="114">
        <v>4.6109999999999998</v>
      </c>
      <c r="E103" s="114">
        <v>4.6109999999999998</v>
      </c>
      <c r="F103" s="114">
        <v>4.6109999999999998</v>
      </c>
      <c r="G103" s="114">
        <v>4.6109999999999998</v>
      </c>
      <c r="H103" s="114">
        <v>4.6109999999999998</v>
      </c>
      <c r="I103" s="114">
        <v>4.6109999999999998</v>
      </c>
      <c r="J103" s="115">
        <v>10.894013136133818</v>
      </c>
      <c r="K103" s="111">
        <v>1</v>
      </c>
      <c r="L103" s="111" t="s">
        <v>95</v>
      </c>
      <c r="M103" s="111" t="s">
        <v>110</v>
      </c>
      <c r="N103" s="111" t="s">
        <v>35</v>
      </c>
    </row>
    <row r="104" spans="1:14" s="76" customFormat="1" ht="15">
      <c r="A104" s="111" t="s">
        <v>450</v>
      </c>
      <c r="B104" s="111" t="s">
        <v>515</v>
      </c>
      <c r="C104" s="114">
        <v>5.2110000000000003</v>
      </c>
      <c r="D104" s="114">
        <v>6.2430000000000003</v>
      </c>
      <c r="E104" s="114">
        <v>2.714</v>
      </c>
      <c r="F104" s="114">
        <v>2.3420000000000001</v>
      </c>
      <c r="G104" s="114">
        <v>2.355</v>
      </c>
      <c r="H104" s="114">
        <v>2.355</v>
      </c>
      <c r="I104" s="114">
        <v>2.355</v>
      </c>
      <c r="J104" s="115">
        <v>4.766002282904557</v>
      </c>
      <c r="K104" s="111">
        <v>2</v>
      </c>
      <c r="L104" s="111" t="s">
        <v>108</v>
      </c>
      <c r="M104" s="111" t="s">
        <v>109</v>
      </c>
      <c r="N104" s="111" t="s">
        <v>35</v>
      </c>
    </row>
    <row r="105" spans="1:14" s="76" customFormat="1" ht="15">
      <c r="A105" s="111" t="s">
        <v>259</v>
      </c>
      <c r="B105" s="111" t="s">
        <v>258</v>
      </c>
      <c r="C105" s="114">
        <v>0.45</v>
      </c>
      <c r="D105" s="114">
        <v>0.4</v>
      </c>
      <c r="E105" s="114">
        <v>0.4</v>
      </c>
      <c r="F105" s="114">
        <v>0.4</v>
      </c>
      <c r="G105" s="114">
        <v>0.4</v>
      </c>
      <c r="H105" s="114">
        <v>0.4</v>
      </c>
      <c r="I105" s="114">
        <v>0.4</v>
      </c>
      <c r="J105" s="115">
        <v>0.70243217139344982</v>
      </c>
      <c r="K105" s="111">
        <v>4</v>
      </c>
      <c r="L105" s="111" t="s">
        <v>285</v>
      </c>
      <c r="M105" s="111" t="s">
        <v>326</v>
      </c>
      <c r="N105" s="111" t="s">
        <v>35</v>
      </c>
    </row>
    <row r="106" spans="1:14" s="76" customFormat="1" ht="15">
      <c r="A106" s="111" t="s">
        <v>260</v>
      </c>
      <c r="B106" s="111" t="s">
        <v>325</v>
      </c>
      <c r="C106" s="114">
        <v>1.1879999999999999</v>
      </c>
      <c r="D106" s="114">
        <v>1.4139999999999999</v>
      </c>
      <c r="E106" s="114">
        <v>1.5740000000000001</v>
      </c>
      <c r="F106" s="114">
        <v>1.639</v>
      </c>
      <c r="G106" s="114">
        <v>1.6539999999999999</v>
      </c>
      <c r="H106" s="114">
        <v>1.6539999999999999</v>
      </c>
      <c r="I106" s="114">
        <v>1.6539999999999999</v>
      </c>
      <c r="J106" s="115">
        <v>2.7640705944332251</v>
      </c>
      <c r="K106" s="111">
        <v>4</v>
      </c>
      <c r="L106" s="111" t="s">
        <v>285</v>
      </c>
      <c r="M106" s="111" t="s">
        <v>114</v>
      </c>
      <c r="N106" s="111" t="s">
        <v>35</v>
      </c>
    </row>
    <row r="107" spans="1:14" s="76" customFormat="1" ht="15">
      <c r="A107" s="111" t="s">
        <v>261</v>
      </c>
      <c r="B107" s="111" t="s">
        <v>117</v>
      </c>
      <c r="C107" s="114">
        <v>4.1859999999999999</v>
      </c>
      <c r="D107" s="114">
        <v>4.0439999999999996</v>
      </c>
      <c r="E107" s="114">
        <v>4.0460000000000003</v>
      </c>
      <c r="F107" s="114">
        <v>4.0460000000000003</v>
      </c>
      <c r="G107" s="114">
        <v>4.0460000000000003</v>
      </c>
      <c r="H107" s="114">
        <v>4.0460000000000003</v>
      </c>
      <c r="I107" s="114">
        <v>4.0469999999999997</v>
      </c>
      <c r="J107" s="115">
        <v>25.178915925073124</v>
      </c>
      <c r="K107" s="111">
        <v>4</v>
      </c>
      <c r="L107" s="111" t="s">
        <v>285</v>
      </c>
      <c r="M107" s="111" t="s">
        <v>118</v>
      </c>
      <c r="N107" s="111" t="s">
        <v>35</v>
      </c>
    </row>
    <row r="108" spans="1:14" s="76" customFormat="1" ht="15">
      <c r="A108" s="111" t="s">
        <v>262</v>
      </c>
      <c r="B108" s="111" t="s">
        <v>120</v>
      </c>
      <c r="C108" s="114">
        <v>0.502</v>
      </c>
      <c r="D108" s="114">
        <v>0.36599999999999999</v>
      </c>
      <c r="E108" s="114">
        <v>0.45700000000000002</v>
      </c>
      <c r="F108" s="114">
        <v>0.46100000000000002</v>
      </c>
      <c r="G108" s="114">
        <v>0.46300000000000002</v>
      </c>
      <c r="H108" s="114">
        <v>0.46300000000000002</v>
      </c>
      <c r="I108" s="114">
        <v>0.46300000000000002</v>
      </c>
      <c r="J108" s="115">
        <v>1.676818081749468</v>
      </c>
      <c r="K108" s="111">
        <v>2</v>
      </c>
      <c r="L108" s="111" t="s">
        <v>108</v>
      </c>
      <c r="M108" s="111" t="s">
        <v>26</v>
      </c>
      <c r="N108" s="111" t="s">
        <v>35</v>
      </c>
    </row>
    <row r="109" spans="1:14" s="76" customFormat="1" ht="15">
      <c r="A109" s="111" t="s">
        <v>257</v>
      </c>
      <c r="B109" s="111" t="s">
        <v>256</v>
      </c>
      <c r="C109" s="114">
        <v>1</v>
      </c>
      <c r="D109" s="114">
        <v>1</v>
      </c>
      <c r="E109" s="114">
        <v>0.72399999999999998</v>
      </c>
      <c r="F109" s="114">
        <v>0.502</v>
      </c>
      <c r="G109" s="114">
        <v>0.502</v>
      </c>
      <c r="H109" s="114">
        <v>0.502</v>
      </c>
      <c r="I109" s="114">
        <v>0.502</v>
      </c>
      <c r="J109" s="115">
        <v>1.2714022302221442</v>
      </c>
      <c r="K109" s="111">
        <v>4</v>
      </c>
      <c r="L109" s="111" t="s">
        <v>285</v>
      </c>
      <c r="M109" s="111" t="s">
        <v>18</v>
      </c>
      <c r="N109" s="111" t="s">
        <v>35</v>
      </c>
    </row>
    <row r="110" spans="1:14" s="76" customFormat="1" ht="15">
      <c r="A110" s="141" t="s">
        <v>323</v>
      </c>
      <c r="B110" s="111" t="s">
        <v>324</v>
      </c>
      <c r="C110" s="114">
        <v>0.77</v>
      </c>
      <c r="D110" s="114">
        <v>0.8</v>
      </c>
      <c r="E110" s="114">
        <v>0.8</v>
      </c>
      <c r="F110" s="114">
        <v>0.8</v>
      </c>
      <c r="G110" s="114">
        <v>0.8</v>
      </c>
      <c r="H110" s="114">
        <v>0.8</v>
      </c>
      <c r="I110" s="114">
        <v>0.8</v>
      </c>
      <c r="J110" s="115">
        <v>1.7314143490964182</v>
      </c>
      <c r="K110" s="111">
        <v>2</v>
      </c>
      <c r="L110" s="111" t="s">
        <v>108</v>
      </c>
      <c r="M110" s="111" t="s">
        <v>24</v>
      </c>
      <c r="N110" s="111" t="s">
        <v>35</v>
      </c>
    </row>
    <row r="111" spans="1:14" s="76" customFormat="1" ht="15">
      <c r="A111" s="111" t="s">
        <v>451</v>
      </c>
      <c r="B111" s="111" t="s">
        <v>111</v>
      </c>
      <c r="C111" s="114">
        <v>3.5999999999999997E-2</v>
      </c>
      <c r="D111" s="114">
        <v>3.7999999999999999E-2</v>
      </c>
      <c r="E111" s="114">
        <v>3.7999999999999999E-2</v>
      </c>
      <c r="F111" s="114">
        <v>3.7999999999999999E-2</v>
      </c>
      <c r="G111" s="114">
        <v>3.7999999999999999E-2</v>
      </c>
      <c r="H111" s="114">
        <v>3.7999999999999999E-2</v>
      </c>
      <c r="I111" s="114">
        <v>3.7999999999999999E-2</v>
      </c>
      <c r="J111" s="115">
        <v>0.14031978139655107</v>
      </c>
      <c r="K111" s="111">
        <v>4</v>
      </c>
      <c r="L111" s="111" t="s">
        <v>285</v>
      </c>
      <c r="M111" s="111" t="s">
        <v>112</v>
      </c>
      <c r="N111" s="111" t="s">
        <v>35</v>
      </c>
    </row>
    <row r="112" spans="1:14" s="76" customFormat="1" ht="15">
      <c r="A112" s="128" t="s">
        <v>260</v>
      </c>
      <c r="B112" s="111" t="s">
        <v>320</v>
      </c>
      <c r="C112" s="114">
        <v>0.3</v>
      </c>
      <c r="D112" s="114">
        <v>0.1</v>
      </c>
      <c r="E112" s="114">
        <v>0.1</v>
      </c>
      <c r="F112" s="114">
        <v>0.1</v>
      </c>
      <c r="G112" s="114">
        <v>0.1</v>
      </c>
      <c r="H112" s="114">
        <v>0.1</v>
      </c>
      <c r="I112" s="114">
        <v>0.1</v>
      </c>
      <c r="J112" s="115">
        <v>0.17560804284836246</v>
      </c>
      <c r="K112" s="111">
        <v>4</v>
      </c>
      <c r="L112" s="111" t="s">
        <v>285</v>
      </c>
      <c r="M112" s="111" t="s">
        <v>452</v>
      </c>
      <c r="N112" s="111" t="s">
        <v>35</v>
      </c>
    </row>
    <row r="113" spans="1:14" s="21" customFormat="1" ht="15" customHeight="1">
      <c r="A113" s="141" t="s">
        <v>322</v>
      </c>
      <c r="B113" s="111" t="s">
        <v>321</v>
      </c>
      <c r="C113" s="114">
        <v>0</v>
      </c>
      <c r="D113" s="114">
        <v>0</v>
      </c>
      <c r="E113" s="114">
        <v>0</v>
      </c>
      <c r="F113" s="114">
        <v>0</v>
      </c>
      <c r="G113" s="114">
        <v>0</v>
      </c>
      <c r="H113" s="114">
        <v>0</v>
      </c>
      <c r="I113" s="114">
        <v>0</v>
      </c>
      <c r="J113" s="115">
        <v>0</v>
      </c>
      <c r="K113" s="111">
        <v>4</v>
      </c>
      <c r="L113" s="111" t="s">
        <v>285</v>
      </c>
      <c r="M113" s="111" t="s">
        <v>56</v>
      </c>
      <c r="N113" s="111" t="s">
        <v>35</v>
      </c>
    </row>
    <row r="114" spans="1:14" s="7" customFormat="1">
      <c r="A114" s="244"/>
      <c r="B114" s="21" t="s">
        <v>364</v>
      </c>
      <c r="C114" s="133">
        <f>SUM(C76:C113)</f>
        <v>71.710599999999985</v>
      </c>
      <c r="D114" s="133">
        <f t="shared" ref="D114:I114" si="6">SUM(D76:D113)</f>
        <v>75.364999999999995</v>
      </c>
      <c r="E114" s="133">
        <f t="shared" si="6"/>
        <v>62.668999999999983</v>
      </c>
      <c r="F114" s="133">
        <f t="shared" si="6"/>
        <v>60.941999999999993</v>
      </c>
      <c r="G114" s="133">
        <f t="shared" si="6"/>
        <v>59.972999999999999</v>
      </c>
      <c r="H114" s="133">
        <f t="shared" si="6"/>
        <v>59.016999999999996</v>
      </c>
      <c r="I114" s="133">
        <f t="shared" si="6"/>
        <v>55.91299999999999</v>
      </c>
      <c r="J114" s="245"/>
      <c r="K114" s="245"/>
      <c r="L114" s="246"/>
      <c r="M114" s="245"/>
      <c r="N114" s="245"/>
    </row>
    <row r="115" spans="1:14" s="7" customFormat="1">
      <c r="A115" s="112"/>
      <c r="C115" s="63"/>
      <c r="D115" s="63"/>
      <c r="E115" s="63"/>
      <c r="F115" s="63"/>
      <c r="G115" s="63"/>
      <c r="H115" s="63"/>
      <c r="I115" s="63"/>
      <c r="J115" s="10"/>
      <c r="K115" s="10"/>
      <c r="L115" s="10"/>
      <c r="M115" s="10"/>
      <c r="N115" s="10"/>
    </row>
    <row r="116" spans="1:14" s="7" customFormat="1" ht="15">
      <c r="A116" s="15"/>
      <c r="B116" s="26" t="s">
        <v>422</v>
      </c>
      <c r="C116" s="56"/>
      <c r="D116" s="59"/>
      <c r="E116" s="59"/>
      <c r="F116" s="59"/>
      <c r="G116" s="59"/>
      <c r="H116" s="59"/>
      <c r="I116" s="59"/>
      <c r="J116" s="27"/>
      <c r="K116" s="26"/>
      <c r="L116" s="94"/>
      <c r="M116" s="94"/>
      <c r="N116" s="26"/>
    </row>
    <row r="117" spans="1:14" s="7" customFormat="1">
      <c r="A117" s="112" t="s">
        <v>317</v>
      </c>
      <c r="B117" s="7" t="s">
        <v>680</v>
      </c>
      <c r="C117" s="63">
        <v>1.431</v>
      </c>
      <c r="D117" s="63">
        <v>1.9950000000000001</v>
      </c>
      <c r="E117" s="63">
        <v>1.3</v>
      </c>
      <c r="F117" s="63">
        <v>1.349</v>
      </c>
      <c r="G117" s="63">
        <v>1.431</v>
      </c>
      <c r="H117" s="63">
        <v>1.4750000000000001</v>
      </c>
      <c r="I117" s="63">
        <v>1.4750000000000001</v>
      </c>
      <c r="J117" s="10">
        <v>100</v>
      </c>
      <c r="K117" s="10">
        <v>6</v>
      </c>
      <c r="L117" s="10" t="s">
        <v>155</v>
      </c>
      <c r="M117" s="10" t="s">
        <v>2</v>
      </c>
      <c r="N117" s="10" t="s">
        <v>36</v>
      </c>
    </row>
    <row r="118" spans="1:14" s="7" customFormat="1">
      <c r="A118" s="112" t="s">
        <v>317</v>
      </c>
      <c r="B118" s="7" t="s">
        <v>682</v>
      </c>
      <c r="C118" s="63">
        <v>0.85594999999999988</v>
      </c>
      <c r="D118" s="63">
        <v>6.3098999999999998</v>
      </c>
      <c r="E118" s="63">
        <v>6.1997</v>
      </c>
      <c r="F118" s="63">
        <v>7.832749999999999</v>
      </c>
      <c r="G118" s="63">
        <v>7.832749999999999</v>
      </c>
      <c r="H118" s="63">
        <v>7.832749999999999</v>
      </c>
      <c r="I118" s="63">
        <v>7.832749999999999</v>
      </c>
      <c r="J118" s="271">
        <v>95</v>
      </c>
      <c r="K118" s="10" t="s">
        <v>483</v>
      </c>
      <c r="L118" s="111"/>
      <c r="M118" s="10" t="s">
        <v>467</v>
      </c>
      <c r="N118" s="10" t="s">
        <v>36</v>
      </c>
    </row>
    <row r="119" spans="1:14" s="7" customFormat="1">
      <c r="A119" s="7" t="s">
        <v>628</v>
      </c>
      <c r="B119" s="7" t="s">
        <v>627</v>
      </c>
      <c r="C119" s="100">
        <v>0</v>
      </c>
      <c r="D119" s="100">
        <v>1.9353</v>
      </c>
      <c r="E119" s="100">
        <v>2.3885999999999998</v>
      </c>
      <c r="F119" s="100">
        <v>2.5613999999999999</v>
      </c>
      <c r="G119" s="100">
        <v>2.4335999999999998</v>
      </c>
      <c r="H119" s="100">
        <v>2.4335999999999998</v>
      </c>
      <c r="I119" s="100">
        <v>2.4335999999999998</v>
      </c>
      <c r="J119" s="7">
        <v>30</v>
      </c>
      <c r="K119" s="7">
        <v>4</v>
      </c>
      <c r="L119" s="111" t="s">
        <v>285</v>
      </c>
      <c r="M119" s="7" t="s">
        <v>20</v>
      </c>
      <c r="N119" s="10" t="s">
        <v>36</v>
      </c>
    </row>
    <row r="120" spans="1:14" s="7" customFormat="1">
      <c r="A120" s="7" t="s">
        <v>468</v>
      </c>
      <c r="B120" s="7" t="s">
        <v>683</v>
      </c>
      <c r="C120" s="100">
        <v>0</v>
      </c>
      <c r="D120" s="100">
        <v>0</v>
      </c>
      <c r="E120" s="100">
        <v>0</v>
      </c>
      <c r="F120" s="100">
        <v>0</v>
      </c>
      <c r="G120" s="100">
        <v>0</v>
      </c>
      <c r="H120" s="100">
        <v>0</v>
      </c>
      <c r="I120" s="100">
        <v>0</v>
      </c>
      <c r="J120" s="7">
        <v>100</v>
      </c>
      <c r="K120" s="7" t="s">
        <v>684</v>
      </c>
      <c r="L120" s="111" t="s">
        <v>685</v>
      </c>
      <c r="M120" s="7" t="s">
        <v>686</v>
      </c>
      <c r="N120" s="10" t="s">
        <v>36</v>
      </c>
    </row>
    <row r="121" spans="1:14" s="7" customFormat="1">
      <c r="A121" s="7" t="s">
        <v>32</v>
      </c>
      <c r="B121" s="7" t="s">
        <v>228</v>
      </c>
      <c r="C121" s="100">
        <v>13.946399999999999</v>
      </c>
      <c r="D121" s="100">
        <v>37.494900000000001</v>
      </c>
      <c r="E121" s="100">
        <v>37.095300000000002</v>
      </c>
      <c r="F121" s="100">
        <v>35.915399999999998</v>
      </c>
      <c r="G121" s="100">
        <v>36.196200000000005</v>
      </c>
      <c r="H121" s="100">
        <v>37.009800000000006</v>
      </c>
      <c r="I121" s="100">
        <v>37.009800000000006</v>
      </c>
      <c r="J121" s="7">
        <v>90</v>
      </c>
      <c r="K121" s="7" t="s">
        <v>409</v>
      </c>
      <c r="L121" s="111"/>
      <c r="M121" s="7" t="s">
        <v>12</v>
      </c>
      <c r="N121" s="10" t="s">
        <v>36</v>
      </c>
    </row>
    <row r="122" spans="1:14" s="7" customFormat="1">
      <c r="A122" s="7" t="s">
        <v>11</v>
      </c>
      <c r="B122" s="7" t="s">
        <v>376</v>
      </c>
      <c r="C122" s="100">
        <v>16.53</v>
      </c>
      <c r="D122" s="100">
        <v>18.132000000000001</v>
      </c>
      <c r="E122" s="100">
        <v>18</v>
      </c>
      <c r="F122" s="100">
        <v>18</v>
      </c>
      <c r="G122" s="100">
        <v>18.132000000000001</v>
      </c>
      <c r="H122" s="100">
        <v>18.132000000000001</v>
      </c>
      <c r="I122" s="100">
        <v>18.132000000000001</v>
      </c>
      <c r="J122" s="7">
        <v>100</v>
      </c>
      <c r="K122" s="7">
        <v>6</v>
      </c>
      <c r="L122" s="10" t="s">
        <v>155</v>
      </c>
      <c r="M122" s="7" t="s">
        <v>12</v>
      </c>
      <c r="N122" s="7" t="s">
        <v>36</v>
      </c>
    </row>
    <row r="123" spans="1:14" s="7" customFormat="1">
      <c r="A123" s="7" t="s">
        <v>13</v>
      </c>
      <c r="B123" s="7" t="s">
        <v>688</v>
      </c>
      <c r="C123" s="100">
        <v>0</v>
      </c>
      <c r="D123" s="100">
        <v>7.3999999999999955E-2</v>
      </c>
      <c r="E123" s="100">
        <v>0</v>
      </c>
      <c r="F123" s="100">
        <v>0</v>
      </c>
      <c r="G123" s="100">
        <v>1.2000000000000011E-2</v>
      </c>
      <c r="H123" s="100">
        <v>1.2000000000000011E-2</v>
      </c>
      <c r="I123" s="100">
        <v>1.2000000000000011E-2</v>
      </c>
      <c r="J123" s="7">
        <v>100</v>
      </c>
      <c r="K123" s="7">
        <v>6</v>
      </c>
      <c r="L123" s="111"/>
      <c r="M123" s="7" t="s">
        <v>12</v>
      </c>
      <c r="N123" s="7" t="s">
        <v>36</v>
      </c>
    </row>
    <row r="124" spans="1:14" s="7" customFormat="1">
      <c r="A124" s="7" t="s">
        <v>15</v>
      </c>
      <c r="B124" s="7" t="s">
        <v>42</v>
      </c>
      <c r="C124" s="100">
        <v>35.978000000000002</v>
      </c>
      <c r="D124" s="100">
        <v>40.368000000000002</v>
      </c>
      <c r="E124" s="100">
        <v>51.985999999999997</v>
      </c>
      <c r="F124" s="100">
        <v>61.136000000000003</v>
      </c>
      <c r="G124" s="100">
        <v>50.207000000000001</v>
      </c>
      <c r="H124" s="100">
        <v>43.856999999999999</v>
      </c>
      <c r="I124" s="100">
        <v>39.856999999999999</v>
      </c>
      <c r="J124" s="7">
        <v>100</v>
      </c>
      <c r="K124" s="7">
        <v>6</v>
      </c>
      <c r="L124" s="111" t="s">
        <v>155</v>
      </c>
      <c r="M124" s="7" t="s">
        <v>12</v>
      </c>
      <c r="N124" s="7" t="s">
        <v>36</v>
      </c>
    </row>
    <row r="125" spans="1:14" s="7" customFormat="1">
      <c r="A125" s="7" t="s">
        <v>15</v>
      </c>
      <c r="B125" s="7" t="s">
        <v>689</v>
      </c>
      <c r="C125" s="100">
        <v>144.922</v>
      </c>
      <c r="D125" s="100">
        <v>115.85600000000001</v>
      </c>
      <c r="E125" s="100">
        <v>166.411</v>
      </c>
      <c r="F125" s="100">
        <v>195.286</v>
      </c>
      <c r="G125" s="100">
        <v>204.60899999999998</v>
      </c>
      <c r="H125" s="100">
        <v>191.50899999999999</v>
      </c>
      <c r="I125" s="100">
        <v>178.72799999999998</v>
      </c>
      <c r="J125" s="7">
        <v>100</v>
      </c>
      <c r="K125" s="7" t="s">
        <v>409</v>
      </c>
      <c r="M125" s="7" t="s">
        <v>12</v>
      </c>
      <c r="N125" s="10" t="s">
        <v>36</v>
      </c>
    </row>
    <row r="126" spans="1:14" s="7" customFormat="1">
      <c r="B126" s="7" t="s">
        <v>552</v>
      </c>
      <c r="C126" s="100">
        <v>0</v>
      </c>
      <c r="D126" s="100">
        <v>7.5</v>
      </c>
      <c r="E126" s="100">
        <v>10</v>
      </c>
      <c r="F126" s="100">
        <v>10</v>
      </c>
      <c r="G126" s="100">
        <v>10</v>
      </c>
      <c r="H126" s="100">
        <v>10</v>
      </c>
      <c r="I126" s="100">
        <v>10</v>
      </c>
      <c r="J126" s="7">
        <v>100</v>
      </c>
      <c r="K126" s="7" t="s">
        <v>409</v>
      </c>
      <c r="L126" s="10"/>
      <c r="M126" s="7" t="s">
        <v>12</v>
      </c>
      <c r="N126" s="10" t="s">
        <v>36</v>
      </c>
    </row>
    <row r="127" spans="1:14" s="7" customFormat="1">
      <c r="A127" s="7" t="s">
        <v>17</v>
      </c>
      <c r="B127" s="7" t="s">
        <v>692</v>
      </c>
      <c r="C127" s="100">
        <v>1.1519999999999975</v>
      </c>
      <c r="D127" s="100">
        <v>5.4805000000000019</v>
      </c>
      <c r="E127" s="100">
        <v>6.8705000000000007</v>
      </c>
      <c r="F127" s="100">
        <v>3.0054999999999952</v>
      </c>
      <c r="G127" s="100">
        <v>0.88500000000000245</v>
      </c>
      <c r="H127" s="100">
        <v>0.50500000000000433</v>
      </c>
      <c r="I127" s="100">
        <v>0.50499999999999545</v>
      </c>
      <c r="J127" s="7" t="s">
        <v>693</v>
      </c>
      <c r="K127" s="7" t="s">
        <v>694</v>
      </c>
      <c r="L127" s="111"/>
      <c r="M127" s="7" t="s">
        <v>695</v>
      </c>
      <c r="N127" s="7" t="s">
        <v>36</v>
      </c>
    </row>
    <row r="128" spans="1:14" s="7" customFormat="1">
      <c r="A128" s="7" t="s">
        <v>378</v>
      </c>
      <c r="B128" s="7" t="s">
        <v>696</v>
      </c>
      <c r="C128" s="100">
        <v>73.878</v>
      </c>
      <c r="D128" s="100">
        <v>99.156000000000006</v>
      </c>
      <c r="E128" s="100">
        <v>72.103999999999999</v>
      </c>
      <c r="F128" s="100">
        <v>71.103000000000009</v>
      </c>
      <c r="G128" s="100">
        <v>70.91</v>
      </c>
      <c r="H128" s="100">
        <v>71.787999999999997</v>
      </c>
      <c r="I128" s="100">
        <v>71.787999999999997</v>
      </c>
      <c r="J128" s="7">
        <v>100</v>
      </c>
      <c r="K128" s="7">
        <v>3</v>
      </c>
      <c r="L128" s="10" t="s">
        <v>81</v>
      </c>
      <c r="M128" s="7" t="s">
        <v>8</v>
      </c>
      <c r="N128" s="10" t="s">
        <v>36</v>
      </c>
    </row>
    <row r="129" spans="1:14" s="7" customFormat="1">
      <c r="B129" s="7" t="s">
        <v>697</v>
      </c>
      <c r="C129" s="100">
        <v>3.3290000000000002</v>
      </c>
      <c r="D129" s="100">
        <v>3.5720000000000001</v>
      </c>
      <c r="E129" s="100">
        <v>3.5369999999999999</v>
      </c>
      <c r="F129" s="100">
        <v>3.5520000000000005</v>
      </c>
      <c r="G129" s="100">
        <v>3.5520000000000005</v>
      </c>
      <c r="H129" s="100">
        <v>3.5520000000000005</v>
      </c>
      <c r="I129" s="100">
        <v>3.5520000000000005</v>
      </c>
      <c r="J129" s="7">
        <v>100</v>
      </c>
      <c r="K129" s="7">
        <v>6</v>
      </c>
      <c r="L129" s="7" t="s">
        <v>155</v>
      </c>
      <c r="M129" s="7" t="s">
        <v>292</v>
      </c>
      <c r="N129" s="10" t="s">
        <v>36</v>
      </c>
    </row>
    <row r="130" spans="1:14" s="7" customFormat="1">
      <c r="A130" s="7" t="s">
        <v>293</v>
      </c>
      <c r="B130" s="7" t="s">
        <v>294</v>
      </c>
      <c r="C130" s="100">
        <v>0.43099999999999999</v>
      </c>
      <c r="D130" s="100">
        <v>2.0529999999999999</v>
      </c>
      <c r="E130" s="100">
        <v>3</v>
      </c>
      <c r="F130" s="100">
        <v>1.5</v>
      </c>
      <c r="G130" s="100">
        <v>0.89500000000000002</v>
      </c>
      <c r="H130" s="100">
        <v>0</v>
      </c>
      <c r="I130" s="100">
        <v>0</v>
      </c>
      <c r="J130" s="7">
        <v>100</v>
      </c>
      <c r="K130" s="7">
        <v>1.6</v>
      </c>
      <c r="L130" s="10"/>
      <c r="M130" s="7" t="s">
        <v>9</v>
      </c>
      <c r="N130" s="10" t="s">
        <v>36</v>
      </c>
    </row>
    <row r="131" spans="1:14" s="7" customFormat="1">
      <c r="A131" s="7" t="s">
        <v>479</v>
      </c>
      <c r="B131" s="7" t="s">
        <v>698</v>
      </c>
      <c r="C131" s="100">
        <v>1.4588999999999999</v>
      </c>
      <c r="D131" s="100">
        <v>7.3200000000000001E-2</v>
      </c>
      <c r="E131" s="100">
        <v>0</v>
      </c>
      <c r="F131" s="100">
        <v>0</v>
      </c>
      <c r="G131" s="100">
        <v>0</v>
      </c>
      <c r="H131" s="100">
        <v>0</v>
      </c>
      <c r="I131" s="100">
        <v>0</v>
      </c>
      <c r="J131" s="7">
        <v>30</v>
      </c>
      <c r="K131" s="7">
        <v>4</v>
      </c>
      <c r="L131" s="10" t="s">
        <v>285</v>
      </c>
      <c r="M131" s="7" t="s">
        <v>20</v>
      </c>
      <c r="N131" s="10" t="s">
        <v>36</v>
      </c>
    </row>
    <row r="132" spans="1:14" s="7" customFormat="1">
      <c r="A132" s="7" t="s">
        <v>469</v>
      </c>
      <c r="B132" s="7" t="s">
        <v>470</v>
      </c>
      <c r="C132" s="100">
        <v>2.0985499999999999</v>
      </c>
      <c r="D132" s="100">
        <v>0</v>
      </c>
      <c r="E132" s="100">
        <v>0</v>
      </c>
      <c r="F132" s="100">
        <v>0</v>
      </c>
      <c r="G132" s="100">
        <v>0</v>
      </c>
      <c r="H132" s="100">
        <v>0</v>
      </c>
      <c r="I132" s="100">
        <v>0</v>
      </c>
      <c r="J132" s="7">
        <v>95</v>
      </c>
      <c r="K132" s="7" t="s">
        <v>471</v>
      </c>
      <c r="L132" s="10"/>
      <c r="M132" s="7" t="s">
        <v>472</v>
      </c>
      <c r="N132" s="10" t="s">
        <v>36</v>
      </c>
    </row>
    <row r="133" spans="1:14" s="7" customFormat="1">
      <c r="A133" s="7" t="s">
        <v>225</v>
      </c>
      <c r="B133" s="7" t="s">
        <v>226</v>
      </c>
      <c r="C133" s="100">
        <v>7.4127000000000001</v>
      </c>
      <c r="D133" s="100">
        <v>4.4474999999999998</v>
      </c>
      <c r="E133" s="100">
        <v>7.6769999999999996</v>
      </c>
      <c r="F133" s="100">
        <v>11.500500000000001</v>
      </c>
      <c r="G133" s="100">
        <v>7.9430999999999994</v>
      </c>
      <c r="H133" s="100">
        <v>9.5930999999999997</v>
      </c>
      <c r="I133" s="100">
        <v>9.6231000000000009</v>
      </c>
      <c r="J133" s="7">
        <v>30</v>
      </c>
      <c r="K133" s="7" t="s">
        <v>473</v>
      </c>
      <c r="L133" s="10"/>
      <c r="M133" s="7" t="s">
        <v>9</v>
      </c>
      <c r="N133" s="10" t="s">
        <v>36</v>
      </c>
    </row>
    <row r="134" spans="1:14" s="7" customFormat="1">
      <c r="A134" s="7" t="s">
        <v>225</v>
      </c>
      <c r="B134" s="7" t="s">
        <v>209</v>
      </c>
      <c r="C134" s="100">
        <v>0</v>
      </c>
      <c r="D134" s="100">
        <v>0</v>
      </c>
      <c r="E134" s="100">
        <v>0</v>
      </c>
      <c r="F134" s="100">
        <v>0</v>
      </c>
      <c r="G134" s="100">
        <v>0</v>
      </c>
      <c r="H134" s="100">
        <v>0</v>
      </c>
      <c r="I134" s="100">
        <v>0</v>
      </c>
      <c r="J134" s="7">
        <v>35</v>
      </c>
      <c r="K134" s="7">
        <v>6</v>
      </c>
      <c r="L134" s="10" t="s">
        <v>155</v>
      </c>
      <c r="M134" s="7" t="s">
        <v>20</v>
      </c>
      <c r="N134" s="10" t="s">
        <v>36</v>
      </c>
    </row>
    <row r="135" spans="1:14" s="7" customFormat="1">
      <c r="A135" s="7" t="s">
        <v>553</v>
      </c>
      <c r="B135" s="7" t="s">
        <v>554</v>
      </c>
      <c r="C135" s="100">
        <v>1.7556</v>
      </c>
      <c r="D135" s="100">
        <v>7.3780000000000001</v>
      </c>
      <c r="E135" s="100">
        <v>4.6328000000000005</v>
      </c>
      <c r="F135" s="100">
        <v>7.733200000000001</v>
      </c>
      <c r="G135" s="100">
        <v>12.9518</v>
      </c>
      <c r="H135" s="100">
        <v>13.5708</v>
      </c>
      <c r="I135" s="100">
        <v>13.879999999999999</v>
      </c>
      <c r="J135" s="7">
        <v>20</v>
      </c>
      <c r="K135" s="7" t="s">
        <v>555</v>
      </c>
      <c r="L135" s="10"/>
      <c r="M135" s="7" t="s">
        <v>9</v>
      </c>
      <c r="N135" s="10" t="s">
        <v>36</v>
      </c>
    </row>
    <row r="136" spans="1:14" s="7" customFormat="1">
      <c r="A136" s="7">
        <v>17</v>
      </c>
      <c r="B136" s="7" t="s">
        <v>629</v>
      </c>
      <c r="C136" s="100">
        <v>0</v>
      </c>
      <c r="D136" s="100">
        <v>0</v>
      </c>
      <c r="E136" s="100">
        <v>0</v>
      </c>
      <c r="F136" s="100">
        <v>4.5</v>
      </c>
      <c r="G136" s="100">
        <v>9</v>
      </c>
      <c r="H136" s="100">
        <v>4.5</v>
      </c>
      <c r="I136" s="100">
        <v>0</v>
      </c>
      <c r="J136" s="7">
        <v>90</v>
      </c>
      <c r="K136" s="7">
        <v>14</v>
      </c>
      <c r="L136" s="10"/>
      <c r="M136" s="7" t="s">
        <v>630</v>
      </c>
      <c r="N136" s="10" t="s">
        <v>36</v>
      </c>
    </row>
    <row r="137" spans="1:14" s="7" customFormat="1">
      <c r="A137" s="7">
        <v>11</v>
      </c>
      <c r="B137" s="7" t="s">
        <v>621</v>
      </c>
      <c r="C137" s="100">
        <v>0</v>
      </c>
      <c r="D137" s="100">
        <v>0</v>
      </c>
      <c r="E137" s="100">
        <v>3</v>
      </c>
      <c r="F137" s="100">
        <v>3</v>
      </c>
      <c r="G137" s="100">
        <v>3</v>
      </c>
      <c r="H137" s="100">
        <v>3</v>
      </c>
      <c r="I137" s="100">
        <v>1</v>
      </c>
      <c r="J137" s="7">
        <v>25</v>
      </c>
      <c r="K137" s="7">
        <v>5.6</v>
      </c>
      <c r="L137" s="10"/>
      <c r="M137" s="7" t="s">
        <v>9</v>
      </c>
      <c r="N137" s="10" t="s">
        <v>36</v>
      </c>
    </row>
    <row r="138" spans="1:14" s="7" customFormat="1">
      <c r="A138" s="7" t="s">
        <v>32</v>
      </c>
      <c r="B138" s="7" t="s">
        <v>699</v>
      </c>
      <c r="C138" s="100">
        <v>40.954000000000001</v>
      </c>
      <c r="D138" s="100">
        <v>55.465000000000003</v>
      </c>
      <c r="E138" s="100">
        <v>48.682000000000002</v>
      </c>
      <c r="F138" s="100">
        <v>56.999000000000002</v>
      </c>
      <c r="G138" s="100">
        <v>56.933</v>
      </c>
      <c r="H138" s="100">
        <v>58.689</v>
      </c>
      <c r="I138" s="100">
        <v>57.689</v>
      </c>
      <c r="J138" s="7">
        <v>100</v>
      </c>
      <c r="K138" s="7" t="s">
        <v>410</v>
      </c>
      <c r="L138" s="10" t="s">
        <v>155</v>
      </c>
      <c r="M138" s="7" t="s">
        <v>9</v>
      </c>
      <c r="N138" s="10" t="s">
        <v>36</v>
      </c>
    </row>
    <row r="139" spans="1:14" s="7" customFormat="1">
      <c r="A139" s="7" t="s">
        <v>33</v>
      </c>
      <c r="B139" s="7" t="s">
        <v>227</v>
      </c>
      <c r="C139" s="100">
        <v>19.331899999999997</v>
      </c>
      <c r="D139" s="100">
        <v>53.640999999999998</v>
      </c>
      <c r="E139" s="100">
        <v>23.533999999999999</v>
      </c>
      <c r="F139" s="100">
        <v>34.691299999999998</v>
      </c>
      <c r="G139" s="100">
        <v>40.079899999999995</v>
      </c>
      <c r="H139" s="100">
        <v>37.277099999999997</v>
      </c>
      <c r="I139" s="100">
        <v>30.860199999999995</v>
      </c>
      <c r="J139" s="7">
        <v>70</v>
      </c>
      <c r="K139" s="7" t="s">
        <v>410</v>
      </c>
      <c r="L139" s="10" t="s">
        <v>155</v>
      </c>
      <c r="M139" s="7" t="s">
        <v>9</v>
      </c>
      <c r="N139" s="10" t="s">
        <v>36</v>
      </c>
    </row>
    <row r="140" spans="1:14" s="7" customFormat="1">
      <c r="A140" s="7" t="s">
        <v>10</v>
      </c>
      <c r="B140" s="7" t="s">
        <v>229</v>
      </c>
      <c r="C140" s="100">
        <v>14</v>
      </c>
      <c r="D140" s="100">
        <v>18.838000000000001</v>
      </c>
      <c r="E140" s="100">
        <v>15.795999999999999</v>
      </c>
      <c r="F140" s="100">
        <v>13.646000000000001</v>
      </c>
      <c r="G140" s="100">
        <v>5.633</v>
      </c>
      <c r="H140" s="100">
        <v>6.5505000000000004</v>
      </c>
      <c r="I140" s="100">
        <v>12.9</v>
      </c>
      <c r="J140" s="7">
        <v>50</v>
      </c>
      <c r="K140" s="66" t="s">
        <v>410</v>
      </c>
      <c r="L140" s="7" t="s">
        <v>155</v>
      </c>
      <c r="M140" s="7" t="s">
        <v>9</v>
      </c>
      <c r="N140" s="10" t="s">
        <v>36</v>
      </c>
    </row>
    <row r="141" spans="1:14" s="7" customFormat="1">
      <c r="A141" s="7">
        <v>19</v>
      </c>
      <c r="B141" s="7" t="s">
        <v>474</v>
      </c>
      <c r="C141" s="100">
        <v>0</v>
      </c>
      <c r="D141" s="100">
        <v>2.4449999999999998</v>
      </c>
      <c r="E141" s="100">
        <v>2.5</v>
      </c>
      <c r="F141" s="100">
        <v>2.5</v>
      </c>
      <c r="G141" s="100">
        <v>0</v>
      </c>
      <c r="H141" s="100">
        <v>0</v>
      </c>
      <c r="I141" s="100">
        <v>2.5</v>
      </c>
      <c r="J141" s="7">
        <v>100</v>
      </c>
      <c r="K141" s="66" t="s">
        <v>631</v>
      </c>
      <c r="M141" s="7" t="s">
        <v>380</v>
      </c>
      <c r="N141" s="10" t="s">
        <v>265</v>
      </c>
    </row>
    <row r="142" spans="1:14" s="7" customFormat="1">
      <c r="A142" s="7">
        <v>19</v>
      </c>
      <c r="B142" s="7" t="s">
        <v>475</v>
      </c>
      <c r="C142" s="100">
        <v>1.732</v>
      </c>
      <c r="D142" s="100">
        <v>3</v>
      </c>
      <c r="E142" s="100">
        <v>8.452</v>
      </c>
      <c r="F142" s="100">
        <v>0</v>
      </c>
      <c r="G142" s="100">
        <v>0</v>
      </c>
      <c r="H142" s="100">
        <v>0</v>
      </c>
      <c r="I142" s="100">
        <v>0</v>
      </c>
      <c r="J142" s="7">
        <v>100</v>
      </c>
      <c r="K142" s="66" t="s">
        <v>632</v>
      </c>
      <c r="M142" s="7" t="s">
        <v>300</v>
      </c>
      <c r="N142" s="10" t="s">
        <v>265</v>
      </c>
    </row>
    <row r="143" spans="1:14" s="7" customFormat="1">
      <c r="A143" s="7">
        <v>19</v>
      </c>
      <c r="B143" s="7" t="s">
        <v>556</v>
      </c>
      <c r="C143" s="100">
        <v>0</v>
      </c>
      <c r="D143" s="100">
        <v>2.0140799999999999</v>
      </c>
      <c r="E143" s="100">
        <v>1.45488</v>
      </c>
      <c r="F143" s="100">
        <v>1.1668799999999999</v>
      </c>
      <c r="G143" s="100">
        <v>0.56159999999999999</v>
      </c>
      <c r="H143" s="100">
        <v>0.3024</v>
      </c>
      <c r="I143" s="100">
        <v>0.17279999999999998</v>
      </c>
      <c r="J143" s="7">
        <v>48</v>
      </c>
      <c r="K143" s="7" t="s">
        <v>633</v>
      </c>
      <c r="L143" s="10"/>
      <c r="M143" s="7" t="s">
        <v>634</v>
      </c>
      <c r="N143" s="10" t="s">
        <v>36</v>
      </c>
    </row>
    <row r="144" spans="1:14" s="7" customFormat="1">
      <c r="B144" s="7" t="s">
        <v>623</v>
      </c>
      <c r="C144" s="100">
        <v>0</v>
      </c>
      <c r="D144" s="100">
        <v>5</v>
      </c>
      <c r="E144" s="100">
        <v>0</v>
      </c>
      <c r="F144" s="100">
        <v>0</v>
      </c>
      <c r="G144" s="100">
        <v>1.25</v>
      </c>
      <c r="H144" s="100">
        <v>1.25</v>
      </c>
      <c r="I144" s="100">
        <v>0</v>
      </c>
      <c r="J144" s="7">
        <v>50</v>
      </c>
      <c r="K144" s="7">
        <v>7</v>
      </c>
      <c r="L144" s="10"/>
      <c r="M144" s="7" t="s">
        <v>635</v>
      </c>
      <c r="N144" s="10" t="s">
        <v>36</v>
      </c>
    </row>
    <row r="145" spans="1:14" s="7" customFormat="1">
      <c r="B145" s="7" t="s">
        <v>381</v>
      </c>
      <c r="C145" s="100">
        <v>0.3</v>
      </c>
      <c r="D145" s="100">
        <v>0</v>
      </c>
      <c r="E145" s="100">
        <v>0</v>
      </c>
      <c r="F145" s="100">
        <v>0</v>
      </c>
      <c r="G145" s="100">
        <v>0</v>
      </c>
      <c r="H145" s="100">
        <v>0</v>
      </c>
      <c r="I145" s="100">
        <v>0</v>
      </c>
      <c r="J145" s="7">
        <v>6</v>
      </c>
      <c r="K145" s="7" t="s">
        <v>411</v>
      </c>
      <c r="L145" s="10"/>
      <c r="M145" s="7" t="s">
        <v>9</v>
      </c>
      <c r="N145" s="10" t="s">
        <v>36</v>
      </c>
    </row>
    <row r="146" spans="1:14" s="7" customFormat="1">
      <c r="A146" s="7" t="s">
        <v>301</v>
      </c>
      <c r="B146" s="7" t="s">
        <v>700</v>
      </c>
      <c r="C146" s="100">
        <v>5.3680000000000003</v>
      </c>
      <c r="D146" s="100">
        <v>7.0625</v>
      </c>
      <c r="E146" s="100">
        <v>10.63</v>
      </c>
      <c r="F146" s="100">
        <v>10.757</v>
      </c>
      <c r="G146" s="100">
        <v>10.7485</v>
      </c>
      <c r="H146" s="100">
        <v>7.2985000000000007</v>
      </c>
      <c r="I146" s="100">
        <v>7.2985000000000007</v>
      </c>
      <c r="J146" s="7">
        <v>50</v>
      </c>
      <c r="K146" s="7" t="s">
        <v>410</v>
      </c>
      <c r="L146" s="10" t="s">
        <v>155</v>
      </c>
      <c r="M146" s="7" t="s">
        <v>9</v>
      </c>
      <c r="N146" s="10" t="s">
        <v>36</v>
      </c>
    </row>
    <row r="147" spans="1:14" s="7" customFormat="1">
      <c r="A147" s="7" t="s">
        <v>301</v>
      </c>
      <c r="B147" s="7" t="s">
        <v>383</v>
      </c>
      <c r="C147" s="100">
        <v>0.39800000000000002</v>
      </c>
      <c r="D147" s="100">
        <v>0.40600000000000003</v>
      </c>
      <c r="E147" s="100">
        <v>0.4</v>
      </c>
      <c r="F147" s="100">
        <v>0</v>
      </c>
      <c r="G147" s="100">
        <v>0</v>
      </c>
      <c r="H147" s="100">
        <v>0</v>
      </c>
      <c r="I147" s="100">
        <v>0</v>
      </c>
      <c r="J147" s="7">
        <v>50</v>
      </c>
      <c r="K147" s="7" t="s">
        <v>410</v>
      </c>
      <c r="L147" s="10" t="s">
        <v>155</v>
      </c>
      <c r="M147" s="7" t="s">
        <v>9</v>
      </c>
      <c r="N147" s="10" t="s">
        <v>36</v>
      </c>
    </row>
    <row r="148" spans="1:14" s="7" customFormat="1">
      <c r="B148" s="7" t="s">
        <v>701</v>
      </c>
      <c r="C148" s="100">
        <v>0.50800000000000001</v>
      </c>
      <c r="D148" s="100">
        <v>1.4359999999999999</v>
      </c>
      <c r="E148" s="100">
        <v>0.36599999999999999</v>
      </c>
      <c r="F148" s="100">
        <v>0.36799999999999999</v>
      </c>
      <c r="G148" s="100">
        <v>0.316</v>
      </c>
      <c r="H148" s="100">
        <v>0</v>
      </c>
      <c r="I148" s="100">
        <v>0</v>
      </c>
      <c r="J148" s="7">
        <v>100</v>
      </c>
      <c r="K148" s="7">
        <v>6</v>
      </c>
      <c r="L148" s="10" t="s">
        <v>155</v>
      </c>
      <c r="M148" s="7" t="s">
        <v>9</v>
      </c>
      <c r="N148" s="10" t="s">
        <v>36</v>
      </c>
    </row>
    <row r="149" spans="1:14" s="7" customFormat="1">
      <c r="B149" s="7" t="s">
        <v>559</v>
      </c>
      <c r="C149" s="100">
        <v>0</v>
      </c>
      <c r="D149" s="100">
        <v>0.36460000000000004</v>
      </c>
      <c r="E149" s="100">
        <v>0.65620000000000001</v>
      </c>
      <c r="F149" s="100">
        <v>0.58320000000000005</v>
      </c>
      <c r="G149" s="100">
        <v>0.58320000000000005</v>
      </c>
      <c r="H149" s="100">
        <v>0.58320000000000005</v>
      </c>
      <c r="I149" s="100">
        <v>0.46960000000000002</v>
      </c>
      <c r="J149" s="7">
        <v>20</v>
      </c>
      <c r="K149" s="7" t="s">
        <v>560</v>
      </c>
      <c r="L149" s="10"/>
      <c r="M149" s="7" t="s">
        <v>561</v>
      </c>
      <c r="N149" s="10" t="s">
        <v>36</v>
      </c>
    </row>
    <row r="150" spans="1:14" s="7" customFormat="1">
      <c r="A150" s="7" t="s">
        <v>303</v>
      </c>
      <c r="B150" s="7" t="s">
        <v>702</v>
      </c>
      <c r="C150" s="100">
        <v>21.030999999999999</v>
      </c>
      <c r="D150" s="100">
        <v>21.281750000000002</v>
      </c>
      <c r="E150" s="100">
        <v>24.227499999999999</v>
      </c>
      <c r="F150" s="100">
        <v>23.515750000000001</v>
      </c>
      <c r="G150" s="100">
        <v>23.61225</v>
      </c>
      <c r="H150" s="100">
        <v>22.042999999999999</v>
      </c>
      <c r="I150" s="100">
        <v>17.310000000000002</v>
      </c>
      <c r="J150" s="7">
        <v>25</v>
      </c>
      <c r="K150" s="7">
        <v>5</v>
      </c>
      <c r="L150" s="10" t="s">
        <v>154</v>
      </c>
      <c r="M150" s="7" t="s">
        <v>9</v>
      </c>
      <c r="N150" s="10" t="s">
        <v>36</v>
      </c>
    </row>
    <row r="151" spans="1:14" s="7" customFormat="1">
      <c r="A151" s="7" t="s">
        <v>303</v>
      </c>
      <c r="B151" s="7" t="s">
        <v>703</v>
      </c>
      <c r="C151" s="100">
        <v>13.059299999999999</v>
      </c>
      <c r="D151" s="100">
        <v>14.157</v>
      </c>
      <c r="E151" s="100">
        <v>21.651899999999998</v>
      </c>
      <c r="F151" s="100">
        <v>24.230700000000002</v>
      </c>
      <c r="G151" s="100">
        <v>22.449899999999996</v>
      </c>
      <c r="H151" s="100">
        <v>20.332500000000003</v>
      </c>
      <c r="I151" s="100">
        <v>20.0016</v>
      </c>
      <c r="J151" s="7">
        <v>30</v>
      </c>
      <c r="K151" s="7">
        <v>5</v>
      </c>
      <c r="L151" s="10" t="s">
        <v>154</v>
      </c>
      <c r="M151" s="7" t="s">
        <v>9</v>
      </c>
      <c r="N151" s="10" t="s">
        <v>36</v>
      </c>
    </row>
    <row r="152" spans="1:14" s="7" customFormat="1">
      <c r="A152" s="7" t="s">
        <v>303</v>
      </c>
      <c r="B152" s="7" t="s">
        <v>704</v>
      </c>
      <c r="C152" s="100">
        <v>0.82025000000000003</v>
      </c>
      <c r="D152" s="100">
        <v>0.77075000000000005</v>
      </c>
      <c r="E152" s="100">
        <v>0.59199999999999997</v>
      </c>
      <c r="F152" s="100">
        <v>0.59199999999999997</v>
      </c>
      <c r="G152" s="100">
        <v>0.59199999999999997</v>
      </c>
      <c r="H152" s="100">
        <v>0.59199999999999997</v>
      </c>
      <c r="I152" s="100">
        <v>0.59199999999999997</v>
      </c>
      <c r="J152" s="7">
        <v>25</v>
      </c>
      <c r="K152" s="7">
        <v>5</v>
      </c>
      <c r="L152" s="111" t="s">
        <v>154</v>
      </c>
      <c r="M152" s="7" t="s">
        <v>9</v>
      </c>
      <c r="N152" s="10" t="s">
        <v>36</v>
      </c>
    </row>
    <row r="153" spans="1:14" s="7" customFormat="1">
      <c r="A153" s="7" t="s">
        <v>303</v>
      </c>
      <c r="B153" s="7" t="s">
        <v>384</v>
      </c>
      <c r="C153" s="100">
        <v>0</v>
      </c>
      <c r="D153" s="100">
        <v>0</v>
      </c>
      <c r="E153" s="100">
        <v>0</v>
      </c>
      <c r="F153" s="100">
        <v>0</v>
      </c>
      <c r="G153" s="100">
        <v>0</v>
      </c>
      <c r="H153" s="100">
        <v>0</v>
      </c>
      <c r="I153" s="100">
        <v>0</v>
      </c>
      <c r="J153" s="7">
        <v>25</v>
      </c>
      <c r="K153" s="7">
        <v>5</v>
      </c>
      <c r="L153" s="10" t="s">
        <v>154</v>
      </c>
      <c r="M153" s="7" t="s">
        <v>9</v>
      </c>
      <c r="N153" s="10" t="s">
        <v>36</v>
      </c>
    </row>
    <row r="154" spans="1:14" s="7" customFormat="1">
      <c r="A154" s="7" t="s">
        <v>303</v>
      </c>
      <c r="B154" s="7" t="s">
        <v>22</v>
      </c>
      <c r="C154" s="100">
        <v>6.5860000000000003</v>
      </c>
      <c r="D154" s="100">
        <v>7.8879999999999999</v>
      </c>
      <c r="E154" s="100">
        <v>4.38</v>
      </c>
      <c r="F154" s="100">
        <v>2.88</v>
      </c>
      <c r="G154" s="100">
        <v>3.48</v>
      </c>
      <c r="H154" s="100">
        <v>5.48</v>
      </c>
      <c r="I154" s="100">
        <v>5.48</v>
      </c>
      <c r="J154" s="7">
        <v>100</v>
      </c>
      <c r="K154" s="66">
        <v>5</v>
      </c>
      <c r="L154" s="111" t="s">
        <v>154</v>
      </c>
      <c r="M154" s="7" t="s">
        <v>9</v>
      </c>
      <c r="N154" s="10" t="s">
        <v>36</v>
      </c>
    </row>
    <row r="155" spans="1:14" s="7" customFormat="1">
      <c r="A155" s="7" t="s">
        <v>304</v>
      </c>
      <c r="B155" s="7" t="s">
        <v>705</v>
      </c>
      <c r="C155" s="100">
        <v>3.0620000000000003</v>
      </c>
      <c r="D155" s="100">
        <v>4.1909999999999998</v>
      </c>
      <c r="E155" s="100">
        <v>3.5449999999999999</v>
      </c>
      <c r="F155" s="100">
        <v>4.2450000000000001</v>
      </c>
      <c r="G155" s="100">
        <v>3.87</v>
      </c>
      <c r="H155" s="100">
        <v>3.87</v>
      </c>
      <c r="I155" s="100">
        <v>3.87</v>
      </c>
      <c r="J155" s="7">
        <v>100</v>
      </c>
      <c r="K155" s="66">
        <v>5</v>
      </c>
      <c r="L155" s="111" t="s">
        <v>154</v>
      </c>
      <c r="M155" s="7" t="s">
        <v>36</v>
      </c>
      <c r="N155" s="10" t="s">
        <v>36</v>
      </c>
    </row>
    <row r="156" spans="1:14" s="7" customFormat="1">
      <c r="A156" s="7" t="s">
        <v>304</v>
      </c>
      <c r="B156" s="7" t="s">
        <v>706</v>
      </c>
      <c r="C156" s="100">
        <v>1.3380000000000001</v>
      </c>
      <c r="D156" s="100">
        <v>1.8069999999999999</v>
      </c>
      <c r="E156" s="100">
        <v>2.0219999999999998</v>
      </c>
      <c r="F156" s="100">
        <v>2.0219999999999998</v>
      </c>
      <c r="G156" s="100">
        <v>2.0219999999999998</v>
      </c>
      <c r="H156" s="100">
        <v>2.0219999999999998</v>
      </c>
      <c r="I156" s="100">
        <v>2.0219999999999998</v>
      </c>
      <c r="J156" s="7">
        <v>100</v>
      </c>
      <c r="K156" s="7">
        <v>5</v>
      </c>
      <c r="L156" s="7" t="s">
        <v>154</v>
      </c>
      <c r="M156" s="7" t="s">
        <v>36</v>
      </c>
      <c r="N156" s="10" t="s">
        <v>36</v>
      </c>
    </row>
    <row r="157" spans="1:14" s="7" customFormat="1">
      <c r="B157" s="7" t="s">
        <v>636</v>
      </c>
      <c r="C157" s="100">
        <v>0</v>
      </c>
      <c r="D157" s="100">
        <v>0</v>
      </c>
      <c r="E157" s="100">
        <v>5</v>
      </c>
      <c r="F157" s="100">
        <v>20</v>
      </c>
      <c r="G157" s="100">
        <v>10</v>
      </c>
      <c r="H157" s="100">
        <v>10</v>
      </c>
      <c r="I157" s="100">
        <v>5</v>
      </c>
      <c r="J157" s="7">
        <v>100</v>
      </c>
      <c r="K157" s="7">
        <v>5</v>
      </c>
      <c r="L157" s="7" t="s">
        <v>154</v>
      </c>
      <c r="M157" s="7" t="s">
        <v>8</v>
      </c>
      <c r="N157" s="10" t="s">
        <v>36</v>
      </c>
    </row>
    <row r="158" spans="1:14" s="7" customFormat="1">
      <c r="A158" s="7" t="s">
        <v>310</v>
      </c>
      <c r="B158" s="7" t="s">
        <v>309</v>
      </c>
      <c r="C158" s="100">
        <v>2.8410000000000002</v>
      </c>
      <c r="D158" s="100">
        <v>0</v>
      </c>
      <c r="E158" s="100">
        <v>0</v>
      </c>
      <c r="F158" s="100">
        <v>0</v>
      </c>
      <c r="G158" s="100">
        <v>0</v>
      </c>
      <c r="H158" s="100">
        <v>0</v>
      </c>
      <c r="I158" s="100">
        <v>0</v>
      </c>
      <c r="J158" s="7">
        <v>100</v>
      </c>
      <c r="K158" s="7">
        <v>5</v>
      </c>
      <c r="L158" s="7" t="s">
        <v>154</v>
      </c>
      <c r="M158" s="7" t="s">
        <v>36</v>
      </c>
      <c r="N158" s="10" t="s">
        <v>36</v>
      </c>
    </row>
    <row r="159" spans="1:14" s="7" customFormat="1">
      <c r="A159" s="7" t="s">
        <v>317</v>
      </c>
      <c r="B159" s="7" t="s">
        <v>681</v>
      </c>
      <c r="C159" s="100">
        <v>1.2143999999999999</v>
      </c>
      <c r="D159" s="100">
        <v>1.0860000000000003</v>
      </c>
      <c r="E159" s="100">
        <v>1.0590000000000002</v>
      </c>
      <c r="F159" s="100">
        <v>1.3220000000000001</v>
      </c>
      <c r="G159" s="100">
        <v>1.371</v>
      </c>
      <c r="H159" s="100">
        <v>1.4009999999999998</v>
      </c>
      <c r="I159" s="100">
        <v>1.4009999999999998</v>
      </c>
      <c r="J159" s="7">
        <v>20</v>
      </c>
      <c r="K159" s="7">
        <v>4</v>
      </c>
      <c r="L159" s="10" t="s">
        <v>285</v>
      </c>
      <c r="M159" s="7" t="s">
        <v>3</v>
      </c>
      <c r="N159" s="10" t="s">
        <v>35</v>
      </c>
    </row>
    <row r="160" spans="1:14" s="7" customFormat="1">
      <c r="A160" s="7" t="s">
        <v>318</v>
      </c>
      <c r="B160" s="7" t="s">
        <v>4</v>
      </c>
      <c r="C160" s="100">
        <v>2.37</v>
      </c>
      <c r="D160" s="100">
        <v>2.4352499999999999</v>
      </c>
      <c r="E160" s="100">
        <v>2.4352499999999999</v>
      </c>
      <c r="F160" s="100">
        <v>2.4352499999999999</v>
      </c>
      <c r="G160" s="100">
        <v>2.4352499999999999</v>
      </c>
      <c r="H160" s="100">
        <v>2.4352499999999999</v>
      </c>
      <c r="I160" s="100">
        <v>2.4352499999999999</v>
      </c>
      <c r="J160" s="7">
        <v>25</v>
      </c>
      <c r="K160" s="7">
        <v>6</v>
      </c>
      <c r="L160" s="10" t="s">
        <v>155</v>
      </c>
      <c r="M160" s="7" t="s">
        <v>5</v>
      </c>
      <c r="N160" s="10" t="s">
        <v>35</v>
      </c>
    </row>
    <row r="161" spans="1:14" s="7" customFormat="1">
      <c r="A161" s="7" t="s">
        <v>318</v>
      </c>
      <c r="B161" s="7" t="s">
        <v>6</v>
      </c>
      <c r="C161" s="100">
        <v>5.1586850000000002</v>
      </c>
      <c r="D161" s="100">
        <v>5.3508000000000004</v>
      </c>
      <c r="E161" s="100">
        <v>5.3973500000000003</v>
      </c>
      <c r="F161" s="100">
        <v>5.3516400000000006</v>
      </c>
      <c r="G161" s="100">
        <v>5.3516400000000006</v>
      </c>
      <c r="H161" s="100">
        <v>5.3467050000000009</v>
      </c>
      <c r="I161" s="100">
        <v>5.3319700000000001</v>
      </c>
      <c r="J161" s="7">
        <v>3.5</v>
      </c>
      <c r="K161" s="7">
        <v>11</v>
      </c>
      <c r="L161" s="10" t="s">
        <v>48</v>
      </c>
      <c r="M161" s="7" t="s">
        <v>7</v>
      </c>
      <c r="N161" s="10" t="s">
        <v>35</v>
      </c>
    </row>
    <row r="162" spans="1:14" s="7" customFormat="1">
      <c r="A162" s="7" t="s">
        <v>13</v>
      </c>
      <c r="B162" s="7" t="s">
        <v>687</v>
      </c>
      <c r="C162" s="100">
        <v>0.35</v>
      </c>
      <c r="D162" s="100">
        <v>0.42500000000000004</v>
      </c>
      <c r="E162" s="100">
        <v>0.42500000000000004</v>
      </c>
      <c r="F162" s="100">
        <v>0.42500000000000004</v>
      </c>
      <c r="G162" s="100">
        <v>0.42500000000000004</v>
      </c>
      <c r="H162" s="100">
        <v>0.42500000000000004</v>
      </c>
      <c r="I162" s="100">
        <v>0.42500000000000004</v>
      </c>
      <c r="J162" s="7">
        <v>100</v>
      </c>
      <c r="K162" s="7">
        <v>4.1100000000000003</v>
      </c>
      <c r="L162" s="10"/>
      <c r="M162" s="7" t="s">
        <v>5</v>
      </c>
      <c r="N162" s="10" t="s">
        <v>35</v>
      </c>
    </row>
    <row r="163" spans="1:14" s="7" customFormat="1">
      <c r="A163" s="7" t="s">
        <v>13</v>
      </c>
      <c r="B163" s="7" t="s">
        <v>41</v>
      </c>
      <c r="C163" s="100">
        <v>171.636</v>
      </c>
      <c r="D163" s="100">
        <v>202.95400000000001</v>
      </c>
      <c r="E163" s="100">
        <v>177.83600000000001</v>
      </c>
      <c r="F163" s="100">
        <v>173.30699999999999</v>
      </c>
      <c r="G163" s="100">
        <v>173.30699999999999</v>
      </c>
      <c r="H163" s="100">
        <v>173.30699999999999</v>
      </c>
      <c r="I163" s="100">
        <v>173.30699999999999</v>
      </c>
      <c r="J163" s="7">
        <v>100</v>
      </c>
      <c r="K163" s="7">
        <v>6</v>
      </c>
      <c r="L163" s="10" t="s">
        <v>155</v>
      </c>
      <c r="M163" s="7" t="s">
        <v>14</v>
      </c>
      <c r="N163" s="10" t="s">
        <v>35</v>
      </c>
    </row>
    <row r="164" spans="1:14" s="7" customFormat="1">
      <c r="A164" s="7" t="s">
        <v>16</v>
      </c>
      <c r="B164" s="7" t="s">
        <v>690</v>
      </c>
      <c r="C164" s="100">
        <v>48.914000000000001</v>
      </c>
      <c r="D164" s="100">
        <v>56.682000000000002</v>
      </c>
      <c r="E164" s="100">
        <v>59.682000000000002</v>
      </c>
      <c r="F164" s="100">
        <v>53.082000000000001</v>
      </c>
      <c r="G164" s="100">
        <v>52.832000000000001</v>
      </c>
      <c r="H164" s="100">
        <v>52.332000000000001</v>
      </c>
      <c r="I164" s="100">
        <v>52.332000000000001</v>
      </c>
      <c r="J164" s="7">
        <v>100</v>
      </c>
      <c r="K164" s="7" t="s">
        <v>691</v>
      </c>
      <c r="L164" s="111"/>
      <c r="M164" s="7" t="s">
        <v>5</v>
      </c>
      <c r="N164" s="10" t="s">
        <v>35</v>
      </c>
    </row>
    <row r="165" spans="1:14" s="7" customFormat="1">
      <c r="A165" s="112" t="s">
        <v>17</v>
      </c>
      <c r="B165" s="7" t="s">
        <v>713</v>
      </c>
      <c r="C165" s="100">
        <v>25.143999999999998</v>
      </c>
      <c r="D165" s="100">
        <v>29.349999999999998</v>
      </c>
      <c r="E165" s="100">
        <v>31.872</v>
      </c>
      <c r="F165" s="100">
        <v>31.346</v>
      </c>
      <c r="G165" s="100">
        <v>31.361000000000001</v>
      </c>
      <c r="H165" s="100">
        <v>31.359000000000002</v>
      </c>
      <c r="I165" s="100">
        <v>33.14</v>
      </c>
      <c r="J165" s="7">
        <v>100</v>
      </c>
      <c r="K165" s="7">
        <v>6</v>
      </c>
      <c r="L165" s="7" t="s">
        <v>155</v>
      </c>
      <c r="M165" s="7" t="s">
        <v>18</v>
      </c>
      <c r="N165" s="7" t="s">
        <v>35</v>
      </c>
    </row>
    <row r="166" spans="1:14" s="7" customFormat="1">
      <c r="A166" s="7" t="s">
        <v>303</v>
      </c>
      <c r="B166" s="7" t="s">
        <v>245</v>
      </c>
      <c r="C166" s="100">
        <v>7.25</v>
      </c>
      <c r="D166" s="100">
        <v>7.2510000000000003</v>
      </c>
      <c r="E166" s="100">
        <v>6.4009999999999998</v>
      </c>
      <c r="F166" s="100">
        <v>6.4009999999999998</v>
      </c>
      <c r="G166" s="100">
        <v>6.4009999999999998</v>
      </c>
      <c r="H166" s="100">
        <v>5.4009999999999998</v>
      </c>
      <c r="I166" s="100">
        <v>5.4009999999999998</v>
      </c>
      <c r="J166" s="7">
        <v>100</v>
      </c>
      <c r="K166" s="7">
        <v>5</v>
      </c>
      <c r="L166" s="111" t="s">
        <v>154</v>
      </c>
      <c r="M166" s="7" t="s">
        <v>23</v>
      </c>
      <c r="N166" s="10" t="s">
        <v>35</v>
      </c>
    </row>
    <row r="167" spans="1:14" s="7" customFormat="1">
      <c r="A167" s="7" t="s">
        <v>305</v>
      </c>
      <c r="B167" s="7" t="s">
        <v>25</v>
      </c>
      <c r="C167" s="100">
        <v>8.9619999999999997</v>
      </c>
      <c r="D167" s="100">
        <v>10.205</v>
      </c>
      <c r="E167" s="100">
        <v>7.202</v>
      </c>
      <c r="F167" s="100">
        <v>7.1970000000000001</v>
      </c>
      <c r="G167" s="100">
        <v>7.2350000000000003</v>
      </c>
      <c r="H167" s="100">
        <v>7.2350000000000003</v>
      </c>
      <c r="I167" s="100">
        <v>8.6349999999999998</v>
      </c>
      <c r="J167" s="7">
        <v>100</v>
      </c>
      <c r="K167" s="7">
        <v>5</v>
      </c>
      <c r="L167" s="111" t="s">
        <v>154</v>
      </c>
      <c r="M167" s="7" t="s">
        <v>26</v>
      </c>
      <c r="N167" s="10" t="s">
        <v>35</v>
      </c>
    </row>
    <row r="168" spans="1:14" s="7" customFormat="1">
      <c r="A168" s="7" t="s">
        <v>306</v>
      </c>
      <c r="B168" s="7" t="s">
        <v>707</v>
      </c>
      <c r="C168" s="100">
        <v>31.637</v>
      </c>
      <c r="D168" s="100">
        <v>32.218000000000004</v>
      </c>
      <c r="E168" s="100">
        <v>29.875</v>
      </c>
      <c r="F168" s="100">
        <v>29.881</v>
      </c>
      <c r="G168" s="100">
        <v>29.881</v>
      </c>
      <c r="H168" s="100">
        <v>29.881</v>
      </c>
      <c r="I168" s="100">
        <v>29.881</v>
      </c>
      <c r="J168" s="7">
        <v>100</v>
      </c>
      <c r="K168" s="7">
        <v>5</v>
      </c>
      <c r="L168" s="111" t="s">
        <v>154</v>
      </c>
      <c r="M168" s="7" t="s">
        <v>14</v>
      </c>
      <c r="N168" s="10" t="s">
        <v>35</v>
      </c>
    </row>
    <row r="169" spans="1:14" s="7" customFormat="1">
      <c r="A169" s="113" t="s">
        <v>385</v>
      </c>
      <c r="B169" s="134" t="s">
        <v>562</v>
      </c>
      <c r="C169" s="135">
        <v>1.1060000000000001</v>
      </c>
      <c r="D169" s="135">
        <v>1.3420000000000001</v>
      </c>
      <c r="E169" s="135">
        <v>1.6919999999999999</v>
      </c>
      <c r="F169" s="135">
        <v>1.6919999999999999</v>
      </c>
      <c r="G169" s="135">
        <v>1.6919999999999999</v>
      </c>
      <c r="H169" s="135">
        <v>1.8420000000000001</v>
      </c>
      <c r="I169" s="135">
        <v>1.8420000000000001</v>
      </c>
      <c r="J169" s="136">
        <v>100</v>
      </c>
      <c r="K169" s="11">
        <v>5</v>
      </c>
      <c r="L169" s="7" t="s">
        <v>154</v>
      </c>
      <c r="M169" s="113" t="s">
        <v>14</v>
      </c>
      <c r="N169" s="7" t="s">
        <v>35</v>
      </c>
    </row>
    <row r="170" spans="1:14" s="7" customFormat="1">
      <c r="A170" s="247"/>
      <c r="B170" s="245" t="s">
        <v>423</v>
      </c>
      <c r="C170" s="248">
        <f>SUM(C117:C169)</f>
        <v>740.2506350000001</v>
      </c>
      <c r="D170" s="248">
        <f>SUM(D117:D169)</f>
        <v>900.8920300000002</v>
      </c>
      <c r="E170" s="248">
        <f>SUM(E117:E169)</f>
        <v>891.96797999999967</v>
      </c>
      <c r="F170" s="248">
        <f>SUM(F117:F169)</f>
        <v>948.61146999999994</v>
      </c>
      <c r="G170" s="248">
        <f>SUM(G117:G169)</f>
        <v>934.41368999999997</v>
      </c>
      <c r="H170" s="248">
        <f>SUM(H117:H169)</f>
        <v>906.02520500000014</v>
      </c>
      <c r="I170" s="248">
        <f>SUM(I117:I169)</f>
        <v>876.12516999999991</v>
      </c>
      <c r="J170" s="245"/>
      <c r="K170" s="249"/>
      <c r="L170" s="245"/>
      <c r="M170" s="245"/>
      <c r="N170" s="245"/>
    </row>
    <row r="171" spans="1:14" s="7" customFormat="1">
      <c r="A171" s="113"/>
      <c r="B171" s="10"/>
      <c r="C171" s="60"/>
      <c r="D171" s="60"/>
      <c r="E171" s="60"/>
      <c r="F171" s="60"/>
      <c r="G171" s="60"/>
      <c r="H171" s="60"/>
      <c r="I171" s="60"/>
      <c r="J171" s="10"/>
      <c r="K171" s="11"/>
      <c r="L171" s="10"/>
      <c r="M171" s="10"/>
      <c r="N171" s="10"/>
    </row>
    <row r="172" spans="1:14" s="7" customFormat="1" ht="15">
      <c r="A172" s="29"/>
      <c r="B172" s="26" t="s">
        <v>492</v>
      </c>
      <c r="C172" s="59"/>
      <c r="D172" s="59"/>
      <c r="E172" s="59"/>
      <c r="F172" s="59"/>
      <c r="G172" s="59"/>
      <c r="H172" s="59"/>
      <c r="I172" s="59"/>
      <c r="J172" s="26"/>
      <c r="K172" s="28"/>
      <c r="L172" s="95"/>
      <c r="M172" s="26"/>
      <c r="N172" s="26"/>
    </row>
    <row r="173" spans="1:14" s="7" customFormat="1">
      <c r="A173" s="113" t="s">
        <v>313</v>
      </c>
      <c r="B173" s="10" t="s">
        <v>390</v>
      </c>
      <c r="C173" s="60">
        <v>0</v>
      </c>
      <c r="D173" s="60">
        <v>0</v>
      </c>
      <c r="E173" s="60">
        <v>0</v>
      </c>
      <c r="F173" s="60">
        <v>0</v>
      </c>
      <c r="G173" s="60">
        <v>0</v>
      </c>
      <c r="H173" s="60">
        <v>0</v>
      </c>
      <c r="I173" s="60">
        <v>0</v>
      </c>
      <c r="J173" s="10">
        <v>100</v>
      </c>
      <c r="K173" s="11">
        <v>8</v>
      </c>
      <c r="L173" s="10" t="s">
        <v>153</v>
      </c>
      <c r="M173" s="10" t="s">
        <v>5</v>
      </c>
      <c r="N173" s="10" t="s">
        <v>36</v>
      </c>
    </row>
    <row r="174" spans="1:14" s="21" customFormat="1">
      <c r="A174" s="113" t="s">
        <v>313</v>
      </c>
      <c r="B174" s="10" t="s">
        <v>391</v>
      </c>
      <c r="C174" s="60">
        <v>6.0860000000000003</v>
      </c>
      <c r="D174" s="60">
        <v>5.7610000000000001</v>
      </c>
      <c r="E174" s="60">
        <v>12.298</v>
      </c>
      <c r="F174" s="60">
        <v>10.166</v>
      </c>
      <c r="G174" s="60">
        <v>11.266</v>
      </c>
      <c r="H174" s="60">
        <v>11.166</v>
      </c>
      <c r="I174" s="60">
        <v>11.166</v>
      </c>
      <c r="J174" s="10">
        <v>100</v>
      </c>
      <c r="K174" s="11">
        <v>6</v>
      </c>
      <c r="L174" s="10" t="s">
        <v>155</v>
      </c>
      <c r="M174" s="10" t="s">
        <v>5</v>
      </c>
      <c r="N174" s="10" t="s">
        <v>36</v>
      </c>
    </row>
    <row r="175" spans="1:14" s="7" customFormat="1">
      <c r="A175" s="113" t="s">
        <v>313</v>
      </c>
      <c r="B175" s="10" t="s">
        <v>506</v>
      </c>
      <c r="C175" s="60">
        <v>0.47099999999999997</v>
      </c>
      <c r="D175" s="60">
        <v>0.42199999999999999</v>
      </c>
      <c r="E175" s="60">
        <v>0.90100000000000002</v>
      </c>
      <c r="F175" s="60">
        <v>1.2669999999999999</v>
      </c>
      <c r="G175" s="60">
        <v>1.3919999999999999</v>
      </c>
      <c r="H175" s="60">
        <v>1.3919999999999999</v>
      </c>
      <c r="I175" s="60">
        <v>1.3919999999999999</v>
      </c>
      <c r="J175" s="10">
        <v>100</v>
      </c>
      <c r="K175" s="11">
        <v>6</v>
      </c>
      <c r="L175" s="10" t="s">
        <v>155</v>
      </c>
      <c r="M175" s="10" t="s">
        <v>5</v>
      </c>
      <c r="N175" s="10" t="s">
        <v>36</v>
      </c>
    </row>
    <row r="176" spans="1:14" s="3" customFormat="1" ht="15">
      <c r="A176" s="113" t="s">
        <v>313</v>
      </c>
      <c r="B176" s="10" t="s">
        <v>392</v>
      </c>
      <c r="C176" s="60">
        <v>0.746</v>
      </c>
      <c r="D176" s="60">
        <v>0.89200000000000002</v>
      </c>
      <c r="E176" s="60">
        <v>1.0029999999999999</v>
      </c>
      <c r="F176" s="60">
        <v>1.0029999999999999</v>
      </c>
      <c r="G176" s="60">
        <v>1.0029999999999999</v>
      </c>
      <c r="H176" s="60">
        <v>1.0029999999999999</v>
      </c>
      <c r="I176" s="60">
        <v>1.0029999999999999</v>
      </c>
      <c r="J176" s="10">
        <v>100</v>
      </c>
      <c r="K176" s="11">
        <v>6</v>
      </c>
      <c r="L176" s="10" t="s">
        <v>155</v>
      </c>
      <c r="M176" s="10" t="s">
        <v>5</v>
      </c>
      <c r="N176" s="10" t="s">
        <v>36</v>
      </c>
    </row>
    <row r="177" spans="1:14" s="7" customFormat="1">
      <c r="A177" s="113" t="s">
        <v>507</v>
      </c>
      <c r="B177" s="10" t="s">
        <v>508</v>
      </c>
      <c r="C177" s="60">
        <v>0</v>
      </c>
      <c r="D177" s="60">
        <v>0</v>
      </c>
      <c r="E177" s="60">
        <v>0</v>
      </c>
      <c r="F177" s="60">
        <v>0</v>
      </c>
      <c r="G177" s="60">
        <v>0</v>
      </c>
      <c r="H177" s="60">
        <v>0</v>
      </c>
      <c r="I177" s="60">
        <v>0</v>
      </c>
      <c r="J177" s="10">
        <v>50</v>
      </c>
      <c r="K177" s="11">
        <v>8</v>
      </c>
      <c r="L177" s="10" t="s">
        <v>153</v>
      </c>
      <c r="M177" s="10" t="s">
        <v>5</v>
      </c>
      <c r="N177" s="10" t="s">
        <v>36</v>
      </c>
    </row>
    <row r="178" spans="1:14" s="7" customFormat="1">
      <c r="A178" s="113" t="s">
        <v>507</v>
      </c>
      <c r="B178" s="10" t="s">
        <v>509</v>
      </c>
      <c r="C178" s="60">
        <v>1.7155</v>
      </c>
      <c r="D178" s="60">
        <v>1.9730000000000001</v>
      </c>
      <c r="E178" s="60">
        <v>2.4805000000000001</v>
      </c>
      <c r="F178" s="60">
        <v>0</v>
      </c>
      <c r="G178" s="60">
        <v>0</v>
      </c>
      <c r="H178" s="60">
        <v>0</v>
      </c>
      <c r="I178" s="60">
        <v>0</v>
      </c>
      <c r="J178" s="10">
        <v>100</v>
      </c>
      <c r="K178" s="11">
        <v>8</v>
      </c>
      <c r="L178" s="10" t="s">
        <v>191</v>
      </c>
      <c r="M178" s="10" t="s">
        <v>5</v>
      </c>
      <c r="N178" s="10" t="s">
        <v>36</v>
      </c>
    </row>
    <row r="179" spans="1:14" s="7" customFormat="1">
      <c r="A179" s="113" t="s">
        <v>507</v>
      </c>
      <c r="B179" s="10" t="s">
        <v>510</v>
      </c>
      <c r="C179" s="60">
        <v>1.1995</v>
      </c>
      <c r="D179" s="60">
        <v>2.9329999999999998</v>
      </c>
      <c r="E179" s="60">
        <v>2.9155000000000002</v>
      </c>
      <c r="F179" s="60">
        <v>2.8645</v>
      </c>
      <c r="G179" s="60">
        <v>2.8715000000000002</v>
      </c>
      <c r="H179" s="60">
        <v>2.8715000000000002</v>
      </c>
      <c r="I179" s="60">
        <v>2.8715000000000002</v>
      </c>
      <c r="J179" s="10">
        <v>100</v>
      </c>
      <c r="K179" s="11">
        <v>8</v>
      </c>
      <c r="L179" s="10" t="s">
        <v>191</v>
      </c>
      <c r="M179" s="10" t="s">
        <v>5</v>
      </c>
      <c r="N179" s="10" t="s">
        <v>36</v>
      </c>
    </row>
    <row r="180" spans="1:14" s="7" customFormat="1">
      <c r="A180" s="113" t="s">
        <v>315</v>
      </c>
      <c r="B180" s="10" t="s">
        <v>152</v>
      </c>
      <c r="C180" s="60">
        <v>63.914000000000001</v>
      </c>
      <c r="D180" s="60">
        <v>67.947999999999993</v>
      </c>
      <c r="E180" s="60">
        <v>66.274000000000001</v>
      </c>
      <c r="F180" s="60">
        <v>66.789000000000001</v>
      </c>
      <c r="G180" s="60">
        <v>66.795000000000002</v>
      </c>
      <c r="H180" s="60">
        <v>66.700999999999993</v>
      </c>
      <c r="I180" s="60">
        <v>66.617999999999995</v>
      </c>
      <c r="J180" s="10">
        <v>100</v>
      </c>
      <c r="K180" s="11" t="s">
        <v>314</v>
      </c>
      <c r="L180" s="10" t="s">
        <v>476</v>
      </c>
      <c r="M180" s="10" t="s">
        <v>28</v>
      </c>
      <c r="N180" s="10" t="s">
        <v>36</v>
      </c>
    </row>
    <row r="181" spans="1:14" s="7" customFormat="1">
      <c r="A181" s="113" t="s">
        <v>315</v>
      </c>
      <c r="B181" s="10" t="s">
        <v>395</v>
      </c>
      <c r="C181" s="60">
        <v>45.069000000000003</v>
      </c>
      <c r="D181" s="60">
        <v>39.557000000000002</v>
      </c>
      <c r="E181" s="60">
        <v>24.067</v>
      </c>
      <c r="F181" s="60">
        <v>20.05</v>
      </c>
      <c r="G181" s="60">
        <v>17.797999999999998</v>
      </c>
      <c r="H181" s="60">
        <v>17.198</v>
      </c>
      <c r="I181" s="60">
        <v>17.198</v>
      </c>
      <c r="J181" s="10">
        <v>100</v>
      </c>
      <c r="K181" s="11">
        <v>8</v>
      </c>
      <c r="L181" s="10" t="s">
        <v>153</v>
      </c>
      <c r="M181" s="10" t="s">
        <v>28</v>
      </c>
      <c r="N181" s="10" t="s">
        <v>36</v>
      </c>
    </row>
    <row r="182" spans="1:14" s="7" customFormat="1">
      <c r="A182" s="113" t="s">
        <v>315</v>
      </c>
      <c r="B182" s="10" t="s">
        <v>29</v>
      </c>
      <c r="C182" s="60">
        <v>54.865000000000002</v>
      </c>
      <c r="D182" s="60">
        <v>65.822000000000003</v>
      </c>
      <c r="E182" s="60">
        <v>65.361999999999995</v>
      </c>
      <c r="F182" s="60">
        <v>65.338999999999999</v>
      </c>
      <c r="G182" s="60">
        <v>63.588999999999999</v>
      </c>
      <c r="H182" s="60">
        <v>63.588999999999999</v>
      </c>
      <c r="I182" s="60">
        <v>63.588999999999999</v>
      </c>
      <c r="J182" s="10">
        <v>100</v>
      </c>
      <c r="K182" s="11">
        <v>8</v>
      </c>
      <c r="L182" s="10" t="s">
        <v>153</v>
      </c>
      <c r="M182" s="10" t="s">
        <v>28</v>
      </c>
      <c r="N182" s="10" t="s">
        <v>36</v>
      </c>
    </row>
    <row r="183" spans="1:14" s="21" customFormat="1">
      <c r="A183" s="113" t="s">
        <v>315</v>
      </c>
      <c r="B183" s="10" t="s">
        <v>396</v>
      </c>
      <c r="C183" s="60">
        <v>0</v>
      </c>
      <c r="D183" s="60">
        <v>0.36699999999999999</v>
      </c>
      <c r="E183" s="60">
        <v>0.40699999999999997</v>
      </c>
      <c r="F183" s="60">
        <v>0.753</v>
      </c>
      <c r="G183" s="60">
        <v>1.2729999999999999</v>
      </c>
      <c r="H183" s="60">
        <v>1.9790000000000001</v>
      </c>
      <c r="I183" s="60">
        <v>1.9790000000000001</v>
      </c>
      <c r="J183" s="10">
        <v>100</v>
      </c>
      <c r="K183" s="11">
        <v>8</v>
      </c>
      <c r="L183" s="10" t="s">
        <v>153</v>
      </c>
      <c r="M183" s="10" t="s">
        <v>30</v>
      </c>
      <c r="N183" s="10" t="s">
        <v>36</v>
      </c>
    </row>
    <row r="184" spans="1:14" s="7" customFormat="1">
      <c r="A184" s="113" t="s">
        <v>315</v>
      </c>
      <c r="B184" s="10" t="s">
        <v>397</v>
      </c>
      <c r="C184" s="60">
        <v>1.4970000000000001</v>
      </c>
      <c r="D184" s="60">
        <v>0.94399999999999995</v>
      </c>
      <c r="E184" s="60">
        <v>1.0349999999999999</v>
      </c>
      <c r="F184" s="60">
        <v>1.226</v>
      </c>
      <c r="G184" s="60">
        <v>1.66</v>
      </c>
      <c r="H184" s="60">
        <v>2.206</v>
      </c>
      <c r="I184" s="60">
        <v>2.206</v>
      </c>
      <c r="J184" s="10">
        <v>100</v>
      </c>
      <c r="K184" s="11">
        <v>8</v>
      </c>
      <c r="L184" s="10" t="s">
        <v>153</v>
      </c>
      <c r="M184" s="10" t="s">
        <v>9</v>
      </c>
      <c r="N184" s="10" t="s">
        <v>36</v>
      </c>
    </row>
    <row r="185" spans="1:14" s="3" customFormat="1" ht="15">
      <c r="A185" s="113" t="s">
        <v>315</v>
      </c>
      <c r="B185" s="10" t="s">
        <v>477</v>
      </c>
      <c r="C185" s="60">
        <v>1.502</v>
      </c>
      <c r="D185" s="60">
        <v>0.51600000000000001</v>
      </c>
      <c r="E185" s="60">
        <v>0</v>
      </c>
      <c r="F185" s="60">
        <v>0</v>
      </c>
      <c r="G185" s="60">
        <v>0</v>
      </c>
      <c r="H185" s="60">
        <v>0</v>
      </c>
      <c r="I185" s="60">
        <v>0</v>
      </c>
      <c r="J185" s="10">
        <v>100</v>
      </c>
      <c r="K185" s="11">
        <v>8</v>
      </c>
      <c r="L185" s="10" t="s">
        <v>191</v>
      </c>
      <c r="M185" s="10" t="s">
        <v>9</v>
      </c>
      <c r="N185" s="10" t="s">
        <v>36</v>
      </c>
    </row>
    <row r="186" spans="1:14">
      <c r="A186" s="113" t="s">
        <v>315</v>
      </c>
      <c r="B186" s="10" t="s">
        <v>398</v>
      </c>
      <c r="C186" s="60">
        <v>1.2909999999999999</v>
      </c>
      <c r="D186" s="60">
        <v>2.6080000000000001</v>
      </c>
      <c r="E186" s="60">
        <v>2.9359999999999999</v>
      </c>
      <c r="F186" s="60">
        <v>3.073</v>
      </c>
      <c r="G186" s="60">
        <v>3.073</v>
      </c>
      <c r="H186" s="60">
        <v>3.073</v>
      </c>
      <c r="I186" s="60">
        <v>3.073</v>
      </c>
      <c r="J186" s="10">
        <v>100</v>
      </c>
      <c r="K186" s="11">
        <v>8</v>
      </c>
      <c r="L186" s="10" t="s">
        <v>153</v>
      </c>
      <c r="M186" s="10" t="s">
        <v>9</v>
      </c>
      <c r="N186" s="10" t="s">
        <v>36</v>
      </c>
    </row>
    <row r="187" spans="1:14">
      <c r="A187" s="113" t="s">
        <v>315</v>
      </c>
      <c r="B187" s="10" t="s">
        <v>399</v>
      </c>
      <c r="C187" s="60">
        <v>0</v>
      </c>
      <c r="D187" s="60">
        <v>2.4329999999999998</v>
      </c>
      <c r="E187" s="60">
        <v>1.899</v>
      </c>
      <c r="F187" s="60">
        <v>1.891</v>
      </c>
      <c r="G187" s="60">
        <v>1.891</v>
      </c>
      <c r="H187" s="60">
        <v>1.891</v>
      </c>
      <c r="I187" s="60">
        <v>1.891</v>
      </c>
      <c r="J187" s="10">
        <v>100</v>
      </c>
      <c r="K187" s="11">
        <v>8</v>
      </c>
      <c r="L187" s="10" t="s">
        <v>153</v>
      </c>
      <c r="M187" s="10" t="s">
        <v>9</v>
      </c>
      <c r="N187" s="10" t="s">
        <v>36</v>
      </c>
    </row>
    <row r="188" spans="1:14">
      <c r="A188" s="113" t="s">
        <v>315</v>
      </c>
      <c r="B188" s="10" t="s">
        <v>400</v>
      </c>
      <c r="C188" s="60">
        <v>0</v>
      </c>
      <c r="D188" s="60">
        <v>0.20100000000000001</v>
      </c>
      <c r="E188" s="60">
        <v>0.20100000000000001</v>
      </c>
      <c r="F188" s="60">
        <v>0.20100000000000001</v>
      </c>
      <c r="G188" s="60">
        <v>0.20100000000000001</v>
      </c>
      <c r="H188" s="60">
        <v>0.20100000000000001</v>
      </c>
      <c r="I188" s="60">
        <v>0.20100000000000001</v>
      </c>
      <c r="J188" s="10">
        <v>100</v>
      </c>
      <c r="K188" s="11">
        <v>8</v>
      </c>
      <c r="L188" s="10" t="s">
        <v>153</v>
      </c>
      <c r="M188" s="10" t="s">
        <v>9</v>
      </c>
      <c r="N188" s="10" t="s">
        <v>36</v>
      </c>
    </row>
    <row r="189" spans="1:14">
      <c r="A189" s="113" t="s">
        <v>315</v>
      </c>
      <c r="B189" s="10" t="s">
        <v>401</v>
      </c>
      <c r="C189" s="60">
        <v>0</v>
      </c>
      <c r="D189" s="60">
        <v>0</v>
      </c>
      <c r="E189" s="60">
        <v>0</v>
      </c>
      <c r="F189" s="60">
        <v>0</v>
      </c>
      <c r="G189" s="60">
        <v>0</v>
      </c>
      <c r="H189" s="60">
        <v>0</v>
      </c>
      <c r="I189" s="60">
        <v>0</v>
      </c>
      <c r="J189" s="10">
        <v>100</v>
      </c>
      <c r="K189" s="11">
        <v>8</v>
      </c>
      <c r="L189" s="10" t="s">
        <v>153</v>
      </c>
      <c r="M189" s="10" t="s">
        <v>9</v>
      </c>
      <c r="N189" s="10" t="s">
        <v>36</v>
      </c>
    </row>
    <row r="190" spans="1:14">
      <c r="A190" s="113" t="s">
        <v>315</v>
      </c>
      <c r="B190" s="10" t="s">
        <v>402</v>
      </c>
      <c r="C190" s="60">
        <v>0.73099999999999998</v>
      </c>
      <c r="D190" s="60">
        <v>1.8240000000000001</v>
      </c>
      <c r="E190" s="60">
        <v>2.1059999999999999</v>
      </c>
      <c r="F190" s="60">
        <v>2.3809999999999998</v>
      </c>
      <c r="G190" s="60">
        <v>2.3809999999999998</v>
      </c>
      <c r="H190" s="60">
        <v>2.3809999999999998</v>
      </c>
      <c r="I190" s="60">
        <v>2.3809999999999998</v>
      </c>
      <c r="J190" s="10">
        <v>100</v>
      </c>
      <c r="K190" s="11">
        <v>8</v>
      </c>
      <c r="L190" s="10" t="s">
        <v>153</v>
      </c>
      <c r="M190" s="10" t="s">
        <v>9</v>
      </c>
      <c r="N190" s="10" t="s">
        <v>36</v>
      </c>
    </row>
    <row r="191" spans="1:14">
      <c r="A191" s="113" t="s">
        <v>315</v>
      </c>
      <c r="B191" s="10" t="s">
        <v>403</v>
      </c>
      <c r="C191" s="60">
        <v>0</v>
      </c>
      <c r="D191" s="60">
        <v>0</v>
      </c>
      <c r="E191" s="60">
        <v>0</v>
      </c>
      <c r="F191" s="60">
        <v>0</v>
      </c>
      <c r="G191" s="60">
        <v>0</v>
      </c>
      <c r="H191" s="60">
        <v>0</v>
      </c>
      <c r="I191" s="60">
        <v>0</v>
      </c>
      <c r="J191" s="10">
        <v>100</v>
      </c>
      <c r="K191" s="11">
        <v>8</v>
      </c>
      <c r="L191" s="10" t="s">
        <v>153</v>
      </c>
      <c r="M191" s="10" t="s">
        <v>9</v>
      </c>
      <c r="N191" s="10" t="s">
        <v>36</v>
      </c>
    </row>
    <row r="192" spans="1:14">
      <c r="A192" s="113" t="s">
        <v>315</v>
      </c>
      <c r="B192" s="10" t="s">
        <v>316</v>
      </c>
      <c r="C192" s="60">
        <v>6.2110000000000003</v>
      </c>
      <c r="D192" s="60">
        <v>8.2089999999999996</v>
      </c>
      <c r="E192" s="60">
        <v>4.8070000000000004</v>
      </c>
      <c r="F192" s="60">
        <v>3.1760000000000002</v>
      </c>
      <c r="G192" s="60">
        <v>2.6539999999999999</v>
      </c>
      <c r="H192" s="60">
        <v>2.645</v>
      </c>
      <c r="I192" s="60">
        <v>2.645</v>
      </c>
      <c r="J192" s="10">
        <v>100</v>
      </c>
      <c r="K192" s="11">
        <v>8</v>
      </c>
      <c r="L192" s="10" t="s">
        <v>153</v>
      </c>
      <c r="M192" s="10" t="s">
        <v>9</v>
      </c>
      <c r="N192" s="10" t="s">
        <v>36</v>
      </c>
    </row>
    <row r="193" spans="1:14">
      <c r="A193" s="113">
        <v>40</v>
      </c>
      <c r="B193" s="10" t="s">
        <v>31</v>
      </c>
      <c r="C193" s="60">
        <v>0</v>
      </c>
      <c r="D193" s="60">
        <v>0</v>
      </c>
      <c r="E193" s="60">
        <v>0</v>
      </c>
      <c r="F193" s="60">
        <v>0</v>
      </c>
      <c r="G193" s="60">
        <v>0</v>
      </c>
      <c r="H193" s="60">
        <v>0</v>
      </c>
      <c r="I193" s="60">
        <v>0</v>
      </c>
      <c r="J193" s="10">
        <v>0</v>
      </c>
      <c r="K193" s="11">
        <v>11</v>
      </c>
      <c r="L193" s="10" t="s">
        <v>48</v>
      </c>
      <c r="M193" s="10" t="s">
        <v>7</v>
      </c>
      <c r="N193" s="10" t="s">
        <v>35</v>
      </c>
    </row>
    <row r="194" spans="1:14">
      <c r="A194" s="113" t="s">
        <v>315</v>
      </c>
      <c r="B194" s="10" t="s">
        <v>393</v>
      </c>
      <c r="C194" s="60">
        <v>23.245000000000001</v>
      </c>
      <c r="D194" s="60">
        <v>24.861000000000001</v>
      </c>
      <c r="E194" s="60">
        <v>24.861000000000001</v>
      </c>
      <c r="F194" s="60">
        <v>24.724</v>
      </c>
      <c r="G194" s="60">
        <v>25.646999999999998</v>
      </c>
      <c r="H194" s="60">
        <v>25.646999999999998</v>
      </c>
      <c r="I194" s="60">
        <v>25.646999999999998</v>
      </c>
      <c r="J194" s="10">
        <v>100</v>
      </c>
      <c r="K194" s="11" t="s">
        <v>314</v>
      </c>
      <c r="L194" s="10" t="s">
        <v>191</v>
      </c>
      <c r="M194" s="10" t="s">
        <v>28</v>
      </c>
      <c r="N194" s="10" t="s">
        <v>35</v>
      </c>
    </row>
    <row r="195" spans="1:14">
      <c r="A195" s="113" t="s">
        <v>315</v>
      </c>
      <c r="B195" s="10" t="s">
        <v>394</v>
      </c>
      <c r="C195" s="60">
        <v>3.8889999999999998</v>
      </c>
      <c r="D195" s="60">
        <v>4.3460000000000001</v>
      </c>
      <c r="E195" s="60">
        <v>4.3460000000000001</v>
      </c>
      <c r="F195" s="60">
        <v>4.319</v>
      </c>
      <c r="G195" s="60">
        <v>4.319</v>
      </c>
      <c r="H195" s="60">
        <v>4.319</v>
      </c>
      <c r="I195" s="60">
        <v>4.319</v>
      </c>
      <c r="J195" s="10">
        <v>100</v>
      </c>
      <c r="K195" s="11" t="s">
        <v>314</v>
      </c>
      <c r="L195" s="10" t="s">
        <v>191</v>
      </c>
      <c r="M195" s="10" t="s">
        <v>28</v>
      </c>
      <c r="N195" s="10" t="s">
        <v>35</v>
      </c>
    </row>
    <row r="196" spans="1:14">
      <c r="A196" s="246"/>
      <c r="B196" s="246" t="s">
        <v>493</v>
      </c>
      <c r="C196" s="250">
        <f>SUM(C173:C195)</f>
        <v>212.43200000000004</v>
      </c>
      <c r="D196" s="250">
        <f t="shared" ref="D196:I196" si="7">SUM(D173:D195)</f>
        <v>231.61699999999996</v>
      </c>
      <c r="E196" s="250">
        <f t="shared" si="7"/>
        <v>217.89899999999997</v>
      </c>
      <c r="F196" s="250">
        <f t="shared" si="7"/>
        <v>209.22249999999994</v>
      </c>
      <c r="G196" s="250">
        <f t="shared" si="7"/>
        <v>207.81349999999995</v>
      </c>
      <c r="H196" s="250">
        <f t="shared" si="7"/>
        <v>208.26249999999999</v>
      </c>
      <c r="I196" s="250">
        <f t="shared" si="7"/>
        <v>208.17949999999999</v>
      </c>
      <c r="J196" s="251"/>
      <c r="K196" s="252"/>
      <c r="L196" s="246"/>
      <c r="M196" s="246"/>
      <c r="N196" s="246"/>
    </row>
    <row r="197" spans="1:14">
      <c r="A197" s="111"/>
      <c r="B197" s="111"/>
      <c r="C197" s="114"/>
      <c r="D197" s="114"/>
      <c r="E197" s="114"/>
      <c r="F197" s="114"/>
      <c r="G197" s="114"/>
      <c r="H197" s="114"/>
      <c r="I197" s="114"/>
      <c r="J197" s="115"/>
      <c r="K197" s="119"/>
      <c r="L197" s="111"/>
      <c r="M197" s="111"/>
      <c r="N197" s="111"/>
    </row>
    <row r="198" spans="1:14" ht="15">
      <c r="A198" s="29"/>
      <c r="B198" s="26" t="s">
        <v>64</v>
      </c>
      <c r="C198" s="56"/>
      <c r="D198" s="56"/>
      <c r="E198" s="56"/>
      <c r="F198" s="56"/>
      <c r="G198" s="56"/>
      <c r="H198" s="56"/>
      <c r="I198" s="56"/>
      <c r="J198" s="15"/>
      <c r="K198" s="15"/>
      <c r="L198" s="15"/>
      <c r="M198" s="15"/>
      <c r="N198" s="15"/>
    </row>
    <row r="199" spans="1:14">
      <c r="A199" s="111">
        <v>1</v>
      </c>
      <c r="B199" s="111" t="s">
        <v>287</v>
      </c>
      <c r="C199" s="114">
        <v>2.3340000000000001</v>
      </c>
      <c r="D199" s="114">
        <v>2.57</v>
      </c>
      <c r="E199" s="114">
        <v>2.1150000000000002</v>
      </c>
      <c r="F199" s="114">
        <v>2.12</v>
      </c>
      <c r="G199" s="114">
        <v>2.56</v>
      </c>
      <c r="H199" s="114">
        <v>2.4340000000000002</v>
      </c>
      <c r="I199" s="114">
        <v>2.4670000000000001</v>
      </c>
      <c r="J199" s="115">
        <v>100</v>
      </c>
      <c r="K199" s="119">
        <v>11</v>
      </c>
      <c r="L199" s="111" t="s">
        <v>48</v>
      </c>
      <c r="M199" s="111" t="s">
        <v>36</v>
      </c>
      <c r="N199" s="111" t="s">
        <v>36</v>
      </c>
    </row>
    <row r="200" spans="1:14">
      <c r="A200" s="111">
        <v>1</v>
      </c>
      <c r="B200" s="111" t="s">
        <v>287</v>
      </c>
      <c r="C200" s="114">
        <v>0.57499999999999996</v>
      </c>
      <c r="D200" s="114">
        <v>0.45</v>
      </c>
      <c r="E200" s="114">
        <v>0.45</v>
      </c>
      <c r="F200" s="114">
        <v>0.45</v>
      </c>
      <c r="G200" s="114">
        <v>0</v>
      </c>
      <c r="H200" s="114">
        <v>0</v>
      </c>
      <c r="I200" s="114">
        <v>0</v>
      </c>
      <c r="J200" s="115">
        <v>100</v>
      </c>
      <c r="K200" s="119">
        <v>11</v>
      </c>
      <c r="L200" s="111" t="s">
        <v>48</v>
      </c>
      <c r="M200" s="111" t="s">
        <v>371</v>
      </c>
      <c r="N200" s="111" t="s">
        <v>36</v>
      </c>
    </row>
    <row r="201" spans="1:14">
      <c r="A201" s="111">
        <v>3</v>
      </c>
      <c r="B201" s="111" t="s">
        <v>511</v>
      </c>
      <c r="C201" s="114">
        <v>0</v>
      </c>
      <c r="D201" s="114">
        <v>3</v>
      </c>
      <c r="E201" s="114">
        <v>10</v>
      </c>
      <c r="F201" s="114">
        <v>10</v>
      </c>
      <c r="G201" s="114">
        <v>4</v>
      </c>
      <c r="H201" s="114">
        <v>0</v>
      </c>
      <c r="I201" s="114">
        <v>0</v>
      </c>
      <c r="J201" s="115">
        <v>100</v>
      </c>
      <c r="K201" s="119">
        <v>11</v>
      </c>
      <c r="L201" s="111" t="s">
        <v>48</v>
      </c>
      <c r="M201" s="111" t="s">
        <v>36</v>
      </c>
      <c r="N201" s="111" t="s">
        <v>36</v>
      </c>
    </row>
    <row r="202" spans="1:14" s="77" customFormat="1" ht="18.75">
      <c r="A202" s="111">
        <v>13</v>
      </c>
      <c r="B202" s="111" t="s">
        <v>288</v>
      </c>
      <c r="C202" s="114">
        <v>0.66</v>
      </c>
      <c r="D202" s="114">
        <v>0.66</v>
      </c>
      <c r="E202" s="114">
        <v>0.5</v>
      </c>
      <c r="F202" s="114">
        <v>0.5</v>
      </c>
      <c r="G202" s="114">
        <v>0.5</v>
      </c>
      <c r="H202" s="114">
        <v>0.5</v>
      </c>
      <c r="I202" s="114">
        <v>0.5</v>
      </c>
      <c r="J202" s="115">
        <v>100</v>
      </c>
      <c r="K202" s="119">
        <v>11</v>
      </c>
      <c r="L202" s="111" t="s">
        <v>48</v>
      </c>
      <c r="M202" s="111" t="s">
        <v>36</v>
      </c>
      <c r="N202" s="111" t="s">
        <v>36</v>
      </c>
    </row>
    <row r="203" spans="1:14" s="77" customFormat="1" ht="12.6" customHeight="1">
      <c r="A203" s="111">
        <v>98</v>
      </c>
      <c r="B203" s="111" t="s">
        <v>102</v>
      </c>
      <c r="C203" s="114">
        <v>1.8109999999999999</v>
      </c>
      <c r="D203" s="114">
        <v>1.5189999999999999</v>
      </c>
      <c r="E203" s="114">
        <v>3.6930000000000001</v>
      </c>
      <c r="F203" s="114">
        <v>3.2120000000000002</v>
      </c>
      <c r="G203" s="114">
        <v>2.2069999999999999</v>
      </c>
      <c r="H203" s="114">
        <v>2.1859999999999999</v>
      </c>
      <c r="I203" s="114">
        <v>2.1859999999999999</v>
      </c>
      <c r="J203" s="115">
        <v>100</v>
      </c>
      <c r="K203" s="119">
        <v>11</v>
      </c>
      <c r="L203" s="111" t="s">
        <v>48</v>
      </c>
      <c r="M203" s="111" t="s">
        <v>36</v>
      </c>
      <c r="N203" s="111" t="s">
        <v>36</v>
      </c>
    </row>
    <row r="204" spans="1:14">
      <c r="A204" s="111">
        <v>1</v>
      </c>
      <c r="B204" s="111" t="s">
        <v>287</v>
      </c>
      <c r="C204" s="114">
        <v>4.5570000000000004</v>
      </c>
      <c r="D204" s="114">
        <v>4.625</v>
      </c>
      <c r="E204" s="114">
        <v>4.0170000000000003</v>
      </c>
      <c r="F204" s="114">
        <v>4.0170000000000003</v>
      </c>
      <c r="G204" s="114">
        <v>4.0170000000000003</v>
      </c>
      <c r="H204" s="114">
        <v>4.0170000000000003</v>
      </c>
      <c r="I204" s="114">
        <v>4.0170000000000003</v>
      </c>
      <c r="J204" s="115">
        <v>100</v>
      </c>
      <c r="K204" s="119">
        <v>7</v>
      </c>
      <c r="L204" s="111" t="s">
        <v>85</v>
      </c>
      <c r="M204" s="111" t="s">
        <v>370</v>
      </c>
      <c r="N204" s="111" t="s">
        <v>35</v>
      </c>
    </row>
    <row r="205" spans="1:14">
      <c r="A205" s="246"/>
      <c r="B205" s="246" t="s">
        <v>67</v>
      </c>
      <c r="C205" s="250">
        <f>SUM(C199:C204)</f>
        <v>9.9370000000000012</v>
      </c>
      <c r="D205" s="250">
        <f t="shared" ref="D205:I205" si="8">SUM(D199:D204)</f>
        <v>12.824</v>
      </c>
      <c r="E205" s="250">
        <f t="shared" si="8"/>
        <v>20.775000000000002</v>
      </c>
      <c r="F205" s="250">
        <f t="shared" si="8"/>
        <v>20.298999999999999</v>
      </c>
      <c r="G205" s="250">
        <f t="shared" si="8"/>
        <v>13.283999999999999</v>
      </c>
      <c r="H205" s="250">
        <f t="shared" si="8"/>
        <v>9.1370000000000005</v>
      </c>
      <c r="I205" s="250">
        <f t="shared" si="8"/>
        <v>9.1700000000000017</v>
      </c>
      <c r="J205" s="251"/>
      <c r="K205" s="252"/>
      <c r="L205" s="246"/>
      <c r="M205" s="246"/>
      <c r="N205" s="246"/>
    </row>
    <row r="206" spans="1:14">
      <c r="A206" s="111"/>
      <c r="B206" s="111"/>
      <c r="C206" s="114"/>
      <c r="D206" s="114"/>
      <c r="E206" s="114"/>
      <c r="F206" s="114"/>
      <c r="G206" s="114"/>
      <c r="H206" s="114"/>
      <c r="I206" s="114"/>
      <c r="J206" s="115"/>
      <c r="K206" s="119"/>
      <c r="L206" s="111"/>
      <c r="M206" s="111"/>
      <c r="N206" s="111"/>
    </row>
    <row r="207" spans="1:14" ht="15">
      <c r="A207" s="29"/>
      <c r="B207" s="26" t="s">
        <v>65</v>
      </c>
      <c r="C207" s="56"/>
      <c r="D207" s="56"/>
      <c r="E207" s="56"/>
      <c r="F207" s="56"/>
      <c r="G207" s="56"/>
      <c r="H207" s="56"/>
      <c r="I207" s="56"/>
      <c r="J207" s="15"/>
      <c r="K207" s="15"/>
      <c r="L207" s="15"/>
      <c r="M207" s="15"/>
      <c r="N207" s="15"/>
    </row>
    <row r="208" spans="1:14">
      <c r="A208" s="111" t="s">
        <v>463</v>
      </c>
      <c r="B208" s="111" t="s">
        <v>464</v>
      </c>
      <c r="C208" s="114">
        <v>7</v>
      </c>
      <c r="D208" s="114">
        <v>7</v>
      </c>
      <c r="E208" s="114">
        <v>7</v>
      </c>
      <c r="F208" s="114">
        <v>7</v>
      </c>
      <c r="G208" s="114">
        <v>7</v>
      </c>
      <c r="H208" s="114">
        <v>7</v>
      </c>
      <c r="I208" s="114">
        <v>7</v>
      </c>
      <c r="J208" s="115">
        <v>28.3</v>
      </c>
      <c r="K208" s="119">
        <v>7</v>
      </c>
      <c r="L208" s="111" t="s">
        <v>85</v>
      </c>
      <c r="M208" s="111" t="s">
        <v>5</v>
      </c>
      <c r="N208" s="111" t="s">
        <v>36</v>
      </c>
    </row>
    <row r="209" spans="1:14">
      <c r="A209" s="111" t="s">
        <v>457</v>
      </c>
      <c r="B209" s="111" t="s">
        <v>458</v>
      </c>
      <c r="C209" s="114">
        <v>2.7759999999999998</v>
      </c>
      <c r="D209" s="114">
        <v>7.9530000000000003</v>
      </c>
      <c r="E209" s="114">
        <v>5.8479999999999999</v>
      </c>
      <c r="F209" s="114">
        <v>5.85</v>
      </c>
      <c r="G209" s="114">
        <v>5.85</v>
      </c>
      <c r="H209" s="114">
        <v>5.85</v>
      </c>
      <c r="I209" s="114">
        <v>5.8479999999999999</v>
      </c>
      <c r="J209" s="115">
        <v>24.6</v>
      </c>
      <c r="K209" s="119">
        <v>7</v>
      </c>
      <c r="L209" s="111" t="s">
        <v>85</v>
      </c>
      <c r="M209" s="111" t="s">
        <v>36</v>
      </c>
      <c r="N209" s="111" t="s">
        <v>36</v>
      </c>
    </row>
    <row r="210" spans="1:14">
      <c r="A210" s="111" t="s">
        <v>160</v>
      </c>
      <c r="B210" s="111" t="s">
        <v>606</v>
      </c>
      <c r="C210" s="114">
        <v>1.7869999999999999</v>
      </c>
      <c r="D210" s="114">
        <v>0</v>
      </c>
      <c r="E210" s="114">
        <v>0</v>
      </c>
      <c r="F210" s="114">
        <v>0</v>
      </c>
      <c r="G210" s="114">
        <v>0</v>
      </c>
      <c r="H210" s="114">
        <v>0</v>
      </c>
      <c r="I210" s="114">
        <v>0</v>
      </c>
      <c r="J210" s="115">
        <v>0</v>
      </c>
      <c r="K210" s="119">
        <v>7</v>
      </c>
      <c r="L210" s="111" t="s">
        <v>85</v>
      </c>
      <c r="M210" s="111" t="s">
        <v>5</v>
      </c>
      <c r="N210" s="111" t="s">
        <v>36</v>
      </c>
    </row>
    <row r="211" spans="1:14">
      <c r="A211" s="111" t="s">
        <v>156</v>
      </c>
      <c r="B211" s="111" t="s">
        <v>512</v>
      </c>
      <c r="C211" s="114">
        <v>210.15799999999999</v>
      </c>
      <c r="D211" s="114">
        <v>220.67099999999999</v>
      </c>
      <c r="E211" s="114">
        <v>356.95499999999998</v>
      </c>
      <c r="F211" s="114">
        <v>228.21</v>
      </c>
      <c r="G211" s="114">
        <v>226.84200000000001</v>
      </c>
      <c r="H211" s="114">
        <v>203.12799999999999</v>
      </c>
      <c r="I211" s="114">
        <v>168.32900000000001</v>
      </c>
      <c r="J211" s="115">
        <v>95.2</v>
      </c>
      <c r="K211" s="119">
        <v>7</v>
      </c>
      <c r="L211" s="111" t="s">
        <v>85</v>
      </c>
      <c r="M211" s="111" t="s">
        <v>157</v>
      </c>
      <c r="N211" s="111" t="s">
        <v>36</v>
      </c>
    </row>
    <row r="212" spans="1:14">
      <c r="A212" s="111" t="s">
        <v>156</v>
      </c>
      <c r="B212" s="111" t="s">
        <v>607</v>
      </c>
      <c r="C212" s="114">
        <v>16.7</v>
      </c>
      <c r="D212" s="114">
        <v>15.4</v>
      </c>
      <c r="E212" s="114">
        <v>17.899999999999999</v>
      </c>
      <c r="F212" s="114">
        <v>18.2</v>
      </c>
      <c r="G212" s="114">
        <v>16.5</v>
      </c>
      <c r="H212" s="114">
        <v>15.6</v>
      </c>
      <c r="I212" s="114">
        <v>13.2</v>
      </c>
      <c r="J212" s="115">
        <v>4.8</v>
      </c>
      <c r="K212" s="119">
        <v>7</v>
      </c>
      <c r="L212" s="111" t="s">
        <v>85</v>
      </c>
      <c r="M212" s="111" t="s">
        <v>157</v>
      </c>
      <c r="N212" s="111" t="s">
        <v>36</v>
      </c>
    </row>
    <row r="213" spans="1:14">
      <c r="A213" s="111" t="s">
        <v>459</v>
      </c>
      <c r="B213" s="111" t="s">
        <v>460</v>
      </c>
      <c r="C213" s="114">
        <v>0</v>
      </c>
      <c r="D213" s="114">
        <v>0</v>
      </c>
      <c r="E213" s="114">
        <v>1.3</v>
      </c>
      <c r="F213" s="114">
        <v>1.5</v>
      </c>
      <c r="G213" s="114">
        <v>5.3</v>
      </c>
      <c r="H213" s="114">
        <v>5.5</v>
      </c>
      <c r="I213" s="114">
        <v>5.5</v>
      </c>
      <c r="J213" s="115">
        <v>0.8</v>
      </c>
      <c r="K213" s="119">
        <v>7</v>
      </c>
      <c r="L213" s="111" t="s">
        <v>85</v>
      </c>
      <c r="M213" s="111" t="s">
        <v>36</v>
      </c>
      <c r="N213" s="111" t="s">
        <v>36</v>
      </c>
    </row>
    <row r="214" spans="1:14">
      <c r="A214" s="111" t="s">
        <v>290</v>
      </c>
      <c r="B214" s="111" t="s">
        <v>462</v>
      </c>
      <c r="C214" s="114">
        <v>3.6070000000000002</v>
      </c>
      <c r="D214" s="114">
        <v>2.5752999999999999</v>
      </c>
      <c r="E214" s="114">
        <v>4.3170617781873517</v>
      </c>
      <c r="F214" s="114">
        <v>4.7458216854250237</v>
      </c>
      <c r="G214" s="114">
        <v>4.833924403609684</v>
      </c>
      <c r="H214" s="114">
        <v>4.9279083914223554</v>
      </c>
      <c r="I214" s="114">
        <v>4.9281213794481555</v>
      </c>
      <c r="J214" s="115">
        <v>16.3</v>
      </c>
      <c r="K214" s="119">
        <v>11</v>
      </c>
      <c r="L214" s="111" t="s">
        <v>48</v>
      </c>
      <c r="M214" s="111" t="s">
        <v>5</v>
      </c>
      <c r="N214" s="111" t="s">
        <v>36</v>
      </c>
    </row>
    <row r="215" spans="1:14">
      <c r="A215" s="111" t="s">
        <v>290</v>
      </c>
      <c r="B215" s="111" t="s">
        <v>462</v>
      </c>
      <c r="C215" s="114">
        <v>9.4E-2</v>
      </c>
      <c r="D215" s="114">
        <v>9.6000000000000002E-2</v>
      </c>
      <c r="E215" s="114">
        <v>0.13</v>
      </c>
      <c r="F215" s="114">
        <v>0.155</v>
      </c>
      <c r="G215" s="114">
        <v>0.155</v>
      </c>
      <c r="H215" s="114">
        <v>0.155</v>
      </c>
      <c r="I215" s="114">
        <v>0.155</v>
      </c>
      <c r="J215" s="115">
        <v>0.5</v>
      </c>
      <c r="K215" s="119">
        <v>11</v>
      </c>
      <c r="L215" s="111" t="s">
        <v>48</v>
      </c>
      <c r="M215" s="111" t="s">
        <v>9</v>
      </c>
      <c r="N215" s="111" t="s">
        <v>36</v>
      </c>
    </row>
    <row r="216" spans="1:14">
      <c r="A216" s="111" t="s">
        <v>290</v>
      </c>
      <c r="B216" s="111" t="s">
        <v>462</v>
      </c>
      <c r="C216" s="114">
        <v>7.5999999999999998E-2</v>
      </c>
      <c r="D216" s="114">
        <v>7.8E-2</v>
      </c>
      <c r="E216" s="114">
        <v>8.6999999999999994E-2</v>
      </c>
      <c r="F216" s="114">
        <v>9.8000000000000004E-2</v>
      </c>
      <c r="G216" s="114">
        <v>9.8000000000000004E-2</v>
      </c>
      <c r="H216" s="114">
        <v>9.8000000000000004E-2</v>
      </c>
      <c r="I216" s="114">
        <v>9.8000000000000004E-2</v>
      </c>
      <c r="J216" s="115">
        <v>0.3</v>
      </c>
      <c r="K216" s="119">
        <v>11</v>
      </c>
      <c r="L216" s="111" t="s">
        <v>48</v>
      </c>
      <c r="M216" s="111" t="s">
        <v>56</v>
      </c>
      <c r="N216" s="111" t="s">
        <v>36</v>
      </c>
    </row>
    <row r="217" spans="1:14">
      <c r="A217" s="111" t="s">
        <v>223</v>
      </c>
      <c r="B217" s="111" t="s">
        <v>204</v>
      </c>
      <c r="C217" s="114">
        <v>22</v>
      </c>
      <c r="D217" s="114">
        <v>22</v>
      </c>
      <c r="E217" s="114">
        <v>22</v>
      </c>
      <c r="F217" s="114">
        <v>22</v>
      </c>
      <c r="G217" s="114">
        <v>22</v>
      </c>
      <c r="H217" s="114">
        <v>22</v>
      </c>
      <c r="I217" s="114">
        <v>22</v>
      </c>
      <c r="J217" s="115">
        <v>2.7</v>
      </c>
      <c r="K217" s="119" t="s">
        <v>57</v>
      </c>
      <c r="L217" s="111" t="s">
        <v>90</v>
      </c>
      <c r="M217" s="111" t="s">
        <v>165</v>
      </c>
      <c r="N217" s="111" t="s">
        <v>35</v>
      </c>
    </row>
    <row r="218" spans="1:14" s="1" customFormat="1">
      <c r="A218" s="111" t="s">
        <v>158</v>
      </c>
      <c r="B218" s="111" t="s">
        <v>362</v>
      </c>
      <c r="C218" s="114">
        <v>15.4</v>
      </c>
      <c r="D218" s="114">
        <v>15.4</v>
      </c>
      <c r="E218" s="114">
        <v>15.4</v>
      </c>
      <c r="F218" s="114">
        <v>15.4</v>
      </c>
      <c r="G218" s="114">
        <v>15.4</v>
      </c>
      <c r="H218" s="114">
        <v>15.4</v>
      </c>
      <c r="I218" s="114">
        <v>15.4</v>
      </c>
      <c r="J218" s="115">
        <v>6.9</v>
      </c>
      <c r="K218" s="119" t="s">
        <v>57</v>
      </c>
      <c r="L218" s="111" t="s">
        <v>90</v>
      </c>
      <c r="M218" s="111" t="s">
        <v>24</v>
      </c>
      <c r="N218" s="111" t="s">
        <v>35</v>
      </c>
    </row>
    <row r="219" spans="1:14">
      <c r="A219" s="111" t="s">
        <v>160</v>
      </c>
      <c r="B219" s="111" t="s">
        <v>605</v>
      </c>
      <c r="C219" s="114">
        <v>18.100000000000001</v>
      </c>
      <c r="D219" s="114">
        <v>18.100000000000001</v>
      </c>
      <c r="E219" s="114">
        <v>18.100000000000001</v>
      </c>
      <c r="F219" s="114">
        <v>18.100000000000001</v>
      </c>
      <c r="G219" s="114">
        <v>18.100000000000001</v>
      </c>
      <c r="H219" s="114">
        <v>18.100000000000001</v>
      </c>
      <c r="I219" s="114">
        <v>18.100000000000001</v>
      </c>
      <c r="J219" s="115">
        <v>5.8</v>
      </c>
      <c r="K219" s="119">
        <v>7</v>
      </c>
      <c r="L219" s="111" t="s">
        <v>85</v>
      </c>
      <c r="M219" s="111" t="s">
        <v>5</v>
      </c>
      <c r="N219" s="111" t="s">
        <v>35</v>
      </c>
    </row>
    <row r="220" spans="1:14">
      <c r="A220" s="111" t="s">
        <v>160</v>
      </c>
      <c r="B220" s="111" t="s">
        <v>224</v>
      </c>
      <c r="C220" s="114">
        <v>9.8789999999999996</v>
      </c>
      <c r="D220" s="114">
        <v>9.3000000000000007</v>
      </c>
      <c r="E220" s="114">
        <v>9.5</v>
      </c>
      <c r="F220" s="114">
        <v>9.5</v>
      </c>
      <c r="G220" s="114">
        <v>9.5</v>
      </c>
      <c r="H220" s="114">
        <v>9.5</v>
      </c>
      <c r="I220" s="114">
        <v>9.5</v>
      </c>
      <c r="J220" s="115">
        <v>8.4</v>
      </c>
      <c r="K220" s="119">
        <v>7</v>
      </c>
      <c r="L220" s="111" t="s">
        <v>85</v>
      </c>
      <c r="M220" s="111" t="s">
        <v>5</v>
      </c>
      <c r="N220" s="111" t="s">
        <v>35</v>
      </c>
    </row>
    <row r="221" spans="1:14">
      <c r="A221" s="111" t="s">
        <v>156</v>
      </c>
      <c r="B221" s="111" t="s">
        <v>513</v>
      </c>
      <c r="C221" s="114">
        <v>6.08</v>
      </c>
      <c r="D221" s="114">
        <v>6.601</v>
      </c>
      <c r="E221" s="114">
        <v>6.4420000000000002</v>
      </c>
      <c r="F221" s="114">
        <v>5.9420000000000002</v>
      </c>
      <c r="G221" s="114">
        <v>5.742</v>
      </c>
      <c r="H221" s="114">
        <v>5.742</v>
      </c>
      <c r="I221" s="114">
        <v>5.742</v>
      </c>
      <c r="J221" s="115">
        <v>16.3</v>
      </c>
      <c r="K221" s="119">
        <v>7</v>
      </c>
      <c r="L221" s="111" t="s">
        <v>85</v>
      </c>
      <c r="M221" s="111" t="s">
        <v>91</v>
      </c>
      <c r="N221" s="111" t="s">
        <v>35</v>
      </c>
    </row>
    <row r="222" spans="1:14">
      <c r="A222" s="111" t="s">
        <v>203</v>
      </c>
      <c r="B222" s="111" t="s">
        <v>207</v>
      </c>
      <c r="C222" s="114">
        <v>11.17</v>
      </c>
      <c r="D222" s="114">
        <v>11.17</v>
      </c>
      <c r="E222" s="114">
        <v>11.17</v>
      </c>
      <c r="F222" s="114">
        <v>11.17</v>
      </c>
      <c r="G222" s="114">
        <v>11.17</v>
      </c>
      <c r="H222" s="114">
        <v>11.17</v>
      </c>
      <c r="I222" s="114">
        <v>11.17</v>
      </c>
      <c r="J222" s="115">
        <v>50.7</v>
      </c>
      <c r="K222" s="119" t="s">
        <v>57</v>
      </c>
      <c r="L222" s="111" t="s">
        <v>90</v>
      </c>
      <c r="M222" s="111" t="s">
        <v>24</v>
      </c>
      <c r="N222" s="111" t="s">
        <v>35</v>
      </c>
    </row>
    <row r="223" spans="1:14">
      <c r="A223" s="111" t="s">
        <v>290</v>
      </c>
      <c r="B223" s="111" t="s">
        <v>461</v>
      </c>
      <c r="C223" s="114">
        <v>7.157</v>
      </c>
      <c r="D223" s="114">
        <v>7.665</v>
      </c>
      <c r="E223" s="114">
        <v>9.5668108157704843</v>
      </c>
      <c r="F223" s="114">
        <v>10.483250599325054</v>
      </c>
      <c r="G223" s="114">
        <v>10.688823608422593</v>
      </c>
      <c r="H223" s="114">
        <v>10.908119579985494</v>
      </c>
      <c r="I223" s="114">
        <v>10.908616552045693</v>
      </c>
      <c r="J223" s="115">
        <v>36.1</v>
      </c>
      <c r="K223" s="119">
        <v>11</v>
      </c>
      <c r="L223" s="111" t="s">
        <v>48</v>
      </c>
      <c r="M223" s="111" t="s">
        <v>159</v>
      </c>
      <c r="N223" s="111" t="s">
        <v>35</v>
      </c>
    </row>
    <row r="224" spans="1:14" ht="15">
      <c r="A224" s="302"/>
      <c r="B224" s="76" t="s">
        <v>68</v>
      </c>
      <c r="C224" s="12">
        <f>SUM(C208:C223)</f>
        <v>331.98399999999998</v>
      </c>
      <c r="D224" s="12">
        <f t="shared" ref="D224:I224" si="9">SUM(D208:D223)</f>
        <v>344.00930000000005</v>
      </c>
      <c r="E224" s="12">
        <f t="shared" si="9"/>
        <v>485.71587259395784</v>
      </c>
      <c r="F224" s="12">
        <f t="shared" si="9"/>
        <v>358.35407228475009</v>
      </c>
      <c r="G224" s="12">
        <f t="shared" si="9"/>
        <v>359.17974801203229</v>
      </c>
      <c r="H224" s="12">
        <f t="shared" si="9"/>
        <v>335.07902797140787</v>
      </c>
      <c r="I224" s="12">
        <f t="shared" si="9"/>
        <v>297.87873793149396</v>
      </c>
      <c r="J224" s="3"/>
      <c r="K224" s="303"/>
      <c r="L224" s="1"/>
      <c r="M224" s="3"/>
      <c r="N224" s="3"/>
    </row>
    <row r="225" spans="1:14" ht="15">
      <c r="A225" s="302"/>
      <c r="B225" s="76"/>
      <c r="C225" s="12"/>
      <c r="D225" s="12"/>
      <c r="E225" s="12"/>
      <c r="F225" s="12"/>
      <c r="G225" s="12"/>
      <c r="H225" s="12"/>
      <c r="I225" s="12"/>
      <c r="J225" s="3"/>
      <c r="K225" s="303"/>
      <c r="L225" s="1"/>
      <c r="M225" s="3"/>
      <c r="N225" s="3"/>
    </row>
    <row r="226" spans="1:14" ht="15">
      <c r="A226" s="30"/>
      <c r="B226" s="26" t="s">
        <v>637</v>
      </c>
      <c r="C226" s="61"/>
      <c r="D226" s="61"/>
      <c r="E226" s="61"/>
      <c r="F226" s="61"/>
      <c r="G226" s="61"/>
      <c r="H226" s="61"/>
      <c r="I226" s="61"/>
      <c r="J226" s="30"/>
      <c r="K226" s="30"/>
      <c r="L226" s="96"/>
      <c r="M226" s="30"/>
      <c r="N226" s="30"/>
    </row>
    <row r="227" spans="1:14">
      <c r="A227" s="128">
        <v>2</v>
      </c>
      <c r="B227" s="111" t="s">
        <v>638</v>
      </c>
      <c r="C227" s="114">
        <v>0</v>
      </c>
      <c r="D227" s="114">
        <v>0</v>
      </c>
      <c r="E227" s="114">
        <v>165.91650000000001</v>
      </c>
      <c r="F227" s="114">
        <v>332.38299999999998</v>
      </c>
      <c r="G227" s="114">
        <v>499.05</v>
      </c>
      <c r="H227" s="114">
        <v>665.7165</v>
      </c>
      <c r="I227" s="114">
        <v>665.7165</v>
      </c>
      <c r="J227" s="115">
        <v>50</v>
      </c>
      <c r="K227" s="119"/>
      <c r="L227" s="114" t="s">
        <v>639</v>
      </c>
      <c r="M227" s="114" t="s">
        <v>640</v>
      </c>
      <c r="N227" s="114" t="s">
        <v>641</v>
      </c>
    </row>
    <row r="228" spans="1:14" ht="15">
      <c r="A228" s="204"/>
      <c r="B228" s="76" t="s">
        <v>642</v>
      </c>
      <c r="C228" s="116">
        <f>C227</f>
        <v>0</v>
      </c>
      <c r="D228" s="116">
        <f t="shared" ref="D228:I228" si="10">D227</f>
        <v>0</v>
      </c>
      <c r="E228" s="116">
        <f t="shared" si="10"/>
        <v>165.91650000000001</v>
      </c>
      <c r="F228" s="116">
        <f t="shared" si="10"/>
        <v>332.38299999999998</v>
      </c>
      <c r="G228" s="116">
        <f t="shared" si="10"/>
        <v>499.05</v>
      </c>
      <c r="H228" s="116">
        <f t="shared" si="10"/>
        <v>665.7165</v>
      </c>
      <c r="I228" s="116">
        <f t="shared" si="10"/>
        <v>665.7165</v>
      </c>
      <c r="J228" s="204"/>
      <c r="K228" s="204"/>
      <c r="L228" s="111"/>
      <c r="M228" s="111"/>
      <c r="N228" s="111"/>
    </row>
    <row r="230" spans="1:14" ht="15.75">
      <c r="A230" s="20"/>
      <c r="B230" s="20" t="s">
        <v>66</v>
      </c>
      <c r="C230" s="281">
        <f>SUM(C228,C224,C205,C196,C170,C114,C73,C64,C30,C24,C17,C8)</f>
        <v>5625.6126972916818</v>
      </c>
      <c r="D230" s="281">
        <f>SUM(D228,D224,D205,D196,D170,D114,D73,D64,D30,D24,D17,D8)</f>
        <v>5928.4623317713485</v>
      </c>
      <c r="E230" s="281">
        <f>SUM(E228,E224,E205,E196,E170,E114,E73,E64,E30,E24,E17,E8)</f>
        <v>6249.7147982622537</v>
      </c>
      <c r="F230" s="281">
        <f>SUM(F228,F224,F205,F196,F170,F114,F73,F64,F30,F24,F17,F8)</f>
        <v>6357.8026820413024</v>
      </c>
      <c r="G230" s="281">
        <f>SUM(G228,G224,G205,G196,G170,G114,G73,G64,G30,G24,G17,G8)</f>
        <v>6524.2528291652943</v>
      </c>
      <c r="H230" s="281">
        <f>SUM(H228,H224,H205,H196,H170,H114,H73,H64,H30,H24,H17,H8)</f>
        <v>6653.516225613881</v>
      </c>
      <c r="I230" s="281">
        <f>SUM(I228,I224,I205,I196,I170,I114,I73,I64,I30,I24,I17,I8)</f>
        <v>6595.0285531740374</v>
      </c>
      <c r="J230" s="20"/>
      <c r="K230" s="20"/>
      <c r="L230" s="20"/>
      <c r="M230" s="20"/>
      <c r="N230" s="20"/>
    </row>
    <row r="231" spans="1:14" ht="18.75">
      <c r="A231" s="77"/>
      <c r="B231" s="77"/>
      <c r="C231" s="253"/>
      <c r="D231" s="253"/>
      <c r="E231" s="253"/>
      <c r="F231" s="253"/>
      <c r="G231" s="253"/>
      <c r="H231" s="253"/>
      <c r="I231" s="253"/>
      <c r="J231" s="77"/>
      <c r="K231" s="77"/>
      <c r="L231" s="77"/>
      <c r="M231" s="77"/>
      <c r="N231" s="77"/>
    </row>
    <row r="232" spans="1:14" ht="18.75">
      <c r="A232" s="77"/>
      <c r="B232" s="77"/>
      <c r="C232" s="253"/>
      <c r="D232" s="253"/>
      <c r="E232" s="253"/>
      <c r="F232" s="253"/>
      <c r="G232" s="253"/>
      <c r="H232" s="253"/>
      <c r="I232" s="253"/>
      <c r="J232" s="77"/>
      <c r="K232" s="77"/>
      <c r="L232" s="77"/>
      <c r="M232" s="77"/>
      <c r="N232" s="77"/>
    </row>
    <row r="233" spans="1:14" ht="18.75">
      <c r="A233" s="77"/>
      <c r="B233" s="77"/>
      <c r="C233" s="253"/>
      <c r="D233" s="253"/>
      <c r="E233" s="253"/>
      <c r="F233" s="253"/>
      <c r="G233" s="253"/>
      <c r="H233" s="253"/>
      <c r="I233" s="253"/>
      <c r="J233" s="77"/>
      <c r="K233" s="77"/>
      <c r="L233" s="77"/>
      <c r="M233" s="77"/>
      <c r="N233" s="77"/>
    </row>
    <row r="235" spans="1:14">
      <c r="B235" s="1" t="s">
        <v>590</v>
      </c>
      <c r="C235" s="1"/>
      <c r="D235" s="1"/>
      <c r="E235" s="1"/>
      <c r="F235" s="1"/>
      <c r="G235" s="1"/>
      <c r="H235" s="1"/>
      <c r="I235" s="1"/>
    </row>
    <row r="236" spans="1:14">
      <c r="B236" s="7"/>
      <c r="C236" s="243">
        <v>2019</v>
      </c>
      <c r="D236" s="243">
        <v>2020</v>
      </c>
      <c r="E236" s="243">
        <v>2021</v>
      </c>
      <c r="F236" s="243">
        <v>2022</v>
      </c>
      <c r="G236" s="243">
        <v>2023</v>
      </c>
      <c r="H236" s="243">
        <v>2024</v>
      </c>
      <c r="I236" s="243">
        <v>2025</v>
      </c>
    </row>
    <row r="237" spans="1:14">
      <c r="B237" s="7" t="s">
        <v>131</v>
      </c>
      <c r="C237" s="69">
        <f t="shared" ref="C237:I237" si="11">SUM(C7)</f>
        <v>0.66</v>
      </c>
      <c r="D237" s="69">
        <f t="shared" si="11"/>
        <v>0.59399999999999997</v>
      </c>
      <c r="E237" s="69">
        <f t="shared" si="11"/>
        <v>0.59399999999999997</v>
      </c>
      <c r="F237" s="69">
        <f t="shared" si="11"/>
        <v>0.59399999999999997</v>
      </c>
      <c r="G237" s="69">
        <f t="shared" si="11"/>
        <v>0.59399999999999997</v>
      </c>
      <c r="H237" s="69">
        <f t="shared" si="11"/>
        <v>0.59399999999999997</v>
      </c>
      <c r="I237" s="69">
        <f t="shared" si="11"/>
        <v>0.59399999999999997</v>
      </c>
    </row>
    <row r="238" spans="1:14">
      <c r="B238" s="7" t="s">
        <v>132</v>
      </c>
      <c r="C238" s="69">
        <f t="shared" ref="C238:I238" si="12">SUM(C11:C15)</f>
        <v>39.013000000000005</v>
      </c>
      <c r="D238" s="69">
        <f t="shared" si="12"/>
        <v>51.629849999999998</v>
      </c>
      <c r="E238" s="69">
        <f t="shared" si="12"/>
        <v>43.077949999999994</v>
      </c>
      <c r="F238" s="69">
        <f t="shared" si="12"/>
        <v>40.996949999999998</v>
      </c>
      <c r="G238" s="69">
        <f t="shared" si="12"/>
        <v>40.413200000000003</v>
      </c>
      <c r="H238" s="69">
        <f t="shared" si="12"/>
        <v>39.925700000000006</v>
      </c>
      <c r="I238" s="69">
        <f t="shared" si="12"/>
        <v>39.908200000000001</v>
      </c>
    </row>
    <row r="239" spans="1:14">
      <c r="B239" s="7" t="s">
        <v>415</v>
      </c>
      <c r="C239" s="69">
        <f t="shared" ref="C239:I239" si="13">SUM(C20:C22)</f>
        <v>15.933</v>
      </c>
      <c r="D239" s="69">
        <f t="shared" si="13"/>
        <v>15.977</v>
      </c>
      <c r="E239" s="69">
        <f t="shared" si="13"/>
        <v>16.014000000000003</v>
      </c>
      <c r="F239" s="69">
        <f t="shared" si="13"/>
        <v>16.277000000000001</v>
      </c>
      <c r="G239" s="69">
        <f t="shared" si="13"/>
        <v>16.3</v>
      </c>
      <c r="H239" s="69">
        <f t="shared" si="13"/>
        <v>16.304000000000002</v>
      </c>
      <c r="I239" s="69">
        <f t="shared" si="13"/>
        <v>16.249000000000002</v>
      </c>
    </row>
    <row r="240" spans="1:14">
      <c r="B240" s="7" t="s">
        <v>133</v>
      </c>
      <c r="C240" s="69">
        <f t="shared" ref="C240:I240" si="14">SUM(C27:C29)</f>
        <v>9.2680000000000007</v>
      </c>
      <c r="D240" s="69">
        <f t="shared" si="14"/>
        <v>10.621</v>
      </c>
      <c r="E240" s="69">
        <f t="shared" si="14"/>
        <v>10.812000000000001</v>
      </c>
      <c r="F240" s="69">
        <f t="shared" si="14"/>
        <v>10.856999999999999</v>
      </c>
      <c r="G240" s="69">
        <f t="shared" si="14"/>
        <v>9.6580000000000013</v>
      </c>
      <c r="H240" s="69">
        <f t="shared" si="14"/>
        <v>9.6690000000000005</v>
      </c>
      <c r="I240" s="69">
        <f t="shared" si="14"/>
        <v>9.6690000000000005</v>
      </c>
    </row>
    <row r="241" spans="1:14">
      <c r="B241" s="7" t="s">
        <v>134</v>
      </c>
      <c r="C241" s="69">
        <f t="shared" ref="C241:I241" si="15">SUM(C33:C45)</f>
        <v>872.44659060394474</v>
      </c>
      <c r="D241" s="69">
        <f t="shared" si="15"/>
        <v>786.00431060394476</v>
      </c>
      <c r="E241" s="69">
        <f t="shared" si="15"/>
        <v>804.26490607949529</v>
      </c>
      <c r="F241" s="69">
        <f t="shared" si="15"/>
        <v>797.06290607949529</v>
      </c>
      <c r="G241" s="69">
        <f t="shared" si="15"/>
        <v>793.73208607949528</v>
      </c>
      <c r="H241" s="69">
        <f t="shared" si="15"/>
        <v>793.11100607949527</v>
      </c>
      <c r="I241" s="69">
        <f t="shared" si="15"/>
        <v>793.80432607949524</v>
      </c>
    </row>
    <row r="242" spans="1:14">
      <c r="B242" s="7" t="s">
        <v>46</v>
      </c>
      <c r="C242" s="69">
        <f t="shared" ref="C242:I242" si="16">SUM(C67:C69)</f>
        <v>24.302</v>
      </c>
      <c r="D242" s="69">
        <f t="shared" si="16"/>
        <v>30.151</v>
      </c>
      <c r="E242" s="69">
        <f t="shared" si="16"/>
        <v>30.164999999999999</v>
      </c>
      <c r="F242" s="69">
        <f t="shared" si="16"/>
        <v>30.164999999999999</v>
      </c>
      <c r="G242" s="69">
        <f t="shared" si="16"/>
        <v>30.164999999999999</v>
      </c>
      <c r="H242" s="69">
        <f t="shared" si="16"/>
        <v>30.164999999999999</v>
      </c>
      <c r="I242" s="69">
        <f t="shared" si="16"/>
        <v>30.164999999999999</v>
      </c>
    </row>
    <row r="243" spans="1:14">
      <c r="B243" s="7" t="s">
        <v>416</v>
      </c>
      <c r="C243" s="69">
        <f t="shared" ref="C243:I243" si="17">SUM(C76:C91)</f>
        <v>18.448999999999998</v>
      </c>
      <c r="D243" s="69">
        <f t="shared" si="17"/>
        <v>20.997</v>
      </c>
      <c r="E243" s="69">
        <f t="shared" si="17"/>
        <v>18.14</v>
      </c>
      <c r="F243" s="69">
        <f t="shared" si="17"/>
        <v>17.303000000000001</v>
      </c>
      <c r="G243" s="69">
        <f t="shared" si="17"/>
        <v>16.416</v>
      </c>
      <c r="H243" s="69">
        <f t="shared" si="17"/>
        <v>15.530000000000001</v>
      </c>
      <c r="I243" s="69">
        <f t="shared" si="17"/>
        <v>12.422000000000001</v>
      </c>
    </row>
    <row r="244" spans="1:14">
      <c r="B244" s="7" t="s">
        <v>417</v>
      </c>
      <c r="C244" s="69">
        <f>SUM(C117:C158)</f>
        <v>436.50855000000007</v>
      </c>
      <c r="D244" s="69">
        <f>SUM(D117:D158)</f>
        <v>551.59298000000013</v>
      </c>
      <c r="E244" s="69">
        <f>SUM(E117:E158)</f>
        <v>568.09137999999984</v>
      </c>
      <c r="F244" s="69">
        <f>SUM(F117:F158)</f>
        <v>636.17158000000006</v>
      </c>
      <c r="G244" s="69">
        <f>SUM(G117:G158)</f>
        <v>622.12180000000012</v>
      </c>
      <c r="H244" s="69">
        <f>SUM(H117:H158)</f>
        <v>595.06025000000022</v>
      </c>
      <c r="I244" s="69">
        <f>SUM(I117:I158)</f>
        <v>561.99395000000015</v>
      </c>
    </row>
    <row r="245" spans="1:14">
      <c r="B245" s="7" t="s">
        <v>494</v>
      </c>
      <c r="C245" s="69">
        <f t="shared" ref="C245:I245" si="18">SUM(C173:C192)</f>
        <v>185.29800000000003</v>
      </c>
      <c r="D245" s="69">
        <f t="shared" si="18"/>
        <v>202.40999999999997</v>
      </c>
      <c r="E245" s="69">
        <f t="shared" si="18"/>
        <v>188.69199999999998</v>
      </c>
      <c r="F245" s="69">
        <f t="shared" si="18"/>
        <v>180.17949999999996</v>
      </c>
      <c r="G245" s="69">
        <f t="shared" si="18"/>
        <v>177.84749999999997</v>
      </c>
      <c r="H245" s="69">
        <f t="shared" si="18"/>
        <v>178.29650000000001</v>
      </c>
      <c r="I245" s="69">
        <f t="shared" si="18"/>
        <v>178.21350000000001</v>
      </c>
    </row>
    <row r="246" spans="1:14">
      <c r="B246" s="7" t="s">
        <v>135</v>
      </c>
      <c r="C246" s="69">
        <f>SUM(C199:C203)</f>
        <v>5.38</v>
      </c>
      <c r="D246" s="69">
        <f t="shared" ref="D246:I246" si="19">SUM(D199:D203)</f>
        <v>8.1989999999999998</v>
      </c>
      <c r="E246" s="69">
        <f t="shared" si="19"/>
        <v>16.758000000000003</v>
      </c>
      <c r="F246" s="69">
        <f t="shared" si="19"/>
        <v>16.282</v>
      </c>
      <c r="G246" s="69">
        <f t="shared" si="19"/>
        <v>9.2669999999999995</v>
      </c>
      <c r="H246" s="69">
        <f t="shared" si="19"/>
        <v>5.12</v>
      </c>
      <c r="I246" s="69">
        <f t="shared" si="19"/>
        <v>5.1530000000000005</v>
      </c>
    </row>
    <row r="247" spans="1:14">
      <c r="B247" s="7" t="s">
        <v>136</v>
      </c>
      <c r="C247" s="69">
        <f>SUM(C208:C216)</f>
        <v>242.19799999999995</v>
      </c>
      <c r="D247" s="69">
        <f t="shared" ref="D247:I247" si="20">SUM(D208:D216)</f>
        <v>253.77330000000001</v>
      </c>
      <c r="E247" s="69">
        <f t="shared" si="20"/>
        <v>393.53706177818731</v>
      </c>
      <c r="F247" s="69">
        <f t="shared" si="20"/>
        <v>265.758821685425</v>
      </c>
      <c r="G247" s="69">
        <f t="shared" si="20"/>
        <v>266.57892440360968</v>
      </c>
      <c r="H247" s="69">
        <f t="shared" si="20"/>
        <v>242.25890839142235</v>
      </c>
      <c r="I247" s="69">
        <f t="shared" si="20"/>
        <v>205.05812137944818</v>
      </c>
    </row>
    <row r="248" spans="1:14">
      <c r="B248" s="7" t="s">
        <v>643</v>
      </c>
      <c r="C248" s="69">
        <f>C227</f>
        <v>0</v>
      </c>
      <c r="D248" s="69">
        <f t="shared" ref="D248:I248" si="21">D227</f>
        <v>0</v>
      </c>
      <c r="E248" s="69">
        <f t="shared" si="21"/>
        <v>165.91650000000001</v>
      </c>
      <c r="F248" s="69">
        <f t="shared" si="21"/>
        <v>332.38299999999998</v>
      </c>
      <c r="G248" s="69">
        <f t="shared" si="21"/>
        <v>499.05</v>
      </c>
      <c r="H248" s="69">
        <f t="shared" si="21"/>
        <v>665.7165</v>
      </c>
      <c r="I248" s="69">
        <f t="shared" si="21"/>
        <v>665.7165</v>
      </c>
    </row>
    <row r="249" spans="1:14">
      <c r="A249" s="1"/>
      <c r="B249" s="1" t="s">
        <v>44</v>
      </c>
      <c r="C249" s="62">
        <f>SUM(C237:C248)</f>
        <v>1849.4561406039447</v>
      </c>
      <c r="D249" s="62">
        <f t="shared" ref="D249:I249" si="22">SUM(D237:D248)</f>
        <v>1931.949440603945</v>
      </c>
      <c r="E249" s="62">
        <f t="shared" si="22"/>
        <v>2256.0627978576827</v>
      </c>
      <c r="F249" s="62">
        <f t="shared" si="22"/>
        <v>2344.0307577649201</v>
      </c>
      <c r="G249" s="62">
        <f t="shared" si="22"/>
        <v>2482.1435104831053</v>
      </c>
      <c r="H249" s="62">
        <f t="shared" si="22"/>
        <v>2591.7508644709178</v>
      </c>
      <c r="I249" s="62">
        <f t="shared" si="22"/>
        <v>2518.9465974589439</v>
      </c>
      <c r="J249" s="1"/>
      <c r="K249" s="1"/>
      <c r="L249" s="1"/>
      <c r="M249" s="1"/>
      <c r="N249" s="1"/>
    </row>
    <row r="250" spans="1:14">
      <c r="B250" s="1"/>
      <c r="C250" s="1"/>
      <c r="D250" s="122"/>
      <c r="E250" s="122"/>
      <c r="F250" s="122"/>
      <c r="G250" s="122"/>
      <c r="H250" s="122"/>
      <c r="I250" s="122"/>
    </row>
    <row r="251" spans="1:14">
      <c r="B251" s="7"/>
      <c r="C251" s="69"/>
      <c r="D251" s="69"/>
      <c r="E251" s="69"/>
      <c r="F251" s="69"/>
      <c r="G251" s="69"/>
      <c r="H251" s="69"/>
      <c r="I251" s="69"/>
    </row>
    <row r="252" spans="1:14">
      <c r="B252" s="1" t="s">
        <v>588</v>
      </c>
      <c r="C252" s="1"/>
      <c r="D252" s="1"/>
      <c r="E252" s="1"/>
      <c r="F252" s="1"/>
      <c r="G252" s="1"/>
      <c r="H252" s="1"/>
      <c r="I252" s="1"/>
    </row>
    <row r="253" spans="1:14">
      <c r="B253" s="7"/>
      <c r="C253" s="243">
        <v>2019</v>
      </c>
      <c r="D253" s="243">
        <v>2020</v>
      </c>
      <c r="E253" s="243">
        <v>2021</v>
      </c>
      <c r="F253" s="243">
        <v>2022</v>
      </c>
      <c r="G253" s="243">
        <v>2023</v>
      </c>
      <c r="H253" s="243">
        <v>2024</v>
      </c>
      <c r="I253" s="243">
        <v>2025</v>
      </c>
    </row>
    <row r="254" spans="1:14">
      <c r="B254" s="7" t="s">
        <v>131</v>
      </c>
      <c r="C254" s="69">
        <f t="shared" ref="C254:I258" si="23">C271-C237</f>
        <v>0</v>
      </c>
      <c r="D254" s="69">
        <f t="shared" si="23"/>
        <v>0</v>
      </c>
      <c r="E254" s="69">
        <f t="shared" si="23"/>
        <v>0</v>
      </c>
      <c r="F254" s="69">
        <f t="shared" si="23"/>
        <v>0</v>
      </c>
      <c r="G254" s="69">
        <f t="shared" si="23"/>
        <v>0</v>
      </c>
      <c r="H254" s="69">
        <f t="shared" si="23"/>
        <v>0</v>
      </c>
      <c r="I254" s="69">
        <f t="shared" si="23"/>
        <v>0</v>
      </c>
    </row>
    <row r="255" spans="1:14">
      <c r="B255" s="7" t="s">
        <v>132</v>
      </c>
      <c r="C255" s="69">
        <f t="shared" si="23"/>
        <v>0.27299999999999613</v>
      </c>
      <c r="D255" s="69">
        <f>D272-D238</f>
        <v>0.34400000000000119</v>
      </c>
      <c r="E255" s="69">
        <f t="shared" si="23"/>
        <v>0.24200000000000443</v>
      </c>
      <c r="F255" s="69">
        <f t="shared" si="23"/>
        <v>0.24200000000000443</v>
      </c>
      <c r="G255" s="69">
        <f t="shared" si="23"/>
        <v>0.24199999999999022</v>
      </c>
      <c r="H255" s="69">
        <f t="shared" si="23"/>
        <v>0.24199999999999733</v>
      </c>
      <c r="I255" s="69">
        <f t="shared" si="23"/>
        <v>0.24200000000000443</v>
      </c>
    </row>
    <row r="256" spans="1:14">
      <c r="B256" s="7" t="s">
        <v>415</v>
      </c>
      <c r="C256" s="69">
        <f t="shared" si="23"/>
        <v>6.4500000000000028</v>
      </c>
      <c r="D256" s="69">
        <f t="shared" si="23"/>
        <v>6.6999999999999993</v>
      </c>
      <c r="E256" s="69">
        <f t="shared" si="23"/>
        <v>6.6999999999999993</v>
      </c>
      <c r="F256" s="69">
        <f t="shared" si="23"/>
        <v>6.6999999999999993</v>
      </c>
      <c r="G256" s="69">
        <f t="shared" si="23"/>
        <v>6.6999999999999993</v>
      </c>
      <c r="H256" s="69">
        <f t="shared" si="23"/>
        <v>6.6999999999999957</v>
      </c>
      <c r="I256" s="69">
        <f t="shared" si="23"/>
        <v>6.6999999999999957</v>
      </c>
    </row>
    <row r="257" spans="2:9">
      <c r="B257" s="7" t="s">
        <v>133</v>
      </c>
      <c r="C257" s="69">
        <f t="shared" si="23"/>
        <v>0</v>
      </c>
      <c r="D257" s="69">
        <f t="shared" si="23"/>
        <v>0</v>
      </c>
      <c r="E257" s="69">
        <f t="shared" si="23"/>
        <v>0</v>
      </c>
      <c r="F257" s="69">
        <f t="shared" si="23"/>
        <v>0</v>
      </c>
      <c r="G257" s="69">
        <f t="shared" si="23"/>
        <v>0</v>
      </c>
      <c r="H257" s="69">
        <f t="shared" si="23"/>
        <v>0</v>
      </c>
      <c r="I257" s="69">
        <f t="shared" si="23"/>
        <v>0</v>
      </c>
    </row>
    <row r="258" spans="2:9">
      <c r="B258" s="7" t="s">
        <v>134</v>
      </c>
      <c r="C258" s="69">
        <f t="shared" si="23"/>
        <v>3245.8648716877369</v>
      </c>
      <c r="D258" s="69">
        <f t="shared" si="23"/>
        <v>3415.869841167404</v>
      </c>
      <c r="E258" s="69">
        <f t="shared" si="23"/>
        <v>3447.0195895888023</v>
      </c>
      <c r="F258" s="69">
        <f t="shared" si="23"/>
        <v>3479.1967836770564</v>
      </c>
      <c r="G258" s="69">
        <f t="shared" si="23"/>
        <v>3506.8356050737675</v>
      </c>
      <c r="H258" s="69">
        <f t="shared" si="23"/>
        <v>3527.6692865629793</v>
      </c>
      <c r="I258" s="69">
        <f t="shared" si="23"/>
        <v>3538.8151191630491</v>
      </c>
    </row>
    <row r="259" spans="2:9">
      <c r="B259" s="7" t="s">
        <v>46</v>
      </c>
      <c r="C259" s="69">
        <f t="shared" ref="C259:I259" si="24">C276-C242</f>
        <v>45.088000000000001</v>
      </c>
      <c r="D259" s="69">
        <f t="shared" si="24"/>
        <v>45.864000000000004</v>
      </c>
      <c r="E259" s="69">
        <f t="shared" si="24"/>
        <v>45.881999999999998</v>
      </c>
      <c r="F259" s="69">
        <f t="shared" si="24"/>
        <v>45.898999999999994</v>
      </c>
      <c r="G259" s="69">
        <f t="shared" si="24"/>
        <v>45.898999999999994</v>
      </c>
      <c r="H259" s="69">
        <f t="shared" si="24"/>
        <v>45.898999999999994</v>
      </c>
      <c r="I259" s="69">
        <f t="shared" si="24"/>
        <v>45.898999999999994</v>
      </c>
    </row>
    <row r="260" spans="2:9">
      <c r="B260" s="7" t="s">
        <v>416</v>
      </c>
      <c r="C260" s="69">
        <f t="shared" ref="C260:I260" si="25">C277-C243</f>
        <v>53.261600000000016</v>
      </c>
      <c r="D260" s="69">
        <f t="shared" si="25"/>
        <v>54.367999999999995</v>
      </c>
      <c r="E260" s="69">
        <f t="shared" si="25"/>
        <v>44.528999999999989</v>
      </c>
      <c r="F260" s="69">
        <f t="shared" si="25"/>
        <v>43.638999999999996</v>
      </c>
      <c r="G260" s="69">
        <f t="shared" si="25"/>
        <v>43.556999999999974</v>
      </c>
      <c r="H260" s="69">
        <f t="shared" si="25"/>
        <v>43.486999999999981</v>
      </c>
      <c r="I260" s="69">
        <f t="shared" si="25"/>
        <v>43.490999999999985</v>
      </c>
    </row>
    <row r="261" spans="2:9">
      <c r="B261" s="7" t="s">
        <v>417</v>
      </c>
      <c r="C261" s="69">
        <f>C278-C244</f>
        <v>303.74208499999969</v>
      </c>
      <c r="D261" s="69">
        <f t="shared" ref="D261:I261" si="26">D278-D244</f>
        <v>349.29905000000008</v>
      </c>
      <c r="E261" s="69">
        <f t="shared" si="26"/>
        <v>323.87660000000005</v>
      </c>
      <c r="F261" s="69">
        <f t="shared" si="26"/>
        <v>312.43988999999988</v>
      </c>
      <c r="G261" s="69">
        <f t="shared" si="26"/>
        <v>312.29188999999985</v>
      </c>
      <c r="H261" s="69">
        <f t="shared" si="26"/>
        <v>310.96495499999992</v>
      </c>
      <c r="I261" s="69">
        <f t="shared" si="26"/>
        <v>314.13121999999987</v>
      </c>
    </row>
    <row r="262" spans="2:9">
      <c r="B262" s="7" t="s">
        <v>494</v>
      </c>
      <c r="C262" s="69">
        <f t="shared" ref="C262:I262" si="27">C279-C245</f>
        <v>27.134000000000015</v>
      </c>
      <c r="D262" s="69">
        <f t="shared" si="27"/>
        <v>29.206999999999994</v>
      </c>
      <c r="E262" s="69">
        <f t="shared" si="27"/>
        <v>29.207000000000022</v>
      </c>
      <c r="F262" s="69">
        <f t="shared" si="27"/>
        <v>29.043000000000006</v>
      </c>
      <c r="G262" s="69">
        <f t="shared" si="27"/>
        <v>29.966000000000008</v>
      </c>
      <c r="H262" s="69">
        <f t="shared" si="27"/>
        <v>29.96599999999998</v>
      </c>
      <c r="I262" s="69">
        <f t="shared" si="27"/>
        <v>29.96599999999998</v>
      </c>
    </row>
    <row r="263" spans="2:9">
      <c r="B263" s="7" t="s">
        <v>135</v>
      </c>
      <c r="C263" s="69">
        <f t="shared" ref="C263:I263" si="28">C280-C246</f>
        <v>4.5569999999999995</v>
      </c>
      <c r="D263" s="69">
        <f t="shared" si="28"/>
        <v>4.625</v>
      </c>
      <c r="E263" s="69">
        <f t="shared" si="28"/>
        <v>4.0169999999999995</v>
      </c>
      <c r="F263" s="69">
        <f t="shared" si="28"/>
        <v>4.0169999999999995</v>
      </c>
      <c r="G263" s="69">
        <f t="shared" si="28"/>
        <v>4.0169999999999995</v>
      </c>
      <c r="H263" s="69">
        <f t="shared" si="28"/>
        <v>4.0170000000000003</v>
      </c>
      <c r="I263" s="69">
        <f t="shared" si="28"/>
        <v>4.0169999999999995</v>
      </c>
    </row>
    <row r="264" spans="2:9">
      <c r="B264" s="7" t="s">
        <v>136</v>
      </c>
      <c r="C264" s="69">
        <f t="shared" ref="C264:I264" si="29">C281-C247</f>
        <v>89.786000000000087</v>
      </c>
      <c r="D264" s="69">
        <f t="shared" si="29"/>
        <v>90.23599999999999</v>
      </c>
      <c r="E264" s="69">
        <f t="shared" si="29"/>
        <v>92.178810815770532</v>
      </c>
      <c r="F264" s="69">
        <f t="shared" si="29"/>
        <v>92.595250599325084</v>
      </c>
      <c r="G264" s="69">
        <f t="shared" si="29"/>
        <v>92.600823608422616</v>
      </c>
      <c r="H264" s="69">
        <f t="shared" si="29"/>
        <v>92.820119579985516</v>
      </c>
      <c r="I264" s="69">
        <f t="shared" si="29"/>
        <v>92.82061655204572</v>
      </c>
    </row>
    <row r="265" spans="2:9">
      <c r="B265" s="7" t="s">
        <v>643</v>
      </c>
      <c r="C265" s="69">
        <v>0</v>
      </c>
      <c r="D265" s="69">
        <v>0</v>
      </c>
      <c r="E265" s="69">
        <v>0</v>
      </c>
      <c r="F265" s="69">
        <v>0</v>
      </c>
      <c r="G265" s="69">
        <v>0</v>
      </c>
      <c r="H265" s="69">
        <v>0</v>
      </c>
      <c r="I265" s="69">
        <v>0</v>
      </c>
    </row>
    <row r="266" spans="2:9">
      <c r="B266" s="1" t="s">
        <v>44</v>
      </c>
      <c r="C266" s="62">
        <f>SUM(C254:C265)</f>
        <v>3776.1565566877366</v>
      </c>
      <c r="D266" s="62">
        <f t="shared" ref="D266:I266" si="30">SUM(D254:D265)</f>
        <v>3996.5128911674037</v>
      </c>
      <c r="E266" s="62">
        <f t="shared" si="30"/>
        <v>3993.6520004045728</v>
      </c>
      <c r="F266" s="62">
        <f t="shared" si="30"/>
        <v>4013.7719242763815</v>
      </c>
      <c r="G266" s="62">
        <f t="shared" si="30"/>
        <v>4042.1093186821895</v>
      </c>
      <c r="H266" s="62">
        <f t="shared" si="30"/>
        <v>4061.7653611429646</v>
      </c>
      <c r="I266" s="62">
        <f t="shared" si="30"/>
        <v>4076.081955715094</v>
      </c>
    </row>
    <row r="267" spans="2:9">
      <c r="C267" s="58"/>
      <c r="D267" s="58"/>
      <c r="E267" s="58"/>
      <c r="F267" s="58"/>
      <c r="G267" s="58"/>
      <c r="H267" s="58"/>
      <c r="I267" s="58"/>
    </row>
    <row r="268" spans="2:9">
      <c r="C268" s="58"/>
      <c r="D268" s="58"/>
      <c r="E268" s="58"/>
      <c r="F268" s="58"/>
      <c r="G268" s="58"/>
      <c r="H268" s="58"/>
      <c r="I268" s="58"/>
    </row>
    <row r="269" spans="2:9">
      <c r="B269" s="1" t="s">
        <v>591</v>
      </c>
      <c r="C269" s="1"/>
      <c r="D269" s="1"/>
      <c r="E269" s="1"/>
      <c r="F269" s="1"/>
      <c r="G269" s="1"/>
      <c r="H269" s="1"/>
      <c r="I269" s="1"/>
    </row>
    <row r="270" spans="2:9">
      <c r="B270" s="7"/>
      <c r="C270" s="243">
        <v>2019</v>
      </c>
      <c r="D270" s="243">
        <v>2020</v>
      </c>
      <c r="E270" s="243">
        <v>2021</v>
      </c>
      <c r="F270" s="243">
        <v>2022</v>
      </c>
      <c r="G270" s="243">
        <v>2023</v>
      </c>
      <c r="H270" s="243">
        <v>2024</v>
      </c>
      <c r="I270" s="243">
        <v>2025</v>
      </c>
    </row>
    <row r="271" spans="2:9">
      <c r="B271" s="7" t="s">
        <v>131</v>
      </c>
      <c r="C271" s="69">
        <f>'R&amp;D'!C235</f>
        <v>0.66</v>
      </c>
      <c r="D271" s="69">
        <f>'R&amp;D'!D235</f>
        <v>0.59399999999999997</v>
      </c>
      <c r="E271" s="69">
        <f>'R&amp;D'!E235</f>
        <v>0.59399999999999997</v>
      </c>
      <c r="F271" s="69">
        <f>'R&amp;D'!F235</f>
        <v>0.59399999999999997</v>
      </c>
      <c r="G271" s="69">
        <f>'R&amp;D'!G235</f>
        <v>0.59399999999999997</v>
      </c>
      <c r="H271" s="69">
        <f>'R&amp;D'!H235</f>
        <v>0.59399999999999997</v>
      </c>
      <c r="I271" s="69">
        <f>'R&amp;D'!I235</f>
        <v>0.59399999999999997</v>
      </c>
    </row>
    <row r="272" spans="2:9">
      <c r="B272" s="7" t="s">
        <v>132</v>
      </c>
      <c r="C272" s="69">
        <f>'R&amp;D'!C236</f>
        <v>39.286000000000001</v>
      </c>
      <c r="D272" s="69">
        <f>'R&amp;D'!D236</f>
        <v>51.973849999999999</v>
      </c>
      <c r="E272" s="69">
        <f>'R&amp;D'!E236</f>
        <v>43.319949999999999</v>
      </c>
      <c r="F272" s="69">
        <f>'R&amp;D'!F236</f>
        <v>41.238950000000003</v>
      </c>
      <c r="G272" s="69">
        <f>'R&amp;D'!G236</f>
        <v>40.655199999999994</v>
      </c>
      <c r="H272" s="69">
        <f>'R&amp;D'!H236</f>
        <v>40.167700000000004</v>
      </c>
      <c r="I272" s="69">
        <f>'R&amp;D'!I236</f>
        <v>40.150200000000005</v>
      </c>
    </row>
    <row r="273" spans="2:9">
      <c r="B273" s="7" t="s">
        <v>415</v>
      </c>
      <c r="C273" s="69">
        <f>'R&amp;D'!C237</f>
        <v>22.383000000000003</v>
      </c>
      <c r="D273" s="69">
        <f>'R&amp;D'!D237</f>
        <v>22.677</v>
      </c>
      <c r="E273" s="69">
        <f>'R&amp;D'!E237</f>
        <v>22.714000000000002</v>
      </c>
      <c r="F273" s="69">
        <f>'R&amp;D'!F237</f>
        <v>22.977</v>
      </c>
      <c r="G273" s="69">
        <f>'R&amp;D'!G237</f>
        <v>23</v>
      </c>
      <c r="H273" s="69">
        <f>'R&amp;D'!H237</f>
        <v>23.003999999999998</v>
      </c>
      <c r="I273" s="69">
        <f>'R&amp;D'!I237</f>
        <v>22.948999999999998</v>
      </c>
    </row>
    <row r="274" spans="2:9">
      <c r="B274" s="7" t="s">
        <v>133</v>
      </c>
      <c r="C274" s="69">
        <f>'R&amp;D'!C238</f>
        <v>9.2680000000000007</v>
      </c>
      <c r="D274" s="69">
        <f>'R&amp;D'!D238</f>
        <v>10.621</v>
      </c>
      <c r="E274" s="69">
        <f>'R&amp;D'!E238</f>
        <v>10.812000000000001</v>
      </c>
      <c r="F274" s="69">
        <f>'R&amp;D'!F238</f>
        <v>10.856999999999999</v>
      </c>
      <c r="G274" s="69">
        <f>'R&amp;D'!G238</f>
        <v>9.6580000000000013</v>
      </c>
      <c r="H274" s="69">
        <f>'R&amp;D'!H238</f>
        <v>9.6690000000000005</v>
      </c>
      <c r="I274" s="69">
        <f>'R&amp;D'!I238</f>
        <v>9.6690000000000005</v>
      </c>
    </row>
    <row r="275" spans="2:9">
      <c r="B275" s="7" t="s">
        <v>134</v>
      </c>
      <c r="C275" s="69">
        <f>'R&amp;D'!C239</f>
        <v>4118.3114622916819</v>
      </c>
      <c r="D275" s="69">
        <f>'R&amp;D'!D239</f>
        <v>4201.8741517713488</v>
      </c>
      <c r="E275" s="69">
        <f>'R&amp;D'!E239</f>
        <v>4251.2844956682975</v>
      </c>
      <c r="F275" s="69">
        <f>'R&amp;D'!F239</f>
        <v>4276.2596897565518</v>
      </c>
      <c r="G275" s="69">
        <f>'R&amp;D'!G239</f>
        <v>4300.5676911532628</v>
      </c>
      <c r="H275" s="69">
        <f>'R&amp;D'!H239</f>
        <v>4320.7802926424747</v>
      </c>
      <c r="I275" s="69">
        <f>'R&amp;D'!I239</f>
        <v>4332.6194452425443</v>
      </c>
    </row>
    <row r="276" spans="2:9">
      <c r="B276" s="7" t="s">
        <v>46</v>
      </c>
      <c r="C276" s="69">
        <f>'R&amp;D'!C240</f>
        <v>69.39</v>
      </c>
      <c r="D276" s="69">
        <f>'R&amp;D'!D240</f>
        <v>76.015000000000001</v>
      </c>
      <c r="E276" s="69">
        <f>'R&amp;D'!E240</f>
        <v>76.046999999999997</v>
      </c>
      <c r="F276" s="69">
        <f>'R&amp;D'!F240</f>
        <v>76.063999999999993</v>
      </c>
      <c r="G276" s="69">
        <f>'R&amp;D'!G240</f>
        <v>76.063999999999993</v>
      </c>
      <c r="H276" s="69">
        <f>'R&amp;D'!H240</f>
        <v>76.063999999999993</v>
      </c>
      <c r="I276" s="69">
        <f>'R&amp;D'!I240</f>
        <v>76.063999999999993</v>
      </c>
    </row>
    <row r="277" spans="2:9">
      <c r="B277" s="7" t="s">
        <v>416</v>
      </c>
      <c r="C277" s="69">
        <f>'R&amp;D'!C241</f>
        <v>71.710600000000014</v>
      </c>
      <c r="D277" s="69">
        <f>'R&amp;D'!D241</f>
        <v>75.364999999999995</v>
      </c>
      <c r="E277" s="69">
        <f>'R&amp;D'!E241</f>
        <v>62.66899999999999</v>
      </c>
      <c r="F277" s="69">
        <f>'R&amp;D'!F241</f>
        <v>60.941999999999993</v>
      </c>
      <c r="G277" s="69">
        <f>'R&amp;D'!G241</f>
        <v>59.972999999999978</v>
      </c>
      <c r="H277" s="69">
        <f>'R&amp;D'!H241</f>
        <v>59.016999999999982</v>
      </c>
      <c r="I277" s="69">
        <f>'R&amp;D'!I241</f>
        <v>55.912999999999982</v>
      </c>
    </row>
    <row r="278" spans="2:9">
      <c r="B278" s="7" t="s">
        <v>417</v>
      </c>
      <c r="C278" s="69">
        <f>'R&amp;D'!C242</f>
        <v>740.25063499999976</v>
      </c>
      <c r="D278" s="69">
        <f>'R&amp;D'!D242</f>
        <v>900.8920300000002</v>
      </c>
      <c r="E278" s="69">
        <f>'R&amp;D'!E242</f>
        <v>891.9679799999999</v>
      </c>
      <c r="F278" s="69">
        <f>'R&amp;D'!F242</f>
        <v>948.61146999999994</v>
      </c>
      <c r="G278" s="69">
        <f>'R&amp;D'!G242</f>
        <v>934.41368999999997</v>
      </c>
      <c r="H278" s="69">
        <f>'R&amp;D'!H242</f>
        <v>906.02520500000014</v>
      </c>
      <c r="I278" s="69">
        <f>'R&amp;D'!I242</f>
        <v>876.12517000000003</v>
      </c>
    </row>
    <row r="279" spans="2:9">
      <c r="B279" s="7" t="s">
        <v>494</v>
      </c>
      <c r="C279" s="69">
        <f>'R&amp;D'!C243</f>
        <v>212.43200000000004</v>
      </c>
      <c r="D279" s="69">
        <f>'R&amp;D'!D243</f>
        <v>231.61699999999996</v>
      </c>
      <c r="E279" s="69">
        <f>'R&amp;D'!E243</f>
        <v>217.899</v>
      </c>
      <c r="F279" s="69">
        <f>'R&amp;D'!F243</f>
        <v>209.22249999999997</v>
      </c>
      <c r="G279" s="69">
        <f>'R&amp;D'!G243</f>
        <v>207.81349999999998</v>
      </c>
      <c r="H279" s="69">
        <f>'R&amp;D'!H243</f>
        <v>208.26249999999999</v>
      </c>
      <c r="I279" s="69">
        <f>'R&amp;D'!I243</f>
        <v>208.17949999999999</v>
      </c>
    </row>
    <row r="280" spans="2:9">
      <c r="B280" s="7" t="s">
        <v>135</v>
      </c>
      <c r="C280" s="69">
        <f>'R&amp;D'!C244</f>
        <v>9.9369999999999994</v>
      </c>
      <c r="D280" s="69">
        <f>'R&amp;D'!D244</f>
        <v>12.824</v>
      </c>
      <c r="E280" s="69">
        <f>'R&amp;D'!E244</f>
        <v>20.775000000000002</v>
      </c>
      <c r="F280" s="69">
        <f>'R&amp;D'!F244</f>
        <v>20.298999999999999</v>
      </c>
      <c r="G280" s="69">
        <f>'R&amp;D'!G244</f>
        <v>13.283999999999999</v>
      </c>
      <c r="H280" s="69">
        <f>'R&amp;D'!H244</f>
        <v>9.1370000000000005</v>
      </c>
      <c r="I280" s="69">
        <f>'R&amp;D'!I244</f>
        <v>9.17</v>
      </c>
    </row>
    <row r="281" spans="2:9">
      <c r="B281" s="7" t="s">
        <v>136</v>
      </c>
      <c r="C281" s="69">
        <f>'R&amp;D'!C245</f>
        <v>331.98400000000004</v>
      </c>
      <c r="D281" s="69">
        <f>'R&amp;D'!D245</f>
        <v>344.0093</v>
      </c>
      <c r="E281" s="69">
        <f>'R&amp;D'!E245</f>
        <v>485.71587259395784</v>
      </c>
      <c r="F281" s="69">
        <f>'R&amp;D'!F245</f>
        <v>358.35407228475009</v>
      </c>
      <c r="G281" s="69">
        <f>'R&amp;D'!G245</f>
        <v>359.17974801203229</v>
      </c>
      <c r="H281" s="69">
        <f>'R&amp;D'!H245</f>
        <v>335.07902797140787</v>
      </c>
      <c r="I281" s="69">
        <f>'R&amp;D'!I245</f>
        <v>297.8787379314939</v>
      </c>
    </row>
    <row r="282" spans="2:9">
      <c r="B282" s="7" t="s">
        <v>643</v>
      </c>
      <c r="C282" s="69">
        <f>'R&amp;D'!C246</f>
        <v>0</v>
      </c>
      <c r="D282" s="69">
        <f>'R&amp;D'!D246</f>
        <v>0</v>
      </c>
      <c r="E282" s="69">
        <f>'R&amp;D'!E246</f>
        <v>165.91650000000001</v>
      </c>
      <c r="F282" s="69">
        <f>'R&amp;D'!F246</f>
        <v>332.38299999999998</v>
      </c>
      <c r="G282" s="69">
        <f>'R&amp;D'!G246</f>
        <v>499.05</v>
      </c>
      <c r="H282" s="69">
        <f>'R&amp;D'!H246</f>
        <v>665.7165</v>
      </c>
      <c r="I282" s="69">
        <f>'R&amp;D'!I246</f>
        <v>665.7165</v>
      </c>
    </row>
    <row r="283" spans="2:9">
      <c r="B283" s="1" t="s">
        <v>44</v>
      </c>
      <c r="C283" s="62">
        <f>SUM(C271:C282)</f>
        <v>5625.6126972916818</v>
      </c>
      <c r="D283" s="62">
        <f t="shared" ref="D283:I283" si="31">SUM(D271:D282)</f>
        <v>5928.4623317713485</v>
      </c>
      <c r="E283" s="62">
        <f t="shared" si="31"/>
        <v>6249.7147982622546</v>
      </c>
      <c r="F283" s="62">
        <f t="shared" si="31"/>
        <v>6357.8026820413015</v>
      </c>
      <c r="G283" s="62">
        <f t="shared" si="31"/>
        <v>6524.2528291652952</v>
      </c>
      <c r="H283" s="62">
        <f t="shared" si="31"/>
        <v>6653.5162256138829</v>
      </c>
      <c r="I283" s="62">
        <f t="shared" si="31"/>
        <v>6595.0285531740374</v>
      </c>
    </row>
    <row r="284" spans="2:9">
      <c r="C284" s="69"/>
      <c r="D284" s="69"/>
      <c r="E284" s="69"/>
      <c r="F284" s="69"/>
      <c r="G284" s="69"/>
      <c r="H284" s="69"/>
      <c r="I284" s="69"/>
    </row>
    <row r="285" spans="2:9">
      <c r="C285" s="69"/>
      <c r="D285" s="69"/>
      <c r="E285" s="69"/>
      <c r="F285" s="69"/>
      <c r="G285" s="69"/>
      <c r="H285" s="69"/>
      <c r="I285" s="69"/>
    </row>
    <row r="286" spans="2:9">
      <c r="B286" s="1" t="s">
        <v>592</v>
      </c>
      <c r="C286" s="69"/>
      <c r="D286" s="69"/>
      <c r="E286" s="69"/>
      <c r="F286" s="69"/>
      <c r="G286" s="69"/>
      <c r="H286" s="69"/>
      <c r="I286" s="69"/>
    </row>
    <row r="287" spans="2:9">
      <c r="B287" s="7"/>
      <c r="C287" s="243">
        <v>2019</v>
      </c>
      <c r="D287" s="243">
        <v>2020</v>
      </c>
      <c r="E287" s="243">
        <v>2021</v>
      </c>
      <c r="F287" s="243">
        <v>2022</v>
      </c>
      <c r="G287" s="243">
        <v>2023</v>
      </c>
      <c r="H287" s="243">
        <v>2024</v>
      </c>
      <c r="I287" s="243">
        <v>2025</v>
      </c>
    </row>
    <row r="288" spans="2:9">
      <c r="B288" s="7" t="s">
        <v>131</v>
      </c>
      <c r="C288" s="69">
        <f>C237/C271*100</f>
        <v>100</v>
      </c>
      <c r="D288" s="69">
        <f t="shared" ref="D288:I288" si="32">D237/D271*100</f>
        <v>100</v>
      </c>
      <c r="E288" s="69">
        <f t="shared" si="32"/>
        <v>100</v>
      </c>
      <c r="F288" s="69">
        <f t="shared" si="32"/>
        <v>100</v>
      </c>
      <c r="G288" s="69">
        <f t="shared" si="32"/>
        <v>100</v>
      </c>
      <c r="H288" s="69">
        <f t="shared" si="32"/>
        <v>100</v>
      </c>
      <c r="I288" s="69">
        <f t="shared" si="32"/>
        <v>100</v>
      </c>
    </row>
    <row r="289" spans="2:9">
      <c r="B289" s="7" t="s">
        <v>132</v>
      </c>
      <c r="C289" s="69">
        <f t="shared" ref="C289:I289" si="33">C238/C272*100</f>
        <v>99.305095962938466</v>
      </c>
      <c r="D289" s="69">
        <f t="shared" si="33"/>
        <v>99.338128693564158</v>
      </c>
      <c r="E289" s="69">
        <f t="shared" si="33"/>
        <v>99.441365929554379</v>
      </c>
      <c r="F289" s="69">
        <f t="shared" si="33"/>
        <v>99.41317613566784</v>
      </c>
      <c r="G289" s="69">
        <f t="shared" si="33"/>
        <v>99.404750191857403</v>
      </c>
      <c r="H289" s="69">
        <f t="shared" si="33"/>
        <v>99.397525872778374</v>
      </c>
      <c r="I289" s="69">
        <f t="shared" si="33"/>
        <v>99.397263276397112</v>
      </c>
    </row>
    <row r="290" spans="2:9">
      <c r="B290" s="7" t="s">
        <v>415</v>
      </c>
      <c r="C290" s="69">
        <f t="shared" ref="C290:I290" si="34">C239/C273*100</f>
        <v>71.183487468167797</v>
      </c>
      <c r="D290" s="69">
        <f t="shared" si="34"/>
        <v>70.454645676235842</v>
      </c>
      <c r="E290" s="69">
        <f t="shared" si="34"/>
        <v>70.50277361979397</v>
      </c>
      <c r="F290" s="69">
        <f t="shared" si="34"/>
        <v>70.84040562301432</v>
      </c>
      <c r="G290" s="69">
        <f t="shared" si="34"/>
        <v>70.869565217391312</v>
      </c>
      <c r="H290" s="69">
        <f t="shared" si="34"/>
        <v>70.874630499043661</v>
      </c>
      <c r="I290" s="69">
        <f t="shared" si="34"/>
        <v>70.804828097084865</v>
      </c>
    </row>
    <row r="291" spans="2:9">
      <c r="B291" s="7" t="s">
        <v>133</v>
      </c>
      <c r="C291" s="69">
        <f t="shared" ref="C291:I291" si="35">C240/C274*100</f>
        <v>100</v>
      </c>
      <c r="D291" s="69">
        <f t="shared" si="35"/>
        <v>100</v>
      </c>
      <c r="E291" s="69">
        <f t="shared" si="35"/>
        <v>100</v>
      </c>
      <c r="F291" s="69">
        <f t="shared" si="35"/>
        <v>100</v>
      </c>
      <c r="G291" s="69">
        <f t="shared" si="35"/>
        <v>100</v>
      </c>
      <c r="H291" s="69">
        <f t="shared" si="35"/>
        <v>100</v>
      </c>
      <c r="I291" s="69">
        <f t="shared" si="35"/>
        <v>100</v>
      </c>
    </row>
    <row r="292" spans="2:9">
      <c r="B292" s="7" t="s">
        <v>134</v>
      </c>
      <c r="C292" s="69">
        <f t="shared" ref="C292:I292" si="36">C241/C275*100</f>
        <v>21.184570389886485</v>
      </c>
      <c r="D292" s="69">
        <f t="shared" si="36"/>
        <v>18.70604121431375</v>
      </c>
      <c r="E292" s="69">
        <f t="shared" si="36"/>
        <v>18.918162425943823</v>
      </c>
      <c r="F292" s="69">
        <f t="shared" si="36"/>
        <v>18.639254018851979</v>
      </c>
      <c r="G292" s="69">
        <f t="shared" si="36"/>
        <v>18.456449080252561</v>
      </c>
      <c r="H292" s="69">
        <f t="shared" si="36"/>
        <v>18.355735593175684</v>
      </c>
      <c r="I292" s="69">
        <f t="shared" si="36"/>
        <v>18.321579730505441</v>
      </c>
    </row>
    <row r="293" spans="2:9">
      <c r="B293" s="7" t="s">
        <v>46</v>
      </c>
      <c r="C293" s="69">
        <f t="shared" ref="C293:I293" si="37">C242/C276*100</f>
        <v>35.022337512609887</v>
      </c>
      <c r="D293" s="69">
        <f t="shared" si="37"/>
        <v>39.664539893442083</v>
      </c>
      <c r="E293" s="69">
        <f t="shared" si="37"/>
        <v>39.666259024024619</v>
      </c>
      <c r="F293" s="69">
        <f t="shared" si="37"/>
        <v>39.657393773664282</v>
      </c>
      <c r="G293" s="69">
        <f t="shared" si="37"/>
        <v>39.657393773664282</v>
      </c>
      <c r="H293" s="69">
        <f t="shared" si="37"/>
        <v>39.657393773664282</v>
      </c>
      <c r="I293" s="69">
        <f t="shared" si="37"/>
        <v>39.657393773664282</v>
      </c>
    </row>
    <row r="294" spans="2:9">
      <c r="B294" s="7" t="s">
        <v>416</v>
      </c>
      <c r="C294" s="69">
        <f t="shared" ref="C294:I294" si="38">C243/C277*100</f>
        <v>25.727019436457084</v>
      </c>
      <c r="D294" s="69">
        <f t="shared" si="38"/>
        <v>27.860412658395813</v>
      </c>
      <c r="E294" s="69">
        <f t="shared" si="38"/>
        <v>28.945730744068044</v>
      </c>
      <c r="F294" s="69">
        <f t="shared" si="38"/>
        <v>28.392569984575506</v>
      </c>
      <c r="G294" s="69">
        <f t="shared" si="38"/>
        <v>27.372317542894315</v>
      </c>
      <c r="H294" s="69">
        <f t="shared" si="38"/>
        <v>26.314451768134617</v>
      </c>
      <c r="I294" s="69">
        <f t="shared" si="38"/>
        <v>22.21665802228463</v>
      </c>
    </row>
    <row r="295" spans="2:9">
      <c r="B295" s="7" t="s">
        <v>417</v>
      </c>
      <c r="C295" s="69">
        <f t="shared" ref="C295:I295" si="39">C244/C278*100</f>
        <v>58.967669781195156</v>
      </c>
      <c r="D295" s="69">
        <f t="shared" si="39"/>
        <v>61.227423668072632</v>
      </c>
      <c r="E295" s="69">
        <f t="shared" si="39"/>
        <v>63.689660698358239</v>
      </c>
      <c r="F295" s="69">
        <f t="shared" si="39"/>
        <v>67.063450118308197</v>
      </c>
      <c r="G295" s="69">
        <f t="shared" si="39"/>
        <v>66.578840470541493</v>
      </c>
      <c r="H295" s="69">
        <f t="shared" si="39"/>
        <v>65.678112122719597</v>
      </c>
      <c r="I295" s="69">
        <f t="shared" si="39"/>
        <v>64.145394886897293</v>
      </c>
    </row>
    <row r="296" spans="2:9">
      <c r="B296" s="7" t="s">
        <v>494</v>
      </c>
      <c r="C296" s="69">
        <f t="shared" ref="C296:I296" si="40">C245/C279*100</f>
        <v>87.226971454394814</v>
      </c>
      <c r="D296" s="69">
        <f t="shared" si="40"/>
        <v>87.389958422740989</v>
      </c>
      <c r="E296" s="69">
        <f t="shared" si="40"/>
        <v>86.596083506578722</v>
      </c>
      <c r="F296" s="69">
        <f t="shared" si="40"/>
        <v>86.1186057904862</v>
      </c>
      <c r="G296" s="69">
        <f t="shared" si="40"/>
        <v>85.580340064528997</v>
      </c>
      <c r="H296" s="69">
        <f t="shared" si="40"/>
        <v>85.611427885481078</v>
      </c>
      <c r="I296" s="69">
        <f t="shared" si="40"/>
        <v>85.6056912424134</v>
      </c>
    </row>
    <row r="297" spans="2:9">
      <c r="B297" s="7" t="s">
        <v>135</v>
      </c>
      <c r="C297" s="69">
        <f t="shared" ref="C297:I297" si="41">C246/C280*100</f>
        <v>54.141088859816847</v>
      </c>
      <c r="D297" s="69">
        <f t="shared" si="41"/>
        <v>63.934809731752964</v>
      </c>
      <c r="E297" s="69">
        <f t="shared" si="41"/>
        <v>80.664259927797843</v>
      </c>
      <c r="F297" s="69">
        <f t="shared" si="41"/>
        <v>80.210847825016003</v>
      </c>
      <c r="G297" s="69">
        <f t="shared" si="41"/>
        <v>69.760614272809391</v>
      </c>
      <c r="H297" s="69">
        <f t="shared" si="41"/>
        <v>56.035897997154429</v>
      </c>
      <c r="I297" s="69">
        <f t="shared" si="41"/>
        <v>56.194111232279177</v>
      </c>
    </row>
    <row r="298" spans="2:9">
      <c r="B298" s="7" t="s">
        <v>136</v>
      </c>
      <c r="C298" s="69">
        <f t="shared" ref="C298:I299" si="42">C247/C281*100</f>
        <v>72.954720709431754</v>
      </c>
      <c r="D298" s="69">
        <f t="shared" si="42"/>
        <v>73.769313794714279</v>
      </c>
      <c r="E298" s="69">
        <f t="shared" si="42"/>
        <v>81.022071540818487</v>
      </c>
      <c r="F298" s="69">
        <f t="shared" si="42"/>
        <v>74.160960412988302</v>
      </c>
      <c r="G298" s="69">
        <f t="shared" si="42"/>
        <v>74.218807123468295</v>
      </c>
      <c r="H298" s="69">
        <f t="shared" si="42"/>
        <v>72.299036396898643</v>
      </c>
      <c r="I298" s="69">
        <f t="shared" si="42"/>
        <v>68.839462260178976</v>
      </c>
    </row>
    <row r="299" spans="2:9">
      <c r="B299" s="7" t="s">
        <v>643</v>
      </c>
      <c r="C299" s="69"/>
      <c r="D299" s="69"/>
      <c r="E299" s="69">
        <f t="shared" si="42"/>
        <v>100</v>
      </c>
      <c r="F299" s="69">
        <f t="shared" si="42"/>
        <v>100</v>
      </c>
      <c r="G299" s="69">
        <f t="shared" si="42"/>
        <v>100</v>
      </c>
      <c r="H299" s="69">
        <f t="shared" si="42"/>
        <v>100</v>
      </c>
      <c r="I299" s="69">
        <f t="shared" si="42"/>
        <v>100</v>
      </c>
    </row>
    <row r="300" spans="2:9">
      <c r="B300" s="1" t="s">
        <v>44</v>
      </c>
      <c r="C300" s="122">
        <f t="shared" ref="C300:I300" si="43">C249/C283*100</f>
        <v>32.875639332482336</v>
      </c>
      <c r="D300" s="122">
        <f t="shared" si="43"/>
        <v>32.587698672729921</v>
      </c>
      <c r="E300" s="122">
        <f t="shared" si="43"/>
        <v>36.098652029449177</v>
      </c>
      <c r="F300" s="122">
        <f t="shared" si="43"/>
        <v>36.868567254942256</v>
      </c>
      <c r="G300" s="122">
        <f t="shared" si="43"/>
        <v>38.044870048371003</v>
      </c>
      <c r="H300" s="122">
        <f t="shared" si="43"/>
        <v>38.953100534924921</v>
      </c>
      <c r="I300" s="122">
        <f t="shared" si="43"/>
        <v>38.194627622144743</v>
      </c>
    </row>
    <row r="303" spans="2:9">
      <c r="B303" s="1" t="s">
        <v>593</v>
      </c>
      <c r="C303" s="69"/>
      <c r="D303" s="69"/>
      <c r="E303" s="69"/>
      <c r="F303" s="69"/>
      <c r="G303" s="69"/>
      <c r="H303" s="69"/>
      <c r="I303" s="69"/>
    </row>
    <row r="304" spans="2:9">
      <c r="B304" s="7"/>
      <c r="C304" s="243">
        <v>2019</v>
      </c>
      <c r="D304" s="243">
        <v>2020</v>
      </c>
      <c r="E304" s="243">
        <v>2021</v>
      </c>
      <c r="F304" s="243">
        <v>2022</v>
      </c>
      <c r="G304" s="243">
        <v>2023</v>
      </c>
      <c r="H304" s="243">
        <v>2024</v>
      </c>
      <c r="I304" s="243">
        <v>2025</v>
      </c>
    </row>
    <row r="305" spans="1:9">
      <c r="B305" s="7" t="s">
        <v>131</v>
      </c>
      <c r="C305" s="69">
        <f>C254/C271*100</f>
        <v>0</v>
      </c>
      <c r="D305" s="69">
        <f t="shared" ref="D305:I305" si="44">D254/D271*100</f>
        <v>0</v>
      </c>
      <c r="E305" s="69">
        <f t="shared" si="44"/>
        <v>0</v>
      </c>
      <c r="F305" s="69">
        <f t="shared" si="44"/>
        <v>0</v>
      </c>
      <c r="G305" s="69">
        <f t="shared" si="44"/>
        <v>0</v>
      </c>
      <c r="H305" s="69">
        <f t="shared" si="44"/>
        <v>0</v>
      </c>
      <c r="I305" s="69">
        <f t="shared" si="44"/>
        <v>0</v>
      </c>
    </row>
    <row r="306" spans="1:9">
      <c r="B306" s="7" t="s">
        <v>132</v>
      </c>
      <c r="C306" s="69">
        <f t="shared" ref="C306:I306" si="45">C255/C272*100</f>
        <v>0.69490403706153869</v>
      </c>
      <c r="D306" s="69">
        <f t="shared" si="45"/>
        <v>0.66187130643583492</v>
      </c>
      <c r="E306" s="69">
        <f t="shared" si="45"/>
        <v>0.55863407044561331</v>
      </c>
      <c r="F306" s="69">
        <f t="shared" si="45"/>
        <v>0.58682386433215306</v>
      </c>
      <c r="G306" s="69">
        <f t="shared" si="45"/>
        <v>0.59524980814259987</v>
      </c>
      <c r="H306" s="69">
        <f t="shared" si="45"/>
        <v>0.60247412722161664</v>
      </c>
      <c r="I306" s="69">
        <f t="shared" si="45"/>
        <v>0.60273672360288222</v>
      </c>
    </row>
    <row r="307" spans="1:9">
      <c r="B307" s="7" t="s">
        <v>415</v>
      </c>
      <c r="C307" s="69">
        <f t="shared" ref="C307:I307" si="46">C256/C273*100</f>
        <v>28.816512531832206</v>
      </c>
      <c r="D307" s="69">
        <f t="shared" si="46"/>
        <v>29.545354323764162</v>
      </c>
      <c r="E307" s="69">
        <f t="shared" si="46"/>
        <v>29.497226380206033</v>
      </c>
      <c r="F307" s="69">
        <f t="shared" si="46"/>
        <v>29.159594376985677</v>
      </c>
      <c r="G307" s="69">
        <f t="shared" si="46"/>
        <v>29.130434782608695</v>
      </c>
      <c r="H307" s="69">
        <f t="shared" si="46"/>
        <v>29.125369500956339</v>
      </c>
      <c r="I307" s="69">
        <f t="shared" si="46"/>
        <v>29.195171902915146</v>
      </c>
    </row>
    <row r="308" spans="1:9">
      <c r="B308" s="7" t="s">
        <v>133</v>
      </c>
      <c r="C308" s="69">
        <f t="shared" ref="C308:I308" si="47">C257/C274*100</f>
        <v>0</v>
      </c>
      <c r="D308" s="69">
        <f t="shared" si="47"/>
        <v>0</v>
      </c>
      <c r="E308" s="69">
        <f t="shared" si="47"/>
        <v>0</v>
      </c>
      <c r="F308" s="69">
        <f t="shared" si="47"/>
        <v>0</v>
      </c>
      <c r="G308" s="69">
        <f t="shared" si="47"/>
        <v>0</v>
      </c>
      <c r="H308" s="69">
        <f t="shared" si="47"/>
        <v>0</v>
      </c>
      <c r="I308" s="69">
        <f t="shared" si="47"/>
        <v>0</v>
      </c>
    </row>
    <row r="309" spans="1:9">
      <c r="B309" s="7" t="s">
        <v>134</v>
      </c>
      <c r="C309" s="69">
        <f t="shared" ref="C309:I309" si="48">C258/C275*100</f>
        <v>78.815429610113512</v>
      </c>
      <c r="D309" s="69">
        <f t="shared" si="48"/>
        <v>81.293958785686243</v>
      </c>
      <c r="E309" s="69">
        <f t="shared" si="48"/>
        <v>81.081837574056181</v>
      </c>
      <c r="F309" s="69">
        <f t="shared" si="48"/>
        <v>81.360745981148014</v>
      </c>
      <c r="G309" s="69">
        <f t="shared" si="48"/>
        <v>81.543550919747432</v>
      </c>
      <c r="H309" s="69">
        <f t="shared" si="48"/>
        <v>81.644264406824306</v>
      </c>
      <c r="I309" s="69">
        <f t="shared" si="48"/>
        <v>81.678420269494552</v>
      </c>
    </row>
    <row r="310" spans="1:9">
      <c r="B310" s="7" t="s">
        <v>46</v>
      </c>
      <c r="C310" s="69">
        <f t="shared" ref="C310:I310" si="49">C259/C276*100</f>
        <v>64.97766248739012</v>
      </c>
      <c r="D310" s="69">
        <f t="shared" si="49"/>
        <v>60.335460106557925</v>
      </c>
      <c r="E310" s="69">
        <f t="shared" si="49"/>
        <v>60.333740975975381</v>
      </c>
      <c r="F310" s="69">
        <f t="shared" si="49"/>
        <v>60.342606226335718</v>
      </c>
      <c r="G310" s="69">
        <f t="shared" si="49"/>
        <v>60.342606226335718</v>
      </c>
      <c r="H310" s="69">
        <f t="shared" si="49"/>
        <v>60.342606226335718</v>
      </c>
      <c r="I310" s="69">
        <f t="shared" si="49"/>
        <v>60.342606226335718</v>
      </c>
    </row>
    <row r="311" spans="1:9">
      <c r="B311" s="7" t="s">
        <v>416</v>
      </c>
      <c r="C311" s="69">
        <f t="shared" ref="C311:I311" si="50">C260/C277*100</f>
        <v>74.272980563542916</v>
      </c>
      <c r="D311" s="69">
        <f t="shared" si="50"/>
        <v>72.139587341604198</v>
      </c>
      <c r="E311" s="69">
        <f t="shared" si="50"/>
        <v>71.054269255931956</v>
      </c>
      <c r="F311" s="69">
        <f t="shared" si="50"/>
        <v>71.607430015424498</v>
      </c>
      <c r="G311" s="69">
        <f t="shared" si="50"/>
        <v>72.627682457105678</v>
      </c>
      <c r="H311" s="69">
        <f t="shared" si="50"/>
        <v>73.685548231865383</v>
      </c>
      <c r="I311" s="69">
        <f t="shared" si="50"/>
        <v>77.783341977715381</v>
      </c>
    </row>
    <row r="312" spans="1:9">
      <c r="B312" s="7" t="s">
        <v>417</v>
      </c>
      <c r="C312" s="69">
        <f t="shared" ref="C312:I312" si="51">C261/C278*100</f>
        <v>41.032330218804852</v>
      </c>
      <c r="D312" s="69">
        <f t="shared" si="51"/>
        <v>38.772576331927368</v>
      </c>
      <c r="E312" s="69">
        <f t="shared" si="51"/>
        <v>36.310339301641761</v>
      </c>
      <c r="F312" s="69">
        <f t="shared" si="51"/>
        <v>32.936549881691803</v>
      </c>
      <c r="G312" s="69">
        <f t="shared" si="51"/>
        <v>33.421159529458507</v>
      </c>
      <c r="H312" s="69">
        <f t="shared" si="51"/>
        <v>34.321887877280396</v>
      </c>
      <c r="I312" s="69">
        <f t="shared" si="51"/>
        <v>35.854605113102714</v>
      </c>
    </row>
    <row r="313" spans="1:9">
      <c r="B313" s="7" t="s">
        <v>494</v>
      </c>
      <c r="C313" s="69">
        <f t="shared" ref="C313:I313" si="52">C262/C279*100</f>
        <v>12.773028545605186</v>
      </c>
      <c r="D313" s="69">
        <f t="shared" si="52"/>
        <v>12.610041577259009</v>
      </c>
      <c r="E313" s="69">
        <f t="shared" si="52"/>
        <v>13.403916493421274</v>
      </c>
      <c r="F313" s="69">
        <f t="shared" si="52"/>
        <v>13.8813942095138</v>
      </c>
      <c r="G313" s="69">
        <f t="shared" si="52"/>
        <v>14.419659935470994</v>
      </c>
      <c r="H313" s="69">
        <f t="shared" si="52"/>
        <v>14.388572114518928</v>
      </c>
      <c r="I313" s="69">
        <f t="shared" si="52"/>
        <v>14.394308757586593</v>
      </c>
    </row>
    <row r="314" spans="1:9">
      <c r="B314" s="7" t="s">
        <v>135</v>
      </c>
      <c r="C314" s="69">
        <f t="shared" ref="C314:I314" si="53">C263/C280*100</f>
        <v>45.858911140183153</v>
      </c>
      <c r="D314" s="69">
        <f t="shared" si="53"/>
        <v>36.065190268247036</v>
      </c>
      <c r="E314" s="69">
        <f t="shared" si="53"/>
        <v>19.335740072202164</v>
      </c>
      <c r="F314" s="69">
        <f t="shared" si="53"/>
        <v>19.789152174983986</v>
      </c>
      <c r="G314" s="69">
        <f t="shared" si="53"/>
        <v>30.239385727190605</v>
      </c>
      <c r="H314" s="69">
        <f t="shared" si="53"/>
        <v>43.964102002845571</v>
      </c>
      <c r="I314" s="69">
        <f t="shared" si="53"/>
        <v>43.805888767720823</v>
      </c>
    </row>
    <row r="315" spans="1:9">
      <c r="B315" s="7" t="s">
        <v>136</v>
      </c>
      <c r="C315" s="69">
        <f t="shared" ref="C315:I316" si="54">C264/C281*100</f>
        <v>27.045279290568242</v>
      </c>
      <c r="D315" s="69">
        <f t="shared" si="54"/>
        <v>26.230686205285725</v>
      </c>
      <c r="E315" s="69">
        <f t="shared" si="54"/>
        <v>18.977928459181513</v>
      </c>
      <c r="F315" s="69">
        <f t="shared" si="54"/>
        <v>25.839039587011698</v>
      </c>
      <c r="G315" s="69">
        <f t="shared" si="54"/>
        <v>25.781192876531712</v>
      </c>
      <c r="H315" s="69">
        <f t="shared" si="54"/>
        <v>27.700963603101357</v>
      </c>
      <c r="I315" s="69">
        <f t="shared" si="54"/>
        <v>31.160537739821027</v>
      </c>
    </row>
    <row r="316" spans="1:9">
      <c r="B316" s="7" t="s">
        <v>643</v>
      </c>
      <c r="C316" s="69"/>
      <c r="D316" s="69"/>
      <c r="E316" s="69">
        <f t="shared" si="54"/>
        <v>0</v>
      </c>
      <c r="F316" s="69">
        <f t="shared" si="54"/>
        <v>0</v>
      </c>
      <c r="G316" s="69">
        <f t="shared" si="54"/>
        <v>0</v>
      </c>
      <c r="H316" s="69">
        <f t="shared" si="54"/>
        <v>0</v>
      </c>
      <c r="I316" s="69">
        <f t="shared" si="54"/>
        <v>0</v>
      </c>
    </row>
    <row r="317" spans="1:9">
      <c r="B317" s="1" t="s">
        <v>44</v>
      </c>
      <c r="C317" s="122">
        <f t="shared" ref="C317:I317" si="55">C266/C283*100</f>
        <v>67.124360667517664</v>
      </c>
      <c r="D317" s="122">
        <f t="shared" si="55"/>
        <v>67.412301327270086</v>
      </c>
      <c r="E317" s="122">
        <f t="shared" si="55"/>
        <v>63.901347970550837</v>
      </c>
      <c r="F317" s="122">
        <f t="shared" si="55"/>
        <v>63.131432745057737</v>
      </c>
      <c r="G317" s="122">
        <f t="shared" si="55"/>
        <v>61.955129951628983</v>
      </c>
      <c r="H317" s="122">
        <f t="shared" si="55"/>
        <v>61.046899465075079</v>
      </c>
      <c r="I317" s="122">
        <f t="shared" si="55"/>
        <v>61.805372377855264</v>
      </c>
    </row>
    <row r="319" spans="1:9">
      <c r="A319" s="4" t="s">
        <v>329</v>
      </c>
    </row>
  </sheetData>
  <pageMargins left="0.70866141732283472" right="0.70866141732283472" top="0.74803149606299213" bottom="0.74803149606299213" header="0.31496062992125984" footer="0.31496062992125984"/>
  <pageSetup paperSize="9" scale="80" orientation="landscape" verticalDpi="1200" r:id="rId1"/>
  <rowBreaks count="3" manualBreakCount="3">
    <brk id="31" max="16383" man="1"/>
    <brk id="90" max="16383" man="1"/>
    <brk id="251" max="16383" man="1"/>
  </rowBreaks>
  <colBreaks count="1" manualBreakCount="1">
    <brk id="9"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Normal="100" workbookViewId="0">
      <selection activeCell="B36" sqref="B36"/>
    </sheetView>
  </sheetViews>
  <sheetFormatPr defaultColWidth="9.140625" defaultRowHeight="15" customHeight="1"/>
  <cols>
    <col min="1" max="1" width="4.85546875" style="121" customWidth="1"/>
    <col min="2" max="2" width="100.5703125" style="121" customWidth="1"/>
    <col min="3" max="9" width="11.7109375" style="121" customWidth="1"/>
    <col min="10" max="10" width="9.140625" style="121"/>
    <col min="11" max="11" width="10" style="121" bestFit="1" customWidth="1"/>
    <col min="12" max="12" width="10.7109375" style="121" customWidth="1"/>
    <col min="13" max="16384" width="9.140625" style="121"/>
  </cols>
  <sheetData>
    <row r="1" spans="1:30" ht="15" customHeight="1">
      <c r="A1" s="72" t="s">
        <v>248</v>
      </c>
      <c r="B1" s="149"/>
      <c r="C1" s="161"/>
      <c r="D1" s="102"/>
      <c r="E1" s="102"/>
      <c r="F1" s="102"/>
      <c r="G1" s="102"/>
      <c r="H1" s="102"/>
      <c r="I1" s="102"/>
    </row>
    <row r="2" spans="1:30" ht="15" customHeight="1">
      <c r="A2" s="152"/>
      <c r="B2" s="149"/>
      <c r="C2" s="102"/>
      <c r="D2" s="102"/>
      <c r="E2" s="102"/>
      <c r="F2" s="102"/>
      <c r="G2" s="102"/>
      <c r="H2" s="102"/>
      <c r="I2" s="102"/>
    </row>
    <row r="3" spans="1:30" ht="15" customHeight="1">
      <c r="A3" s="153"/>
      <c r="B3" s="153"/>
      <c r="C3" s="185">
        <f>Type!C4</f>
        <v>2019</v>
      </c>
      <c r="D3" s="185">
        <f>Type!D4</f>
        <v>2020</v>
      </c>
      <c r="E3" s="185">
        <f>Type!E4</f>
        <v>2021</v>
      </c>
      <c r="F3" s="185">
        <f>Type!F4</f>
        <v>2022</v>
      </c>
      <c r="G3" s="185">
        <f>Type!G4</f>
        <v>2023</v>
      </c>
      <c r="H3" s="185">
        <f>Type!H4</f>
        <v>2024</v>
      </c>
      <c r="I3" s="185">
        <f>Type!I4</f>
        <v>2025</v>
      </c>
      <c r="K3" s="110"/>
      <c r="L3"/>
      <c r="M3"/>
      <c r="N3"/>
      <c r="O3"/>
      <c r="P3"/>
      <c r="Q3"/>
      <c r="R3"/>
      <c r="S3"/>
      <c r="T3"/>
      <c r="U3"/>
      <c r="V3"/>
      <c r="W3"/>
      <c r="X3" s="233"/>
      <c r="Y3" s="233"/>
      <c r="Z3"/>
    </row>
    <row r="4" spans="1:30" ht="15" customHeight="1">
      <c r="A4" s="102">
        <v>1</v>
      </c>
      <c r="B4" s="102" t="s">
        <v>95</v>
      </c>
      <c r="C4" s="276">
        <v>37.310072550084996</v>
      </c>
      <c r="D4" s="276">
        <v>37.633210928423424</v>
      </c>
      <c r="E4" s="276">
        <v>42.294046563809246</v>
      </c>
      <c r="F4" s="276">
        <v>46.690486871632515</v>
      </c>
      <c r="G4" s="276">
        <v>49.316952582277061</v>
      </c>
      <c r="H4" s="276">
        <v>50.361388561214035</v>
      </c>
      <c r="I4" s="276">
        <v>49.229745116786511</v>
      </c>
      <c r="K4" s="169"/>
      <c r="L4" s="231"/>
      <c r="M4" s="231"/>
      <c r="N4" s="232"/>
      <c r="O4" s="232"/>
      <c r="P4" s="232"/>
      <c r="Q4" s="232"/>
      <c r="R4" s="232"/>
      <c r="S4" s="232"/>
      <c r="T4" s="232"/>
      <c r="U4" s="156"/>
      <c r="V4" s="156"/>
      <c r="W4" s="156"/>
      <c r="X4" s="234"/>
      <c r="Y4" s="234"/>
      <c r="Z4" s="234"/>
      <c r="AA4" s="234"/>
      <c r="AB4" s="234"/>
      <c r="AC4" s="234"/>
      <c r="AD4" s="234"/>
    </row>
    <row r="5" spans="1:30" ht="15" customHeight="1">
      <c r="A5" s="102">
        <v>2</v>
      </c>
      <c r="B5" s="102" t="s">
        <v>108</v>
      </c>
      <c r="C5" s="276">
        <v>37.621800000000007</v>
      </c>
      <c r="D5" s="276">
        <v>42.717999999999989</v>
      </c>
      <c r="E5" s="276">
        <v>33.730582592342152</v>
      </c>
      <c r="F5" s="276">
        <v>36.300756956001727</v>
      </c>
      <c r="G5" s="276">
        <v>40.568142683568851</v>
      </c>
      <c r="H5" s="276">
        <v>42.562723145889322</v>
      </c>
      <c r="I5" s="276">
        <v>42.72032314588931</v>
      </c>
      <c r="K5" s="169"/>
      <c r="L5" s="231"/>
      <c r="M5" s="231"/>
      <c r="N5" s="232"/>
      <c r="O5" s="232"/>
      <c r="P5" s="232"/>
      <c r="Q5" s="232"/>
      <c r="R5" s="232"/>
      <c r="S5" s="232"/>
      <c r="T5" s="232"/>
      <c r="U5" s="156"/>
      <c r="V5" s="156"/>
      <c r="W5" s="156"/>
      <c r="X5" s="234"/>
      <c r="Y5" s="234"/>
      <c r="Z5" s="234"/>
      <c r="AA5" s="234"/>
      <c r="AB5" s="234"/>
      <c r="AC5" s="234"/>
      <c r="AD5" s="234"/>
    </row>
    <row r="6" spans="1:30" ht="15" customHeight="1">
      <c r="A6" s="102">
        <v>3</v>
      </c>
      <c r="B6" s="102" t="s">
        <v>81</v>
      </c>
      <c r="C6" s="276">
        <v>133.37833333333333</v>
      </c>
      <c r="D6" s="276">
        <v>163.24933333333334</v>
      </c>
      <c r="E6" s="276">
        <v>142.22815895076369</v>
      </c>
      <c r="F6" s="276">
        <v>148.63373944744305</v>
      </c>
      <c r="G6" s="276">
        <v>155.44155604101226</v>
      </c>
      <c r="H6" s="276">
        <v>163.22368376650945</v>
      </c>
      <c r="I6" s="276">
        <v>163.22368376650945</v>
      </c>
      <c r="K6" s="169"/>
      <c r="L6" s="231"/>
      <c r="M6" s="231"/>
      <c r="N6" s="232"/>
      <c r="O6" s="232"/>
      <c r="P6" s="232"/>
      <c r="Q6" s="232"/>
      <c r="R6" s="232"/>
      <c r="S6" s="232"/>
      <c r="T6" s="232"/>
      <c r="U6" s="156"/>
      <c r="V6" s="156"/>
      <c r="W6" s="156"/>
      <c r="X6" s="234"/>
      <c r="Y6" s="234"/>
      <c r="Z6" s="234"/>
      <c r="AA6" s="234"/>
      <c r="AB6" s="234"/>
      <c r="AC6" s="234"/>
      <c r="AD6" s="234"/>
    </row>
    <row r="7" spans="1:30" ht="15" customHeight="1">
      <c r="A7" s="102">
        <v>4</v>
      </c>
      <c r="B7" s="102" t="s">
        <v>286</v>
      </c>
      <c r="C7" s="276">
        <v>74.081832866251005</v>
      </c>
      <c r="D7" s="276">
        <v>80.88897979804338</v>
      </c>
      <c r="E7" s="276">
        <v>86.882406794473084</v>
      </c>
      <c r="F7" s="276">
        <v>84.176847323405212</v>
      </c>
      <c r="G7" s="276">
        <v>87.034529801896724</v>
      </c>
      <c r="H7" s="276">
        <v>90.558322826831969</v>
      </c>
      <c r="I7" s="276">
        <v>87.313853751829015</v>
      </c>
      <c r="K7" s="169"/>
      <c r="L7" s="231"/>
      <c r="M7" s="231"/>
      <c r="N7" s="232"/>
      <c r="O7" s="232"/>
      <c r="P7" s="232"/>
      <c r="Q7" s="232"/>
      <c r="R7" s="232"/>
      <c r="S7" s="232"/>
      <c r="T7" s="232"/>
      <c r="U7" s="156"/>
      <c r="V7" s="156"/>
      <c r="W7" s="156"/>
      <c r="X7" s="234"/>
      <c r="Y7" s="234"/>
      <c r="Z7" s="234"/>
      <c r="AA7" s="234"/>
      <c r="AB7" s="234"/>
      <c r="AC7" s="234"/>
      <c r="AD7" s="234"/>
    </row>
    <row r="8" spans="1:30" ht="15" customHeight="1">
      <c r="A8" s="102">
        <v>5</v>
      </c>
      <c r="B8" s="102" t="s">
        <v>154</v>
      </c>
      <c r="C8" s="276">
        <v>191.79044873237109</v>
      </c>
      <c r="D8" s="276">
        <v>201.54623790076417</v>
      </c>
      <c r="E8" s="276">
        <v>217.6327135916047</v>
      </c>
      <c r="F8" s="276">
        <v>250.4152710884135</v>
      </c>
      <c r="G8" s="276">
        <v>247.43619162220355</v>
      </c>
      <c r="H8" s="276">
        <v>256.36618441366397</v>
      </c>
      <c r="I8" s="276">
        <v>246.25811915192489</v>
      </c>
      <c r="K8" s="169"/>
      <c r="L8" s="231"/>
      <c r="M8" s="231"/>
      <c r="N8" s="232"/>
      <c r="O8" s="232"/>
      <c r="P8" s="232"/>
      <c r="Q8" s="232"/>
      <c r="R8" s="232"/>
      <c r="S8" s="232"/>
      <c r="T8" s="232"/>
      <c r="U8" s="156"/>
      <c r="V8" s="156"/>
      <c r="W8" s="156"/>
      <c r="X8" s="234"/>
      <c r="Y8" s="234"/>
      <c r="Z8" s="234"/>
      <c r="AA8" s="234"/>
      <c r="AB8" s="234"/>
      <c r="AC8" s="234"/>
      <c r="AD8" s="234"/>
    </row>
    <row r="9" spans="1:30" ht="15" customHeight="1">
      <c r="A9" s="102">
        <v>6</v>
      </c>
      <c r="B9" s="102" t="s">
        <v>155</v>
      </c>
      <c r="C9" s="276">
        <v>282.67561398166094</v>
      </c>
      <c r="D9" s="276">
        <v>378.27076059530913</v>
      </c>
      <c r="E9" s="276">
        <v>399.28982458801391</v>
      </c>
      <c r="F9" s="276">
        <v>450.49129057927024</v>
      </c>
      <c r="G9" s="276">
        <v>463.67204529074439</v>
      </c>
      <c r="H9" s="276">
        <v>468.69694242675803</v>
      </c>
      <c r="I9" s="276">
        <v>456.43263233691198</v>
      </c>
      <c r="K9" s="169"/>
      <c r="L9" s="231"/>
      <c r="M9" s="231"/>
      <c r="N9" s="232"/>
      <c r="O9" s="232"/>
      <c r="P9" s="232"/>
      <c r="Q9" s="232"/>
      <c r="R9" s="232"/>
      <c r="S9" s="232"/>
      <c r="T9" s="232"/>
      <c r="U9" s="156"/>
      <c r="V9" s="156"/>
      <c r="W9" s="156"/>
      <c r="X9" s="234"/>
      <c r="Y9" s="234"/>
      <c r="Z9" s="234"/>
      <c r="AA9" s="234"/>
      <c r="AB9" s="234"/>
      <c r="AC9" s="234"/>
      <c r="AD9" s="234"/>
    </row>
    <row r="10" spans="1:30" ht="15" customHeight="1">
      <c r="A10" s="102">
        <v>7</v>
      </c>
      <c r="B10" s="102" t="s">
        <v>85</v>
      </c>
      <c r="C10" s="276">
        <v>366.48750901994845</v>
      </c>
      <c r="D10" s="276">
        <v>388.49830674122262</v>
      </c>
      <c r="E10" s="276">
        <v>558.17625173815986</v>
      </c>
      <c r="F10" s="276">
        <v>464.74786518892324</v>
      </c>
      <c r="G10" s="276">
        <v>497.83802730896758</v>
      </c>
      <c r="H10" s="276">
        <v>499.28480273496524</v>
      </c>
      <c r="I10" s="276">
        <v>457.72886870598268</v>
      </c>
      <c r="K10" s="169"/>
      <c r="L10" s="231"/>
      <c r="M10" s="231"/>
      <c r="N10" s="232"/>
      <c r="O10" s="232"/>
      <c r="P10" s="232"/>
      <c r="Q10" s="232"/>
      <c r="R10" s="232"/>
      <c r="S10" s="232"/>
      <c r="T10" s="232"/>
      <c r="U10" s="156"/>
      <c r="V10" s="156"/>
      <c r="W10" s="156"/>
      <c r="X10" s="234"/>
      <c r="Y10" s="234"/>
      <c r="Z10" s="234"/>
      <c r="AA10" s="234"/>
      <c r="AB10" s="234"/>
      <c r="AC10" s="234"/>
      <c r="AD10" s="234"/>
    </row>
    <row r="11" spans="1:30" ht="15" customHeight="1">
      <c r="A11" s="102">
        <v>8</v>
      </c>
      <c r="B11" s="102" t="s">
        <v>191</v>
      </c>
      <c r="C11" s="276">
        <v>133.29898978614756</v>
      </c>
      <c r="D11" s="276">
        <v>142.75057091859009</v>
      </c>
      <c r="E11" s="276">
        <v>137.52427679621326</v>
      </c>
      <c r="F11" s="276">
        <v>141.35651749421933</v>
      </c>
      <c r="G11" s="276">
        <v>146.30323309054342</v>
      </c>
      <c r="H11" s="276">
        <v>152.48243088283832</v>
      </c>
      <c r="I11" s="276">
        <v>150.7875527590424</v>
      </c>
      <c r="K11" s="169"/>
      <c r="L11" s="231"/>
      <c r="M11" s="231"/>
      <c r="N11" s="232"/>
      <c r="O11" s="232"/>
      <c r="P11" s="232"/>
      <c r="Q11" s="232"/>
      <c r="R11" s="232"/>
      <c r="S11" s="232"/>
      <c r="T11" s="232"/>
      <c r="X11" s="234"/>
      <c r="Y11" s="234"/>
      <c r="Z11" s="234"/>
      <c r="AA11" s="234"/>
      <c r="AB11" s="234"/>
      <c r="AC11" s="234"/>
      <c r="AD11" s="234"/>
    </row>
    <row r="12" spans="1:30" ht="15" customHeight="1">
      <c r="A12" s="102">
        <v>9</v>
      </c>
      <c r="B12" s="102" t="s">
        <v>92</v>
      </c>
      <c r="C12" s="276">
        <v>33.750999999999998</v>
      </c>
      <c r="D12" s="276">
        <v>31.417999999999999</v>
      </c>
      <c r="E12" s="276">
        <v>22.924444362067238</v>
      </c>
      <c r="F12" s="276">
        <v>20.492825007741818</v>
      </c>
      <c r="G12" s="276">
        <v>20.153640607713253</v>
      </c>
      <c r="H12" s="276">
        <v>20.846452629245046</v>
      </c>
      <c r="I12" s="276">
        <v>20.846452629245046</v>
      </c>
      <c r="K12" s="169"/>
      <c r="L12" s="231"/>
      <c r="M12" s="231"/>
      <c r="N12" s="232"/>
      <c r="O12" s="232"/>
      <c r="P12" s="232"/>
      <c r="Q12" s="232"/>
      <c r="R12" s="232"/>
      <c r="S12" s="232"/>
      <c r="T12" s="232"/>
      <c r="X12" s="234"/>
      <c r="Y12" s="234"/>
      <c r="Z12" s="234"/>
      <c r="AA12" s="234"/>
      <c r="AB12" s="234"/>
      <c r="AC12" s="234"/>
      <c r="AD12" s="234"/>
    </row>
    <row r="13" spans="1:30" ht="15" customHeight="1">
      <c r="A13" s="102">
        <v>10</v>
      </c>
      <c r="B13" s="102" t="s">
        <v>55</v>
      </c>
      <c r="C13" s="276">
        <v>22.026869999999999</v>
      </c>
      <c r="D13" s="276">
        <v>24.050480000000004</v>
      </c>
      <c r="E13" s="276">
        <v>19.744382989167768</v>
      </c>
      <c r="F13" s="276">
        <v>20.539736223694149</v>
      </c>
      <c r="G13" s="276">
        <v>21.539645356755802</v>
      </c>
      <c r="H13" s="276">
        <v>22.660951407776224</v>
      </c>
      <c r="I13" s="276">
        <v>22.599751407776225</v>
      </c>
      <c r="K13" s="169"/>
      <c r="L13" s="231"/>
      <c r="M13" s="231"/>
      <c r="N13" s="232"/>
      <c r="O13" s="232"/>
      <c r="P13" s="232"/>
      <c r="Q13" s="232"/>
      <c r="R13" s="232"/>
      <c r="S13" s="232"/>
      <c r="T13" s="232"/>
      <c r="X13" s="234"/>
      <c r="Y13" s="234"/>
      <c r="Z13" s="234"/>
      <c r="AA13" s="234"/>
      <c r="AB13" s="234"/>
      <c r="AC13" s="234"/>
      <c r="AD13" s="234"/>
    </row>
    <row r="14" spans="1:30" ht="15" customHeight="1">
      <c r="A14" s="102">
        <v>11</v>
      </c>
      <c r="B14" s="102" t="s">
        <v>192</v>
      </c>
      <c r="C14" s="276">
        <v>86.242485000000002</v>
      </c>
      <c r="D14" s="276">
        <v>101.70985000000002</v>
      </c>
      <c r="E14" s="276">
        <v>110.95741405378035</v>
      </c>
      <c r="F14" s="276">
        <v>115.76234734991957</v>
      </c>
      <c r="G14" s="276">
        <v>114.25366205559895</v>
      </c>
      <c r="H14" s="276">
        <v>115.70487867323945</v>
      </c>
      <c r="I14" s="276">
        <v>115.65135363332544</v>
      </c>
      <c r="K14" s="169"/>
      <c r="L14" s="231"/>
      <c r="M14" s="231"/>
      <c r="N14" s="232"/>
      <c r="O14" s="232"/>
      <c r="P14" s="232"/>
      <c r="Q14" s="232"/>
      <c r="R14" s="232"/>
      <c r="S14" s="232"/>
      <c r="T14" s="232"/>
      <c r="X14" s="234"/>
      <c r="Y14" s="234"/>
      <c r="Z14" s="234"/>
      <c r="AA14" s="234"/>
      <c r="AB14" s="234"/>
      <c r="AC14" s="234"/>
      <c r="AD14" s="234"/>
    </row>
    <row r="15" spans="1:30" ht="15" customHeight="1">
      <c r="A15" s="102">
        <v>12</v>
      </c>
      <c r="B15" s="242" t="s">
        <v>193</v>
      </c>
      <c r="C15" s="277">
        <v>3013.783228291682</v>
      </c>
      <c r="D15" s="277">
        <v>3169.8237317713488</v>
      </c>
      <c r="E15" s="277">
        <v>3216.1186606682973</v>
      </c>
      <c r="F15" s="277">
        <v>3246.2841997565533</v>
      </c>
      <c r="G15" s="277">
        <v>3273.9422001532625</v>
      </c>
      <c r="H15" s="277">
        <v>3294.4661476424749</v>
      </c>
      <c r="I15" s="277">
        <v>3305.9239632425442</v>
      </c>
      <c r="K15" s="169"/>
      <c r="L15" s="231"/>
      <c r="M15" s="231"/>
      <c r="N15" s="232"/>
      <c r="O15" s="232"/>
      <c r="P15" s="232"/>
      <c r="Q15" s="232"/>
      <c r="R15" s="232"/>
      <c r="S15" s="232"/>
      <c r="T15" s="232"/>
      <c r="X15" s="234"/>
      <c r="Y15" s="234"/>
      <c r="Z15" s="234"/>
      <c r="AA15" s="234"/>
      <c r="AB15" s="234"/>
      <c r="AC15" s="234"/>
      <c r="AD15" s="234"/>
    </row>
    <row r="16" spans="1:30">
      <c r="A16" s="102">
        <v>13</v>
      </c>
      <c r="B16" s="242" t="s">
        <v>195</v>
      </c>
      <c r="C16" s="277">
        <v>1142.9185640000001</v>
      </c>
      <c r="D16" s="277">
        <v>1088.4791200000004</v>
      </c>
      <c r="E16" s="277">
        <v>1179.9063725700539</v>
      </c>
      <c r="F16" s="277">
        <v>1240.1290421155659</v>
      </c>
      <c r="G16" s="277">
        <v>1306.1886993675853</v>
      </c>
      <c r="H16" s="277">
        <v>1375.9544795405363</v>
      </c>
      <c r="I16" s="277">
        <v>1380.4654165405364</v>
      </c>
      <c r="K16" s="169"/>
      <c r="L16" s="231"/>
      <c r="M16" s="231"/>
      <c r="N16" s="232"/>
      <c r="O16" s="232"/>
      <c r="P16" s="232"/>
      <c r="Q16" s="232"/>
      <c r="R16" s="232"/>
      <c r="S16" s="232"/>
      <c r="T16" s="232"/>
    </row>
    <row r="17" spans="1:20" ht="15" customHeight="1">
      <c r="A17" s="102">
        <v>14</v>
      </c>
      <c r="B17" s="102" t="s">
        <v>46</v>
      </c>
      <c r="C17" s="276">
        <v>70.245949999999993</v>
      </c>
      <c r="D17" s="276">
        <v>77.425749999999994</v>
      </c>
      <c r="E17" s="276">
        <v>82.305262313311474</v>
      </c>
      <c r="F17" s="276">
        <v>91.781757002078791</v>
      </c>
      <c r="G17" s="276">
        <v>100.56430358408048</v>
      </c>
      <c r="H17" s="276">
        <v>100.34683731846812</v>
      </c>
      <c r="I17" s="276">
        <v>95.846837318468118</v>
      </c>
      <c r="K17" s="169"/>
      <c r="L17" s="231"/>
      <c r="M17" s="231"/>
      <c r="N17" s="232"/>
      <c r="O17" s="232"/>
      <c r="P17" s="232"/>
      <c r="Q17" s="232"/>
      <c r="R17" s="232"/>
      <c r="S17" s="232"/>
      <c r="T17" s="232"/>
    </row>
    <row r="18" spans="1:20" s="110" customFormat="1" ht="15" customHeight="1">
      <c r="A18" s="36"/>
      <c r="B18" s="36" t="s">
        <v>129</v>
      </c>
      <c r="C18" s="278">
        <f>SUM(C4:C17)</f>
        <v>5625.6126975614789</v>
      </c>
      <c r="D18" s="278">
        <f t="shared" ref="D18:I18" si="0">SUM(D4:D17)</f>
        <v>5928.4623319870352</v>
      </c>
      <c r="E18" s="278">
        <f t="shared" si="0"/>
        <v>6249.7147985720585</v>
      </c>
      <c r="F18" s="278">
        <f t="shared" si="0"/>
        <v>6357.802682404862</v>
      </c>
      <c r="G18" s="278">
        <f t="shared" si="0"/>
        <v>6524.2528295462098</v>
      </c>
      <c r="H18" s="278">
        <f t="shared" si="0"/>
        <v>6653.5162259704102</v>
      </c>
      <c r="I18" s="278">
        <f t="shared" si="0"/>
        <v>6595.0285535067715</v>
      </c>
      <c r="K18" s="284"/>
      <c r="L18" s="283"/>
      <c r="N18" s="232"/>
      <c r="O18" s="232"/>
      <c r="P18" s="232"/>
      <c r="Q18" s="232"/>
      <c r="R18" s="232"/>
      <c r="S18" s="232"/>
      <c r="T18" s="232"/>
    </row>
    <row r="19" spans="1:20" ht="15" customHeight="1">
      <c r="B19" s="231"/>
      <c r="C19" s="292"/>
      <c r="D19" s="292"/>
      <c r="E19" s="292"/>
      <c r="F19" s="292"/>
      <c r="G19" s="292"/>
      <c r="H19" s="292"/>
      <c r="I19" s="292"/>
      <c r="K19" s="155"/>
      <c r="L19" s="231"/>
      <c r="M19" s="231"/>
      <c r="N19" s="232"/>
      <c r="O19" s="232"/>
      <c r="P19" s="232"/>
      <c r="Q19" s="232"/>
      <c r="R19" s="232"/>
      <c r="S19" s="232"/>
      <c r="T19" s="232"/>
    </row>
    <row r="20" spans="1:20" ht="15" customHeight="1">
      <c r="C20" s="285"/>
      <c r="D20" s="285"/>
      <c r="E20" s="285"/>
      <c r="F20" s="285"/>
      <c r="G20" s="285"/>
      <c r="H20" s="285"/>
      <c r="I20" s="285"/>
      <c r="K20" s="155"/>
      <c r="L20" s="231"/>
      <c r="M20" s="231"/>
      <c r="N20" s="232"/>
      <c r="O20" s="232"/>
      <c r="P20" s="232"/>
      <c r="Q20" s="232"/>
      <c r="R20" s="232"/>
      <c r="S20" s="232"/>
      <c r="T20" s="232"/>
    </row>
    <row r="21" spans="1:20" ht="15" customHeight="1">
      <c r="C21" s="285"/>
      <c r="D21" s="285"/>
      <c r="E21" s="285"/>
      <c r="F21" s="285"/>
      <c r="G21" s="285"/>
      <c r="H21" s="285"/>
      <c r="I21" s="285"/>
      <c r="K21" s="155"/>
      <c r="L21" s="231"/>
      <c r="M21" s="231"/>
      <c r="N21" s="232"/>
      <c r="O21" s="232"/>
      <c r="P21" s="232"/>
      <c r="Q21" s="232"/>
      <c r="R21" s="232"/>
      <c r="S21" s="232"/>
      <c r="T21" s="232"/>
    </row>
    <row r="22" spans="1:20" s="102" customFormat="1" ht="15" customHeight="1">
      <c r="B22" s="36" t="s">
        <v>281</v>
      </c>
      <c r="C22" s="185">
        <f t="shared" ref="C22:I22" si="1">C3</f>
        <v>2019</v>
      </c>
      <c r="D22" s="185">
        <f t="shared" si="1"/>
        <v>2020</v>
      </c>
      <c r="E22" s="185">
        <f t="shared" si="1"/>
        <v>2021</v>
      </c>
      <c r="F22" s="185">
        <f t="shared" si="1"/>
        <v>2022</v>
      </c>
      <c r="G22" s="185">
        <f t="shared" si="1"/>
        <v>2023</v>
      </c>
      <c r="H22" s="185">
        <f t="shared" si="1"/>
        <v>2024</v>
      </c>
      <c r="I22" s="185">
        <f t="shared" si="1"/>
        <v>2025</v>
      </c>
      <c r="L22" s="231"/>
      <c r="M22" s="231"/>
      <c r="N22" s="232"/>
      <c r="O22" s="232"/>
      <c r="P22" s="232"/>
      <c r="Q22" s="232"/>
      <c r="R22" s="232"/>
      <c r="S22" s="232"/>
      <c r="T22" s="232"/>
    </row>
    <row r="23" spans="1:20" s="102" customFormat="1" ht="15" customHeight="1">
      <c r="A23" s="102">
        <v>1</v>
      </c>
      <c r="B23" s="102" t="s">
        <v>95</v>
      </c>
      <c r="C23" s="279">
        <f>+C4/C$18*100</f>
        <v>0.66321793831021647</v>
      </c>
      <c r="D23" s="279">
        <f t="shared" ref="D23:I23" si="2">+D4/D$18*100</f>
        <v>0.634788733081314</v>
      </c>
      <c r="E23" s="279">
        <f t="shared" si="2"/>
        <v>0.67673562597564663</v>
      </c>
      <c r="F23" s="279">
        <f t="shared" si="2"/>
        <v>0.73438087345566483</v>
      </c>
      <c r="G23" s="279">
        <f t="shared" si="2"/>
        <v>0.75590192272955292</v>
      </c>
      <c r="H23" s="279">
        <f t="shared" si="2"/>
        <v>0.75691389110378049</v>
      </c>
      <c r="I23" s="279">
        <f t="shared" si="2"/>
        <v>0.74646750529396266</v>
      </c>
      <c r="L23" s="231"/>
      <c r="M23" s="231"/>
      <c r="N23" s="232"/>
      <c r="O23" s="232"/>
      <c r="P23" s="232"/>
      <c r="Q23" s="232"/>
      <c r="R23" s="232"/>
      <c r="S23" s="232"/>
      <c r="T23" s="232"/>
    </row>
    <row r="24" spans="1:20" s="102" customFormat="1" ht="15" customHeight="1">
      <c r="A24" s="102">
        <v>2</v>
      </c>
      <c r="B24" s="102" t="s">
        <v>108</v>
      </c>
      <c r="C24" s="279">
        <f t="shared" ref="C24:C30" si="3">+C5/C$18*100</f>
        <v>0.66875915607037506</v>
      </c>
      <c r="D24" s="279">
        <f t="shared" ref="D24:I24" si="4">+D5/D$18*100</f>
        <v>0.72055783789862171</v>
      </c>
      <c r="E24" s="279">
        <f t="shared" si="4"/>
        <v>0.53971394982774179</v>
      </c>
      <c r="F24" s="279">
        <f t="shared" si="4"/>
        <v>0.57096388122367514</v>
      </c>
      <c r="G24" s="279">
        <f t="shared" si="4"/>
        <v>0.62180518970462006</v>
      </c>
      <c r="H24" s="279">
        <f t="shared" si="4"/>
        <v>0.63970270305730836</v>
      </c>
      <c r="I24" s="279">
        <f t="shared" si="4"/>
        <v>0.64776555248079482</v>
      </c>
      <c r="L24" s="231"/>
      <c r="M24" s="231"/>
      <c r="N24" s="232"/>
      <c r="O24" s="232"/>
      <c r="P24" s="232"/>
      <c r="Q24" s="232"/>
      <c r="R24" s="232"/>
      <c r="S24" s="232"/>
      <c r="T24" s="232"/>
    </row>
    <row r="25" spans="1:20" s="102" customFormat="1" ht="15" customHeight="1">
      <c r="A25" s="102">
        <v>3</v>
      </c>
      <c r="B25" s="102" t="s">
        <v>81</v>
      </c>
      <c r="C25" s="279">
        <f t="shared" si="3"/>
        <v>2.3709121211125774</v>
      </c>
      <c r="D25" s="279">
        <f t="shared" ref="D25:I25" si="5">+D6/D$18*100</f>
        <v>2.75365388513175</v>
      </c>
      <c r="E25" s="279">
        <f t="shared" si="5"/>
        <v>2.2757543909565303</v>
      </c>
      <c r="F25" s="279">
        <f t="shared" si="5"/>
        <v>2.3378161744274486</v>
      </c>
      <c r="G25" s="279">
        <f t="shared" si="5"/>
        <v>2.3825188891679403</v>
      </c>
      <c r="H25" s="279">
        <f t="shared" si="5"/>
        <v>2.4531943445092206</v>
      </c>
      <c r="I25" s="279">
        <f t="shared" si="5"/>
        <v>2.4749503727276299</v>
      </c>
      <c r="L25" s="231"/>
      <c r="M25" s="231"/>
      <c r="N25" s="232"/>
      <c r="O25" s="232"/>
      <c r="P25" s="232"/>
      <c r="Q25" s="232"/>
      <c r="R25" s="232"/>
      <c r="S25" s="232"/>
      <c r="T25" s="232"/>
    </row>
    <row r="26" spans="1:20" s="102" customFormat="1" ht="15" customHeight="1">
      <c r="A26" s="102">
        <v>4</v>
      </c>
      <c r="B26" s="102" t="s">
        <v>286</v>
      </c>
      <c r="C26" s="279">
        <f t="shared" si="3"/>
        <v>1.3168669236395012</v>
      </c>
      <c r="D26" s="279">
        <f t="shared" ref="D26:I26" si="6">+D7/D$18*100</f>
        <v>1.3644175381128201</v>
      </c>
      <c r="E26" s="279">
        <f t="shared" si="6"/>
        <v>1.3901819458117364</v>
      </c>
      <c r="F26" s="279">
        <f t="shared" si="6"/>
        <v>1.3239927617817326</v>
      </c>
      <c r="G26" s="279">
        <f t="shared" si="6"/>
        <v>1.3340152822978559</v>
      </c>
      <c r="H26" s="279">
        <f t="shared" si="6"/>
        <v>1.3610596224799032</v>
      </c>
      <c r="I26" s="279">
        <f t="shared" si="6"/>
        <v>1.3239344309646948</v>
      </c>
      <c r="L26" s="231"/>
      <c r="M26" s="231"/>
      <c r="N26" s="232"/>
      <c r="O26" s="232"/>
      <c r="P26" s="232"/>
      <c r="Q26" s="232"/>
      <c r="R26" s="232"/>
      <c r="S26" s="232"/>
      <c r="T26" s="232"/>
    </row>
    <row r="27" spans="1:20" s="102" customFormat="1" ht="15" customHeight="1">
      <c r="A27" s="102">
        <v>5</v>
      </c>
      <c r="B27" s="102" t="s">
        <v>154</v>
      </c>
      <c r="C27" s="279">
        <f t="shared" si="3"/>
        <v>3.4092366297364562</v>
      </c>
      <c r="D27" s="279">
        <f t="shared" ref="D27:I27" si="7">+D8/D$18*100</f>
        <v>3.3996376566874833</v>
      </c>
      <c r="E27" s="279">
        <f t="shared" si="7"/>
        <v>3.4822823217681811</v>
      </c>
      <c r="F27" s="279">
        <f t="shared" si="7"/>
        <v>3.9387078145950416</v>
      </c>
      <c r="G27" s="279">
        <f t="shared" si="7"/>
        <v>3.7925598238873559</v>
      </c>
      <c r="H27" s="279">
        <f t="shared" si="7"/>
        <v>3.8530932473419073</v>
      </c>
      <c r="I27" s="279">
        <f t="shared" si="7"/>
        <v>3.733996254208515</v>
      </c>
      <c r="L27" s="231"/>
      <c r="M27" s="231"/>
      <c r="N27" s="232"/>
      <c r="O27" s="232"/>
      <c r="P27" s="232"/>
      <c r="Q27" s="232"/>
      <c r="R27" s="232"/>
      <c r="S27" s="232"/>
      <c r="T27" s="232"/>
    </row>
    <row r="28" spans="1:20" s="102" customFormat="1" ht="15" customHeight="1">
      <c r="A28" s="102">
        <v>6</v>
      </c>
      <c r="B28" s="102" t="s">
        <v>155</v>
      </c>
      <c r="C28" s="279">
        <f t="shared" si="3"/>
        <v>5.024796927527408</v>
      </c>
      <c r="D28" s="279">
        <f t="shared" ref="D28:I28" si="8">+D9/D$18*100</f>
        <v>6.3805880751632378</v>
      </c>
      <c r="E28" s="279">
        <f t="shared" si="8"/>
        <v>6.3889287344639172</v>
      </c>
      <c r="F28" s="279">
        <f t="shared" si="8"/>
        <v>7.0856444133756957</v>
      </c>
      <c r="G28" s="279">
        <f t="shared" si="8"/>
        <v>7.1068987883321322</v>
      </c>
      <c r="H28" s="279">
        <f t="shared" si="8"/>
        <v>7.0443495816138775</v>
      </c>
      <c r="I28" s="279">
        <f t="shared" si="8"/>
        <v>6.9208590779218575</v>
      </c>
      <c r="L28" s="231"/>
      <c r="M28" s="231"/>
      <c r="N28" s="232"/>
      <c r="O28" s="232"/>
      <c r="P28" s="232"/>
      <c r="Q28" s="232"/>
      <c r="R28" s="232"/>
      <c r="S28" s="232"/>
      <c r="T28" s="232"/>
    </row>
    <row r="29" spans="1:20" s="102" customFormat="1" ht="15" customHeight="1">
      <c r="A29" s="102">
        <v>7</v>
      </c>
      <c r="B29" s="102" t="s">
        <v>85</v>
      </c>
      <c r="C29" s="279">
        <f t="shared" si="3"/>
        <v>6.5146238947236617</v>
      </c>
      <c r="D29" s="279">
        <f t="shared" ref="D29:I29" si="9">+D10/D$18*100</f>
        <v>6.5531040763315449</v>
      </c>
      <c r="E29" s="279">
        <f t="shared" si="9"/>
        <v>8.9312275796279934</v>
      </c>
      <c r="F29" s="279">
        <f t="shared" si="9"/>
        <v>7.3098818633536249</v>
      </c>
      <c r="G29" s="279">
        <f t="shared" si="9"/>
        <v>7.6305753366028641</v>
      </c>
      <c r="H29" s="279">
        <f t="shared" si="9"/>
        <v>7.504074323680558</v>
      </c>
      <c r="I29" s="279">
        <f t="shared" si="9"/>
        <v>6.9405138278377088</v>
      </c>
      <c r="L29" s="231"/>
      <c r="M29" s="231"/>
      <c r="N29" s="232"/>
      <c r="O29" s="232"/>
      <c r="P29" s="232"/>
      <c r="Q29" s="232"/>
      <c r="R29" s="232"/>
      <c r="S29" s="232"/>
      <c r="T29" s="232"/>
    </row>
    <row r="30" spans="1:20" s="102" customFormat="1" ht="15" customHeight="1">
      <c r="A30" s="102">
        <v>8</v>
      </c>
      <c r="B30" s="102" t="s">
        <v>191</v>
      </c>
      <c r="C30" s="279">
        <f t="shared" si="3"/>
        <v>2.3695017227888502</v>
      </c>
      <c r="D30" s="279">
        <f t="shared" ref="D30:I30" si="10">+D11/D$18*100</f>
        <v>2.4078852647570854</v>
      </c>
      <c r="E30" s="279">
        <f t="shared" si="10"/>
        <v>2.200488841948995</v>
      </c>
      <c r="F30" s="279">
        <f t="shared" si="10"/>
        <v>2.2233549003560884</v>
      </c>
      <c r="G30" s="279">
        <f t="shared" si="10"/>
        <v>2.2424519238123923</v>
      </c>
      <c r="H30" s="279">
        <f t="shared" si="10"/>
        <v>2.291757105628744</v>
      </c>
      <c r="I30" s="279">
        <f t="shared" si="10"/>
        <v>2.286382106395342</v>
      </c>
      <c r="L30" s="231"/>
      <c r="M30" s="232"/>
      <c r="N30" s="232"/>
      <c r="O30" s="232"/>
      <c r="P30" s="232"/>
      <c r="Q30" s="232"/>
      <c r="R30" s="232"/>
      <c r="S30" s="232"/>
    </row>
    <row r="31" spans="1:20" s="102" customFormat="1" ht="15" customHeight="1">
      <c r="A31" s="102">
        <v>9</v>
      </c>
      <c r="B31" s="102" t="s">
        <v>92</v>
      </c>
      <c r="C31" s="279">
        <f t="shared" ref="C31:I31" si="11">+C12/C$18*100</f>
        <v>0.59995242855289277</v>
      </c>
      <c r="D31" s="279">
        <f t="shared" si="11"/>
        <v>0.52995192076171405</v>
      </c>
      <c r="E31" s="279">
        <f t="shared" si="11"/>
        <v>0.36680784805260297</v>
      </c>
      <c r="F31" s="279">
        <f t="shared" si="11"/>
        <v>0.32232559001013744</v>
      </c>
      <c r="G31" s="279">
        <f t="shared" si="11"/>
        <v>0.30890342747669125</v>
      </c>
      <c r="H31" s="279">
        <f t="shared" si="11"/>
        <v>0.31331482363980573</v>
      </c>
      <c r="I31" s="279">
        <f t="shared" si="11"/>
        <v>0.31609344008314222</v>
      </c>
    </row>
    <row r="32" spans="1:20" s="102" customFormat="1" ht="15" customHeight="1">
      <c r="A32" s="102">
        <v>10</v>
      </c>
      <c r="B32" s="102" t="s">
        <v>55</v>
      </c>
      <c r="C32" s="279">
        <f t="shared" ref="C32:I32" si="12">+C13/C$18*100</f>
        <v>0.39154615122274472</v>
      </c>
      <c r="D32" s="279">
        <f t="shared" si="12"/>
        <v>0.40567821221087252</v>
      </c>
      <c r="E32" s="279">
        <f t="shared" si="12"/>
        <v>0.31592454416766319</v>
      </c>
      <c r="F32" s="279">
        <f t="shared" si="12"/>
        <v>0.32306344266608977</v>
      </c>
      <c r="G32" s="279">
        <f t="shared" si="12"/>
        <v>0.33014731218278032</v>
      </c>
      <c r="H32" s="279">
        <f t="shared" si="12"/>
        <v>0.3405860997125793</v>
      </c>
      <c r="I32" s="279">
        <f t="shared" si="12"/>
        <v>0.34267859834752756</v>
      </c>
    </row>
    <row r="33" spans="1:9" s="102" customFormat="1" ht="15" customHeight="1">
      <c r="A33" s="102">
        <v>11</v>
      </c>
      <c r="B33" s="102" t="s">
        <v>192</v>
      </c>
      <c r="C33" s="279">
        <f t="shared" ref="C33:I33" si="13">+C14/C$18*100</f>
        <v>1.5330327492573979</v>
      </c>
      <c r="D33" s="279">
        <f t="shared" si="13"/>
        <v>1.7156194018679047</v>
      </c>
      <c r="E33" s="279">
        <f t="shared" si="13"/>
        <v>1.7753996403024985</v>
      </c>
      <c r="F33" s="279">
        <f t="shared" si="13"/>
        <v>1.8207917598683958</v>
      </c>
      <c r="G33" s="279">
        <f t="shared" si="13"/>
        <v>1.7512145074786409</v>
      </c>
      <c r="H33" s="279">
        <f t="shared" si="13"/>
        <v>1.7390034794175915</v>
      </c>
      <c r="I33" s="279">
        <f t="shared" si="13"/>
        <v>1.7536141457921393</v>
      </c>
    </row>
    <row r="34" spans="1:9" s="102" customFormat="1" ht="15" customHeight="1">
      <c r="A34" s="102">
        <v>12</v>
      </c>
      <c r="B34" s="154" t="s">
        <v>193</v>
      </c>
      <c r="C34" s="279">
        <f t="shared" ref="C34:I34" si="14">+C15/C$18*100</f>
        <v>53.572533167774949</v>
      </c>
      <c r="D34" s="279">
        <f t="shared" si="14"/>
        <v>53.467890226248983</v>
      </c>
      <c r="E34" s="279">
        <f t="shared" si="14"/>
        <v>51.460246816432644</v>
      </c>
      <c r="F34" s="279">
        <f t="shared" si="14"/>
        <v>51.059845074157515</v>
      </c>
      <c r="G34" s="279">
        <f t="shared" si="14"/>
        <v>50.181105571608875</v>
      </c>
      <c r="H34" s="279">
        <f t="shared" si="14"/>
        <v>49.514663160860927</v>
      </c>
      <c r="I34" s="279">
        <f t="shared" si="14"/>
        <v>50.127515543275194</v>
      </c>
    </row>
    <row r="35" spans="1:9" s="102" customFormat="1" ht="15" customHeight="1">
      <c r="A35" s="102">
        <v>13</v>
      </c>
      <c r="B35" s="154" t="s">
        <v>195</v>
      </c>
      <c r="C35" s="279">
        <f t="shared" ref="C35:I35" si="15">+C16/C$18*100</f>
        <v>20.316339311723649</v>
      </c>
      <c r="D35" s="279">
        <f t="shared" si="15"/>
        <v>18.360226632918089</v>
      </c>
      <c r="E35" s="279">
        <f t="shared" si="15"/>
        <v>18.879363468548043</v>
      </c>
      <c r="F35" s="279">
        <f t="shared" si="15"/>
        <v>19.505623311456443</v>
      </c>
      <c r="G35" s="279">
        <f t="shared" si="15"/>
        <v>20.020510141058352</v>
      </c>
      <c r="H35" s="279">
        <f t="shared" si="15"/>
        <v>20.680110077282549</v>
      </c>
      <c r="I35" s="279">
        <f t="shared" si="15"/>
        <v>20.931909624659657</v>
      </c>
    </row>
    <row r="36" spans="1:9" s="102" customFormat="1" ht="15" customHeight="1">
      <c r="A36" s="102">
        <v>14</v>
      </c>
      <c r="B36" s="102" t="s">
        <v>46</v>
      </c>
      <c r="C36" s="279">
        <f t="shared" ref="C36:I36" si="16">+C17/C$18*100</f>
        <v>1.2486808775593339</v>
      </c>
      <c r="D36" s="279">
        <f t="shared" si="16"/>
        <v>1.3060005388285785</v>
      </c>
      <c r="E36" s="279">
        <f t="shared" si="16"/>
        <v>1.3169442921158045</v>
      </c>
      <c r="F36" s="279">
        <f t="shared" si="16"/>
        <v>1.4436081392724507</v>
      </c>
      <c r="G36" s="279">
        <f t="shared" si="16"/>
        <v>1.5413918836599587</v>
      </c>
      <c r="H36" s="279">
        <f t="shared" si="16"/>
        <v>1.5081775396712527</v>
      </c>
      <c r="I36" s="279">
        <f t="shared" si="16"/>
        <v>1.4533195200118356</v>
      </c>
    </row>
    <row r="37" spans="1:9" s="36" customFormat="1" ht="15" customHeight="1">
      <c r="B37" s="36" t="s">
        <v>129</v>
      </c>
      <c r="C37" s="280">
        <f t="shared" ref="C37:I37" si="17">SUM(C23:C36)</f>
        <v>100.00000000000003</v>
      </c>
      <c r="D37" s="280">
        <f t="shared" si="17"/>
        <v>100</v>
      </c>
      <c r="E37" s="280">
        <f t="shared" si="17"/>
        <v>100</v>
      </c>
      <c r="F37" s="280">
        <f t="shared" si="17"/>
        <v>100.00000000000001</v>
      </c>
      <c r="G37" s="280">
        <f t="shared" si="17"/>
        <v>100</v>
      </c>
      <c r="H37" s="280">
        <f t="shared" si="17"/>
        <v>100</v>
      </c>
      <c r="I37" s="280">
        <f t="shared" si="17"/>
        <v>100</v>
      </c>
    </row>
    <row r="38" spans="1:9" s="102" customFormat="1" ht="15" customHeight="1"/>
    <row r="39" spans="1:9" s="102" customFormat="1" ht="15" customHeight="1"/>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Inhoud</vt:lpstr>
      <vt:lpstr>Toelichting</vt:lpstr>
      <vt:lpstr>Totaal</vt:lpstr>
      <vt:lpstr>R&amp;D</vt:lpstr>
      <vt:lpstr>Innovatie</vt:lpstr>
      <vt:lpstr>R&amp;D + Innovatie</vt:lpstr>
      <vt:lpstr>Fiscaal</vt:lpstr>
      <vt:lpstr>Type</vt:lpstr>
      <vt:lpstr>NABS 2007</vt:lpstr>
      <vt:lpstr>Draaitabel</vt:lpstr>
      <vt:lpstr>Fiscaal!Print_Area</vt:lpstr>
      <vt:lpstr>Inhoud!Print_Area</vt:lpstr>
      <vt:lpstr>Innovatie!Print_Area</vt:lpstr>
      <vt:lpstr>'R&amp;D'!Print_Area</vt:lpstr>
      <vt:lpstr>Toelichting!Print_Area</vt:lpstr>
      <vt:lpstr>Innovatie!Print_Titles</vt:lpstr>
      <vt:lpstr>'R&amp;D'!Print_Titles</vt:lpstr>
      <vt:lpstr>Type!Print_Titles</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Nelleke van den Broek-Honingh</cp:lastModifiedBy>
  <cp:lastPrinted>2020-03-10T12:18:50Z</cp:lastPrinted>
  <dcterms:created xsi:type="dcterms:W3CDTF">2013-11-20T12:43:27Z</dcterms:created>
  <dcterms:modified xsi:type="dcterms:W3CDTF">2021-05-18T08:33:02Z</dcterms:modified>
</cp:coreProperties>
</file>