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Microdata\Publicaties en rapporten\32 TWIN 2020-2026 Begroting 2022\Data nationaal\"/>
    </mc:Choice>
  </mc:AlternateContent>
  <bookViews>
    <workbookView xWindow="0" yWindow="0" windowWidth="19200" windowHeight="6000" tabRatio="806" activeTab="2"/>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16" r:id="rId8"/>
    <sheet name="NABS 2007" sheetId="7" r:id="rId9"/>
    <sheet name="Draaitabel" sheetId="12" state="hidden" r:id="rId10"/>
  </sheets>
  <definedNames>
    <definedName name="_xlnm._FilterDatabase" localSheetId="3" hidden="1">'R&amp;D'!$A$3:$W$3</definedName>
    <definedName name="_xlnm._FilterDatabase" localSheetId="7" hidden="1">Type!$A$3:$N$3</definedName>
    <definedName name="_xlnm.Print_Area" localSheetId="6">Fiscaal!$A$1:$I$60</definedName>
    <definedName name="_xlnm.Print_Area" localSheetId="0">Inhoud!$B$1:$B$11</definedName>
    <definedName name="_xlnm.Print_Area" localSheetId="4">Innovatie!$A$1:$L$123</definedName>
    <definedName name="_xlnm.Print_Area" localSheetId="3">'R&amp;D'!$A$1:$V$250</definedName>
    <definedName name="_xlnm.Print_Area" localSheetId="1">Toelichting!$A$1:$A$53</definedName>
    <definedName name="_xlnm.Print_Area" localSheetId="7">Type!$A$1:$N$250</definedName>
    <definedName name="_xlnm.Print_Titles" localSheetId="4">Innovatie!$A:$B,Innovatie!$2:$3</definedName>
    <definedName name="_xlnm.Print_Titles" localSheetId="3">'R&amp;D'!$A:$B,'R&amp;D'!$3:$4</definedName>
    <definedName name="_xlnm.Print_Titles" localSheetId="7">Type!$A:$B,Type!$3:$4</definedName>
  </definedNames>
  <calcPr calcId="162913"/>
  <pivotCaches>
    <pivotCache cacheId="0" r:id="rId11"/>
  </pivotCaches>
</workbook>
</file>

<file path=xl/calcChain.xml><?xml version="1.0" encoding="utf-8"?>
<calcChain xmlns="http://schemas.openxmlformats.org/spreadsheetml/2006/main">
  <c r="P131" i="1" l="1"/>
  <c r="Q131" i="1"/>
  <c r="R131" i="1"/>
  <c r="S131" i="1"/>
  <c r="T131" i="1"/>
  <c r="U131" i="1"/>
  <c r="V131" i="1"/>
  <c r="P124" i="1"/>
  <c r="Q124" i="1"/>
  <c r="R124" i="1"/>
  <c r="S124" i="1"/>
  <c r="T124" i="1"/>
  <c r="U124" i="1"/>
  <c r="V124" i="1"/>
  <c r="P123" i="1"/>
  <c r="Q123" i="1"/>
  <c r="R123" i="1"/>
  <c r="S123" i="1"/>
  <c r="T123" i="1"/>
  <c r="U123" i="1"/>
  <c r="V123" i="1"/>
  <c r="P121" i="1"/>
  <c r="Q121" i="1"/>
  <c r="R121" i="1"/>
  <c r="S121" i="1"/>
  <c r="T121" i="1"/>
  <c r="U121" i="1"/>
  <c r="V121" i="1"/>
  <c r="P119" i="1"/>
  <c r="Q119" i="1"/>
  <c r="R119" i="1"/>
  <c r="S119" i="1"/>
  <c r="T119" i="1"/>
  <c r="U119" i="1"/>
  <c r="V119" i="1"/>
  <c r="P117" i="1"/>
  <c r="Q117" i="1"/>
  <c r="R117" i="1"/>
  <c r="S117" i="1"/>
  <c r="T117" i="1"/>
  <c r="U117" i="1"/>
  <c r="V117" i="1"/>
  <c r="Q148" i="1" l="1"/>
  <c r="R148" i="1"/>
  <c r="S148" i="1"/>
  <c r="T148" i="1"/>
  <c r="U148" i="1"/>
  <c r="V148" i="1"/>
  <c r="P148" i="1"/>
  <c r="F20" i="4" l="1"/>
  <c r="C219" i="1" l="1"/>
  <c r="J33" i="1" l="1"/>
  <c r="D244" i="16" l="1"/>
  <c r="E244" i="16"/>
  <c r="F244" i="16"/>
  <c r="G244" i="16"/>
  <c r="H244" i="16"/>
  <c r="I244" i="16"/>
  <c r="C244" i="16"/>
  <c r="D243" i="16"/>
  <c r="E243" i="16"/>
  <c r="F243" i="16"/>
  <c r="G243" i="16"/>
  <c r="H243" i="16"/>
  <c r="I243" i="16"/>
  <c r="C243" i="16"/>
  <c r="D242" i="16"/>
  <c r="E242" i="16"/>
  <c r="F242" i="16"/>
  <c r="G242" i="16"/>
  <c r="H242" i="16"/>
  <c r="I242" i="16"/>
  <c r="C242" i="16"/>
  <c r="D241" i="16"/>
  <c r="E241" i="16"/>
  <c r="F241" i="16"/>
  <c r="G241" i="16"/>
  <c r="H241" i="16"/>
  <c r="I241" i="16"/>
  <c r="C241" i="16"/>
  <c r="D240" i="16"/>
  <c r="E240" i="16"/>
  <c r="F240" i="16"/>
  <c r="G240" i="16"/>
  <c r="H240" i="16"/>
  <c r="I240" i="16"/>
  <c r="C240" i="16"/>
  <c r="D239" i="16"/>
  <c r="E239" i="16"/>
  <c r="F239" i="16"/>
  <c r="G239" i="16"/>
  <c r="H239" i="16"/>
  <c r="I239" i="16"/>
  <c r="C239" i="16"/>
  <c r="D238" i="16"/>
  <c r="E238" i="16"/>
  <c r="F238" i="16"/>
  <c r="G238" i="16"/>
  <c r="H238" i="16"/>
  <c r="I238" i="16"/>
  <c r="C238" i="16"/>
  <c r="D237" i="16"/>
  <c r="E237" i="16"/>
  <c r="F237" i="16"/>
  <c r="G237" i="16"/>
  <c r="H237" i="16"/>
  <c r="I237" i="16"/>
  <c r="C237" i="16"/>
  <c r="D236" i="16"/>
  <c r="E236" i="16"/>
  <c r="F236" i="16"/>
  <c r="G236" i="16"/>
  <c r="H236" i="16"/>
  <c r="I236" i="16"/>
  <c r="C236" i="16"/>
  <c r="D235" i="16"/>
  <c r="E235" i="16"/>
  <c r="F235" i="16"/>
  <c r="G235" i="16"/>
  <c r="H235" i="16"/>
  <c r="I235" i="16"/>
  <c r="C235" i="16"/>
  <c r="D234" i="16"/>
  <c r="E234" i="16"/>
  <c r="F234" i="16"/>
  <c r="G234" i="16"/>
  <c r="H234" i="16"/>
  <c r="I234" i="16"/>
  <c r="C234" i="16"/>
  <c r="D233" i="16"/>
  <c r="E233" i="16"/>
  <c r="F233" i="16"/>
  <c r="G233" i="16"/>
  <c r="H233" i="16"/>
  <c r="I233" i="16"/>
  <c r="C233" i="16"/>
  <c r="I225" i="16" l="1"/>
  <c r="H225" i="16"/>
  <c r="G225" i="16"/>
  <c r="F225" i="16"/>
  <c r="E225" i="16"/>
  <c r="D225" i="16"/>
  <c r="C225" i="16"/>
  <c r="I218" i="16"/>
  <c r="H218" i="16"/>
  <c r="G218" i="16"/>
  <c r="F218" i="16"/>
  <c r="E218" i="16"/>
  <c r="D218" i="16"/>
  <c r="C218" i="16"/>
  <c r="I204" i="16"/>
  <c r="H204" i="16"/>
  <c r="G204" i="16"/>
  <c r="F204" i="16"/>
  <c r="E204" i="16"/>
  <c r="D204" i="16"/>
  <c r="C204" i="16"/>
  <c r="I195" i="16"/>
  <c r="H195" i="16"/>
  <c r="G195" i="16"/>
  <c r="F195" i="16"/>
  <c r="E195" i="16"/>
  <c r="D195" i="16"/>
  <c r="C195" i="16"/>
  <c r="I169" i="16"/>
  <c r="H169" i="16"/>
  <c r="G169" i="16"/>
  <c r="F169" i="16"/>
  <c r="E169" i="16"/>
  <c r="D169" i="16"/>
  <c r="C169" i="16"/>
  <c r="I104" i="16"/>
  <c r="H104" i="16"/>
  <c r="G104" i="16"/>
  <c r="F104" i="16"/>
  <c r="E104" i="16"/>
  <c r="D104" i="16"/>
  <c r="C104" i="16"/>
  <c r="I73" i="16"/>
  <c r="H73" i="16"/>
  <c r="G73" i="16"/>
  <c r="F73" i="16"/>
  <c r="E73" i="16"/>
  <c r="D73" i="16"/>
  <c r="C73" i="16"/>
  <c r="I64" i="16"/>
  <c r="H64" i="16"/>
  <c r="G64" i="16"/>
  <c r="F64" i="16"/>
  <c r="E64" i="16"/>
  <c r="D64" i="16"/>
  <c r="C64" i="16"/>
  <c r="J33" i="16"/>
  <c r="I30" i="16"/>
  <c r="H30" i="16"/>
  <c r="G30" i="16"/>
  <c r="F30" i="16"/>
  <c r="E30" i="16"/>
  <c r="D30" i="16"/>
  <c r="C30" i="16"/>
  <c r="I24" i="16"/>
  <c r="H24" i="16"/>
  <c r="G24" i="16"/>
  <c r="F24" i="16"/>
  <c r="E24" i="16"/>
  <c r="D24" i="16"/>
  <c r="C24" i="16"/>
  <c r="I17" i="16"/>
  <c r="H17" i="16"/>
  <c r="G17" i="16"/>
  <c r="F17" i="16"/>
  <c r="E17" i="16"/>
  <c r="D17" i="16"/>
  <c r="C17" i="16"/>
  <c r="I8" i="16"/>
  <c r="H8" i="16"/>
  <c r="G8" i="16"/>
  <c r="F8" i="16"/>
  <c r="E8" i="16"/>
  <c r="D8" i="16"/>
  <c r="C8" i="16"/>
  <c r="I4" i="16"/>
  <c r="I232" i="16" s="1"/>
  <c r="H4" i="16"/>
  <c r="G4" i="16"/>
  <c r="F4" i="16"/>
  <c r="F232" i="16" s="1"/>
  <c r="E4" i="16"/>
  <c r="E232" i="16" s="1"/>
  <c r="D4" i="16"/>
  <c r="D232" i="16" s="1"/>
  <c r="C4" i="16"/>
  <c r="C229" i="16" l="1"/>
  <c r="H229" i="16"/>
  <c r="F229" i="16"/>
  <c r="I229" i="16"/>
  <c r="I245" i="16"/>
  <c r="F245" i="16"/>
  <c r="D245" i="16"/>
  <c r="E245" i="16"/>
  <c r="G245" i="16"/>
  <c r="D229" i="16"/>
  <c r="H245" i="16"/>
  <c r="E229" i="16"/>
  <c r="G232" i="16"/>
  <c r="H232" i="16"/>
  <c r="G229" i="16"/>
  <c r="C245" i="16"/>
  <c r="C232" i="16"/>
  <c r="D103" i="1"/>
  <c r="P166" i="1" l="1"/>
  <c r="Q166" i="1"/>
  <c r="R166" i="1"/>
  <c r="S166" i="1"/>
  <c r="T166" i="1"/>
  <c r="U166" i="1"/>
  <c r="V166" i="1"/>
  <c r="P177" i="1" l="1"/>
  <c r="Q177" i="1"/>
  <c r="R177" i="1"/>
  <c r="S177" i="1"/>
  <c r="T177" i="1"/>
  <c r="U177" i="1"/>
  <c r="V177" i="1"/>
  <c r="C103" i="1" l="1"/>
  <c r="D120" i="2" l="1"/>
  <c r="E120" i="2"/>
  <c r="F120" i="2"/>
  <c r="G120" i="2"/>
  <c r="H120" i="2"/>
  <c r="I120" i="2"/>
  <c r="C120" i="2"/>
  <c r="Q221" i="1"/>
  <c r="R221" i="1"/>
  <c r="S221" i="1"/>
  <c r="T221" i="1"/>
  <c r="U221" i="1"/>
  <c r="V221" i="1"/>
  <c r="Q222" i="1"/>
  <c r="R222" i="1"/>
  <c r="R225" i="1" s="1"/>
  <c r="S222" i="1"/>
  <c r="T222" i="1"/>
  <c r="U222" i="1"/>
  <c r="V222" i="1"/>
  <c r="Q223" i="1"/>
  <c r="R223" i="1"/>
  <c r="S223" i="1"/>
  <c r="T223" i="1"/>
  <c r="U223" i="1"/>
  <c r="V223" i="1"/>
  <c r="Q224" i="1"/>
  <c r="R224" i="1"/>
  <c r="S224" i="1"/>
  <c r="T224" i="1"/>
  <c r="U224" i="1"/>
  <c r="V224" i="1"/>
  <c r="P222" i="1"/>
  <c r="P223" i="1"/>
  <c r="P224" i="1"/>
  <c r="P221" i="1"/>
  <c r="D225" i="1"/>
  <c r="E225" i="1"/>
  <c r="F225" i="1"/>
  <c r="G225" i="1"/>
  <c r="H225" i="1"/>
  <c r="I225" i="1"/>
  <c r="C225" i="1"/>
  <c r="P138" i="1"/>
  <c r="Q138" i="1"/>
  <c r="R138" i="1"/>
  <c r="S138" i="1"/>
  <c r="T138" i="1"/>
  <c r="U138" i="1"/>
  <c r="V138" i="1"/>
  <c r="P137" i="1"/>
  <c r="Q137" i="1"/>
  <c r="R137" i="1"/>
  <c r="S137" i="1"/>
  <c r="T137" i="1"/>
  <c r="U137" i="1"/>
  <c r="V137" i="1"/>
  <c r="P136" i="1"/>
  <c r="Q136" i="1"/>
  <c r="R136" i="1"/>
  <c r="S136" i="1"/>
  <c r="T136" i="1"/>
  <c r="U136" i="1"/>
  <c r="V136" i="1"/>
  <c r="P135" i="1"/>
  <c r="Q135" i="1"/>
  <c r="R135" i="1"/>
  <c r="S135" i="1"/>
  <c r="T135" i="1"/>
  <c r="U135" i="1"/>
  <c r="V135" i="1"/>
  <c r="P134" i="1"/>
  <c r="Q134" i="1"/>
  <c r="R134" i="1"/>
  <c r="S134" i="1"/>
  <c r="T134" i="1"/>
  <c r="U134" i="1"/>
  <c r="V134" i="1"/>
  <c r="T225" i="1" l="1"/>
  <c r="V225" i="1"/>
  <c r="U225" i="1"/>
  <c r="S225" i="1"/>
  <c r="P225" i="1"/>
  <c r="Q225" i="1"/>
  <c r="Q63" i="1"/>
  <c r="R63" i="1"/>
  <c r="S63" i="1"/>
  <c r="T63" i="1"/>
  <c r="U63" i="1"/>
  <c r="V63" i="1"/>
  <c r="P63" i="1"/>
  <c r="D63" i="1"/>
  <c r="E63" i="1"/>
  <c r="F63" i="1"/>
  <c r="G63" i="1"/>
  <c r="H63" i="1"/>
  <c r="I63" i="1"/>
  <c r="C63" i="1"/>
  <c r="Q142" i="1" l="1"/>
  <c r="R142" i="1"/>
  <c r="S142" i="1"/>
  <c r="T142" i="1"/>
  <c r="U142" i="1"/>
  <c r="V142" i="1"/>
  <c r="Q143" i="1"/>
  <c r="R143" i="1"/>
  <c r="S143" i="1"/>
  <c r="T143" i="1"/>
  <c r="U143" i="1"/>
  <c r="V143" i="1"/>
  <c r="Q144" i="1"/>
  <c r="R144" i="1"/>
  <c r="S144" i="1"/>
  <c r="T144" i="1"/>
  <c r="U144" i="1"/>
  <c r="V144" i="1"/>
  <c r="Q145" i="1"/>
  <c r="R145" i="1"/>
  <c r="S145" i="1"/>
  <c r="T145" i="1"/>
  <c r="U145" i="1"/>
  <c r="V145" i="1"/>
  <c r="Q146" i="1"/>
  <c r="R146" i="1"/>
  <c r="S146" i="1"/>
  <c r="T146" i="1"/>
  <c r="U146" i="1"/>
  <c r="V146" i="1"/>
  <c r="Q147" i="1"/>
  <c r="R147" i="1"/>
  <c r="S147" i="1"/>
  <c r="T147" i="1"/>
  <c r="U147" i="1"/>
  <c r="V147" i="1"/>
  <c r="Q149" i="1"/>
  <c r="R149" i="1"/>
  <c r="S149" i="1"/>
  <c r="T149" i="1"/>
  <c r="U149" i="1"/>
  <c r="V149" i="1"/>
  <c r="Q150" i="1"/>
  <c r="R150" i="1"/>
  <c r="S150" i="1"/>
  <c r="T150" i="1"/>
  <c r="U150" i="1"/>
  <c r="V150" i="1"/>
  <c r="Q151" i="1"/>
  <c r="R151" i="1"/>
  <c r="S151" i="1"/>
  <c r="T151" i="1"/>
  <c r="U151" i="1"/>
  <c r="V151" i="1"/>
  <c r="Q152" i="1"/>
  <c r="R152" i="1"/>
  <c r="S152" i="1"/>
  <c r="T152" i="1"/>
  <c r="U152" i="1"/>
  <c r="V152" i="1"/>
  <c r="Q153" i="1"/>
  <c r="R153" i="1"/>
  <c r="S153" i="1"/>
  <c r="T153" i="1"/>
  <c r="U153" i="1"/>
  <c r="V153" i="1"/>
  <c r="Q155" i="1"/>
  <c r="R155" i="1"/>
  <c r="S155" i="1"/>
  <c r="T155" i="1"/>
  <c r="U155" i="1"/>
  <c r="V155" i="1"/>
  <c r="Q156" i="1"/>
  <c r="R156" i="1"/>
  <c r="S156" i="1"/>
  <c r="T156" i="1"/>
  <c r="U156" i="1"/>
  <c r="V156" i="1"/>
  <c r="Q157" i="1"/>
  <c r="R157" i="1"/>
  <c r="S157" i="1"/>
  <c r="T157" i="1"/>
  <c r="U157" i="1"/>
  <c r="V157" i="1"/>
  <c r="Q158" i="1"/>
  <c r="R158" i="1"/>
  <c r="S158" i="1"/>
  <c r="T158" i="1"/>
  <c r="U158" i="1"/>
  <c r="V158" i="1"/>
  <c r="Q159" i="1"/>
  <c r="R159" i="1"/>
  <c r="S159" i="1"/>
  <c r="T159" i="1"/>
  <c r="U159" i="1"/>
  <c r="V159" i="1"/>
  <c r="Q160" i="1"/>
  <c r="R160" i="1"/>
  <c r="S160" i="1"/>
  <c r="T160" i="1"/>
  <c r="U160" i="1"/>
  <c r="V160" i="1"/>
  <c r="Q161" i="1"/>
  <c r="R161" i="1"/>
  <c r="S161" i="1"/>
  <c r="T161" i="1"/>
  <c r="U161" i="1"/>
  <c r="V161" i="1"/>
  <c r="Q162" i="1"/>
  <c r="R162" i="1"/>
  <c r="S162" i="1"/>
  <c r="T162" i="1"/>
  <c r="U162" i="1"/>
  <c r="V162" i="1"/>
  <c r="Q163" i="1"/>
  <c r="R163" i="1"/>
  <c r="S163" i="1"/>
  <c r="T163" i="1"/>
  <c r="U163" i="1"/>
  <c r="V163" i="1"/>
  <c r="Q164" i="1"/>
  <c r="R164" i="1"/>
  <c r="S164" i="1"/>
  <c r="T164" i="1"/>
  <c r="U164" i="1"/>
  <c r="V164" i="1"/>
  <c r="Q165" i="1"/>
  <c r="R165" i="1"/>
  <c r="S165" i="1"/>
  <c r="T165" i="1"/>
  <c r="U165" i="1"/>
  <c r="V165" i="1"/>
  <c r="Q167" i="1"/>
  <c r="R167" i="1"/>
  <c r="S167" i="1"/>
  <c r="T167" i="1"/>
  <c r="U167" i="1"/>
  <c r="V167" i="1"/>
  <c r="Q168" i="1"/>
  <c r="R168" i="1"/>
  <c r="S168" i="1"/>
  <c r="T168" i="1"/>
  <c r="U168" i="1"/>
  <c r="V168" i="1"/>
  <c r="P144" i="1"/>
  <c r="P145" i="1"/>
  <c r="P146" i="1"/>
  <c r="P147" i="1"/>
  <c r="P149" i="1"/>
  <c r="P150" i="1"/>
  <c r="P151" i="1"/>
  <c r="P152" i="1"/>
  <c r="P153" i="1"/>
  <c r="P155" i="1"/>
  <c r="P156" i="1"/>
  <c r="P157" i="1"/>
  <c r="P158" i="1"/>
  <c r="P159" i="1"/>
  <c r="P160" i="1"/>
  <c r="P161" i="1"/>
  <c r="P162" i="1"/>
  <c r="P163" i="1"/>
  <c r="P164" i="1"/>
  <c r="P165" i="1"/>
  <c r="P167" i="1"/>
  <c r="P168" i="1"/>
  <c r="P143" i="1"/>
  <c r="P142" i="1"/>
  <c r="Q114" i="1"/>
  <c r="R114" i="1"/>
  <c r="S114" i="1"/>
  <c r="T114" i="1"/>
  <c r="U114" i="1"/>
  <c r="V114" i="1"/>
  <c r="Q115" i="1"/>
  <c r="R115" i="1"/>
  <c r="S115" i="1"/>
  <c r="T115" i="1"/>
  <c r="U115" i="1"/>
  <c r="V115" i="1"/>
  <c r="Q116" i="1"/>
  <c r="R116" i="1"/>
  <c r="S116" i="1"/>
  <c r="T116" i="1"/>
  <c r="U116" i="1"/>
  <c r="V116" i="1"/>
  <c r="Q118" i="1"/>
  <c r="R118" i="1"/>
  <c r="S118" i="1"/>
  <c r="T118" i="1"/>
  <c r="U118" i="1"/>
  <c r="V118" i="1"/>
  <c r="Q120" i="1"/>
  <c r="R120" i="1"/>
  <c r="S120" i="1"/>
  <c r="T120" i="1"/>
  <c r="U120" i="1"/>
  <c r="V120" i="1"/>
  <c r="Q122" i="1"/>
  <c r="R122" i="1"/>
  <c r="S122" i="1"/>
  <c r="T122" i="1"/>
  <c r="U122" i="1"/>
  <c r="V122" i="1"/>
  <c r="Q125" i="1"/>
  <c r="R125" i="1"/>
  <c r="S125" i="1"/>
  <c r="T125" i="1"/>
  <c r="U125" i="1"/>
  <c r="V125" i="1"/>
  <c r="Q126" i="1"/>
  <c r="R126" i="1"/>
  <c r="S126" i="1"/>
  <c r="T126" i="1"/>
  <c r="U126" i="1"/>
  <c r="V126" i="1"/>
  <c r="Q127" i="1"/>
  <c r="R127" i="1"/>
  <c r="S127" i="1"/>
  <c r="T127" i="1"/>
  <c r="U127" i="1"/>
  <c r="V127" i="1"/>
  <c r="Q128" i="1"/>
  <c r="R128" i="1"/>
  <c r="S128" i="1"/>
  <c r="T128" i="1"/>
  <c r="U128" i="1"/>
  <c r="V128" i="1"/>
  <c r="Q129" i="1"/>
  <c r="R129" i="1"/>
  <c r="S129" i="1"/>
  <c r="T129" i="1"/>
  <c r="U129" i="1"/>
  <c r="V129" i="1"/>
  <c r="Q130" i="1"/>
  <c r="R130" i="1"/>
  <c r="S130" i="1"/>
  <c r="T130" i="1"/>
  <c r="U130" i="1"/>
  <c r="V130" i="1"/>
  <c r="Q132" i="1"/>
  <c r="R132" i="1"/>
  <c r="S132" i="1"/>
  <c r="T132" i="1"/>
  <c r="U132" i="1"/>
  <c r="V132" i="1"/>
  <c r="Q133" i="1"/>
  <c r="R133" i="1"/>
  <c r="S133" i="1"/>
  <c r="T133" i="1"/>
  <c r="U133" i="1"/>
  <c r="V133" i="1"/>
  <c r="Q139" i="1"/>
  <c r="R139" i="1"/>
  <c r="S139" i="1"/>
  <c r="T139" i="1"/>
  <c r="U139" i="1"/>
  <c r="V139" i="1"/>
  <c r="Q140" i="1"/>
  <c r="R140" i="1"/>
  <c r="S140" i="1"/>
  <c r="T140" i="1"/>
  <c r="U140" i="1"/>
  <c r="V140" i="1"/>
  <c r="P115" i="1"/>
  <c r="P116" i="1"/>
  <c r="P118" i="1"/>
  <c r="P120" i="1"/>
  <c r="P122" i="1"/>
  <c r="P125" i="1"/>
  <c r="P126" i="1"/>
  <c r="P127" i="1"/>
  <c r="P128" i="1"/>
  <c r="P129" i="1"/>
  <c r="P130" i="1"/>
  <c r="P132" i="1"/>
  <c r="P133" i="1"/>
  <c r="P139" i="1"/>
  <c r="P140" i="1"/>
  <c r="P114" i="1"/>
  <c r="Q107" i="1"/>
  <c r="R107" i="1"/>
  <c r="S107" i="1"/>
  <c r="T107" i="1"/>
  <c r="U107" i="1"/>
  <c r="V107" i="1"/>
  <c r="Q108" i="1"/>
  <c r="R108" i="1"/>
  <c r="S108" i="1"/>
  <c r="T108" i="1"/>
  <c r="U108" i="1"/>
  <c r="V108" i="1"/>
  <c r="Q109" i="1"/>
  <c r="R109" i="1"/>
  <c r="S109" i="1"/>
  <c r="T109" i="1"/>
  <c r="U109" i="1"/>
  <c r="V109" i="1"/>
  <c r="Q110" i="1"/>
  <c r="R110" i="1"/>
  <c r="S110" i="1"/>
  <c r="T110" i="1"/>
  <c r="U110" i="1"/>
  <c r="V110" i="1"/>
  <c r="Q111" i="1"/>
  <c r="R111" i="1"/>
  <c r="S111" i="1"/>
  <c r="T111" i="1"/>
  <c r="U111" i="1"/>
  <c r="V111" i="1"/>
  <c r="Q112" i="1"/>
  <c r="R112" i="1"/>
  <c r="S112" i="1"/>
  <c r="T112" i="1"/>
  <c r="U112" i="1"/>
  <c r="V112" i="1"/>
  <c r="P108" i="1"/>
  <c r="P109" i="1"/>
  <c r="P110" i="1"/>
  <c r="P111" i="1"/>
  <c r="P112" i="1"/>
  <c r="P107" i="1"/>
  <c r="C91" i="2"/>
  <c r="P113" i="1" l="1"/>
  <c r="T154" i="1"/>
  <c r="R154" i="1"/>
  <c r="Q154" i="1"/>
  <c r="S154" i="1"/>
  <c r="V154" i="1"/>
  <c r="U154" i="1"/>
  <c r="P141" i="1"/>
  <c r="P154" i="1"/>
  <c r="D4" i="1"/>
  <c r="E4" i="1"/>
  <c r="F4" i="1"/>
  <c r="G4" i="1"/>
  <c r="H4" i="1"/>
  <c r="I4" i="1"/>
  <c r="C4" i="1"/>
  <c r="D13" i="4"/>
  <c r="E13" i="4"/>
  <c r="F13" i="4"/>
  <c r="G13" i="4"/>
  <c r="H13" i="4"/>
  <c r="I13" i="4"/>
  <c r="C13" i="4"/>
  <c r="G20" i="4" l="1"/>
  <c r="H20" i="4" s="1"/>
  <c r="I20" i="4" s="1"/>
  <c r="Q175" i="1" l="1"/>
  <c r="R175" i="1"/>
  <c r="S175" i="1"/>
  <c r="T175" i="1"/>
  <c r="U175" i="1"/>
  <c r="V175" i="1"/>
  <c r="Q174" i="1"/>
  <c r="R174" i="1"/>
  <c r="S174" i="1"/>
  <c r="T174" i="1"/>
  <c r="U174" i="1"/>
  <c r="V174" i="1"/>
  <c r="V173" i="1"/>
  <c r="Q179" i="1" l="1"/>
  <c r="R179" i="1"/>
  <c r="S179" i="1"/>
  <c r="T179" i="1"/>
  <c r="U179" i="1"/>
  <c r="V179" i="1"/>
  <c r="Q176" i="1"/>
  <c r="R176" i="1"/>
  <c r="S176" i="1"/>
  <c r="T176" i="1"/>
  <c r="U176" i="1"/>
  <c r="V176" i="1"/>
  <c r="C48" i="8" l="1"/>
  <c r="D48" i="8"/>
  <c r="E48" i="8"/>
  <c r="F48" i="8"/>
  <c r="G48" i="8"/>
  <c r="H48" i="8"/>
  <c r="B48" i="8"/>
  <c r="U244" i="1"/>
  <c r="R244" i="1"/>
  <c r="S244" i="1"/>
  <c r="T244" i="1"/>
  <c r="H32" i="8"/>
  <c r="D244" i="1"/>
  <c r="D278" i="16" s="1"/>
  <c r="E244" i="1"/>
  <c r="E278" i="16" s="1"/>
  <c r="F244" i="1"/>
  <c r="F278" i="16" s="1"/>
  <c r="G244" i="1"/>
  <c r="G278" i="16" s="1"/>
  <c r="H244" i="1"/>
  <c r="H278" i="16" s="1"/>
  <c r="I244" i="1"/>
  <c r="I278" i="16" s="1"/>
  <c r="C244" i="1"/>
  <c r="C278" i="16" s="1"/>
  <c r="G312" i="16" l="1"/>
  <c r="G295" i="16"/>
  <c r="F312" i="16"/>
  <c r="F295" i="16"/>
  <c r="D295" i="16"/>
  <c r="D312" i="16"/>
  <c r="I295" i="16"/>
  <c r="I312" i="16"/>
  <c r="E312" i="16"/>
  <c r="E295" i="16"/>
  <c r="H312" i="16"/>
  <c r="H295" i="16"/>
  <c r="D32" i="8"/>
  <c r="Q244" i="1"/>
  <c r="C32" i="8"/>
  <c r="E16" i="8"/>
  <c r="E64" i="8" s="1"/>
  <c r="D16" i="8"/>
  <c r="D64" i="8" s="1"/>
  <c r="B32" i="8"/>
  <c r="P244" i="1"/>
  <c r="K244" i="1"/>
  <c r="L244" i="1"/>
  <c r="V244" i="1"/>
  <c r="C16" i="8"/>
  <c r="C64" i="8" s="1"/>
  <c r="B16" i="8"/>
  <c r="B64" i="8" s="1"/>
  <c r="H16" i="8"/>
  <c r="H64" i="8" s="1"/>
  <c r="G32" i="8"/>
  <c r="G16" i="8"/>
  <c r="G64" i="8" s="1"/>
  <c r="F32" i="8"/>
  <c r="F16" i="8"/>
  <c r="F64" i="8" s="1"/>
  <c r="E32" i="8"/>
  <c r="I232" i="1" l="1"/>
  <c r="V232" i="1" s="1"/>
  <c r="Q69" i="1" l="1"/>
  <c r="R69" i="1"/>
  <c r="S69" i="1"/>
  <c r="T69" i="1"/>
  <c r="U69" i="1"/>
  <c r="V69" i="1"/>
  <c r="Q70" i="1"/>
  <c r="R70" i="1"/>
  <c r="S70" i="1"/>
  <c r="T70" i="1"/>
  <c r="U70" i="1"/>
  <c r="V70" i="1"/>
  <c r="Q71" i="1"/>
  <c r="R71" i="1"/>
  <c r="S71" i="1"/>
  <c r="T71" i="1"/>
  <c r="U71" i="1"/>
  <c r="V71" i="1"/>
  <c r="P69" i="1"/>
  <c r="P70" i="1"/>
  <c r="P71" i="1"/>
  <c r="R66" i="1"/>
  <c r="S66" i="1"/>
  <c r="T66" i="1"/>
  <c r="U66" i="1"/>
  <c r="V66" i="1"/>
  <c r="R67" i="1"/>
  <c r="S67" i="1"/>
  <c r="T67" i="1"/>
  <c r="U67" i="1"/>
  <c r="V67" i="1"/>
  <c r="R68" i="1"/>
  <c r="S68" i="1"/>
  <c r="T68" i="1"/>
  <c r="U68" i="1"/>
  <c r="V68" i="1"/>
  <c r="Q66" i="1"/>
  <c r="Q67" i="1"/>
  <c r="Q68" i="1"/>
  <c r="P66" i="1"/>
  <c r="P67" i="1"/>
  <c r="P68" i="1"/>
  <c r="V29" i="1" l="1"/>
  <c r="U29" i="1"/>
  <c r="T29" i="1"/>
  <c r="S29" i="1"/>
  <c r="R29" i="1"/>
  <c r="Q29" i="1"/>
  <c r="P29" i="1"/>
  <c r="V28" i="1"/>
  <c r="U28" i="1"/>
  <c r="T28" i="1"/>
  <c r="S28" i="1"/>
  <c r="R28" i="1"/>
  <c r="Q28" i="1"/>
  <c r="P28" i="1"/>
  <c r="V27" i="1"/>
  <c r="U27" i="1"/>
  <c r="T27" i="1"/>
  <c r="S27" i="1"/>
  <c r="R27" i="1"/>
  <c r="Q27" i="1"/>
  <c r="P27" i="1"/>
  <c r="C30" i="1"/>
  <c r="D30" i="1"/>
  <c r="E30" i="1"/>
  <c r="F30" i="1"/>
  <c r="G30" i="1"/>
  <c r="H30" i="1"/>
  <c r="I30" i="1"/>
  <c r="I22" i="7" l="1"/>
  <c r="I3" i="2"/>
  <c r="H4" i="3" s="1"/>
  <c r="H9" i="3" s="1"/>
  <c r="V4" i="1"/>
  <c r="P23" i="1"/>
  <c r="H4" i="8" l="1"/>
  <c r="D91" i="2"/>
  <c r="E91" i="2"/>
  <c r="F91" i="2"/>
  <c r="G91" i="2"/>
  <c r="H91" i="2"/>
  <c r="I91" i="2"/>
  <c r="H36" i="8" l="1"/>
  <c r="H20" i="8"/>
  <c r="H52" i="8" s="1"/>
  <c r="B21" i="8" l="1"/>
  <c r="I18" i="7" l="1"/>
  <c r="H18" i="7"/>
  <c r="C18" i="7"/>
  <c r="D18" i="7"/>
  <c r="E18" i="7"/>
  <c r="F18" i="7"/>
  <c r="G18" i="7"/>
  <c r="E1" i="12" l="1"/>
  <c r="D56" i="2" l="1"/>
  <c r="E56" i="2"/>
  <c r="F56" i="2"/>
  <c r="G56" i="2"/>
  <c r="H56" i="2"/>
  <c r="I56" i="2"/>
  <c r="C56" i="2"/>
  <c r="P179" i="1" l="1"/>
  <c r="P176" i="1"/>
  <c r="D30" i="7" l="1"/>
  <c r="D23" i="7" l="1"/>
  <c r="D28" i="7"/>
  <c r="D26" i="7"/>
  <c r="D24" i="7"/>
  <c r="D35" i="7"/>
  <c r="D31" i="7"/>
  <c r="D29" i="7"/>
  <c r="D33" i="7"/>
  <c r="D27" i="7"/>
  <c r="D25" i="7"/>
  <c r="D36" i="7"/>
  <c r="D34" i="7"/>
  <c r="D32" i="7"/>
  <c r="I30" i="7" l="1"/>
  <c r="I34" i="7"/>
  <c r="I25" i="7"/>
  <c r="I29" i="7"/>
  <c r="I31" i="7"/>
  <c r="I35" i="7"/>
  <c r="I26" i="7"/>
  <c r="I32" i="7"/>
  <c r="I36" i="7"/>
  <c r="I27" i="7"/>
  <c r="I33" i="7"/>
  <c r="I24" i="7"/>
  <c r="I28" i="7"/>
  <c r="I23" i="7"/>
  <c r="H30" i="7"/>
  <c r="H32" i="7"/>
  <c r="H34" i="7"/>
  <c r="H36" i="7"/>
  <c r="H25" i="7"/>
  <c r="H27" i="7"/>
  <c r="H29" i="7"/>
  <c r="H31" i="7"/>
  <c r="H33" i="7"/>
  <c r="H35" i="7"/>
  <c r="H24" i="7"/>
  <c r="H26" i="7"/>
  <c r="H23" i="7"/>
  <c r="H28" i="7"/>
  <c r="G30" i="7"/>
  <c r="G34" i="7"/>
  <c r="G25" i="7"/>
  <c r="G29" i="7"/>
  <c r="G33" i="7"/>
  <c r="G28" i="7"/>
  <c r="G32" i="7"/>
  <c r="G36" i="7"/>
  <c r="G27" i="7"/>
  <c r="G31" i="7"/>
  <c r="G35" i="7"/>
  <c r="G26" i="7"/>
  <c r="G23" i="7"/>
  <c r="G24" i="7"/>
  <c r="F30" i="7"/>
  <c r="F31" i="7"/>
  <c r="F32" i="7"/>
  <c r="F33" i="7"/>
  <c r="F34" i="7"/>
  <c r="F35" i="7"/>
  <c r="F36" i="7"/>
  <c r="F24" i="7"/>
  <c r="F25" i="7"/>
  <c r="F26" i="7"/>
  <c r="F27" i="7"/>
  <c r="F28" i="7"/>
  <c r="F29" i="7"/>
  <c r="F23" i="7"/>
  <c r="E30" i="7"/>
  <c r="E34" i="7"/>
  <c r="E25" i="7"/>
  <c r="E29" i="7"/>
  <c r="E31" i="7"/>
  <c r="E35" i="7"/>
  <c r="E26" i="7"/>
  <c r="E23" i="7"/>
  <c r="E32" i="7"/>
  <c r="E36" i="7"/>
  <c r="E33" i="7"/>
  <c r="E24" i="7"/>
  <c r="E28" i="7"/>
  <c r="E27" i="7"/>
  <c r="C24" i="7"/>
  <c r="C28" i="7"/>
  <c r="C32" i="7"/>
  <c r="C36" i="7"/>
  <c r="C29" i="7"/>
  <c r="C31" i="7"/>
  <c r="C35" i="7"/>
  <c r="C30" i="7"/>
  <c r="C34" i="7"/>
  <c r="C33" i="7"/>
  <c r="C25" i="7"/>
  <c r="C26" i="7"/>
  <c r="C27" i="7"/>
  <c r="D195" i="1" l="1"/>
  <c r="D241" i="1" s="1"/>
  <c r="D275" i="16" s="1"/>
  <c r="E195" i="1"/>
  <c r="E241" i="1" s="1"/>
  <c r="E275" i="16" s="1"/>
  <c r="F195" i="1"/>
  <c r="F241" i="1" s="1"/>
  <c r="F275" i="16" s="1"/>
  <c r="G195" i="1"/>
  <c r="G241" i="1" s="1"/>
  <c r="G275" i="16" s="1"/>
  <c r="H195" i="1"/>
  <c r="H241" i="1" s="1"/>
  <c r="H275" i="16" s="1"/>
  <c r="I195" i="1"/>
  <c r="I241" i="1" s="1"/>
  <c r="I275" i="16" s="1"/>
  <c r="C195" i="1"/>
  <c r="C241" i="1" s="1"/>
  <c r="C275" i="16" s="1"/>
  <c r="D169" i="1"/>
  <c r="C12" i="8" s="1"/>
  <c r="E169" i="1"/>
  <c r="D12" i="8" s="1"/>
  <c r="F169" i="1"/>
  <c r="G169" i="1"/>
  <c r="F12" i="8" s="1"/>
  <c r="H169" i="1"/>
  <c r="G12" i="8" s="1"/>
  <c r="I169" i="1"/>
  <c r="H12" i="8" s="1"/>
  <c r="C169" i="1"/>
  <c r="C258" i="16" l="1"/>
  <c r="C309" i="16" s="1"/>
  <c r="C292" i="16"/>
  <c r="I258" i="16"/>
  <c r="I309" i="16" s="1"/>
  <c r="I292" i="16"/>
  <c r="H258" i="16"/>
  <c r="H309" i="16" s="1"/>
  <c r="H292" i="16"/>
  <c r="G292" i="16"/>
  <c r="G258" i="16"/>
  <c r="G309" i="16" s="1"/>
  <c r="F292" i="16"/>
  <c r="F258" i="16"/>
  <c r="F309" i="16" s="1"/>
  <c r="E258" i="16"/>
  <c r="E309" i="16" s="1"/>
  <c r="E292" i="16"/>
  <c r="D258" i="16"/>
  <c r="D292" i="16"/>
  <c r="G240" i="1"/>
  <c r="G274" i="16" s="1"/>
  <c r="C240" i="1"/>
  <c r="C274" i="16" s="1"/>
  <c r="B12" i="8"/>
  <c r="F240" i="1"/>
  <c r="F274" i="16" s="1"/>
  <c r="E12" i="8"/>
  <c r="E240" i="1"/>
  <c r="E274" i="16" s="1"/>
  <c r="I240" i="1"/>
  <c r="I274" i="16" s="1"/>
  <c r="D240" i="1"/>
  <c r="D274" i="16" s="1"/>
  <c r="H240" i="1"/>
  <c r="H274" i="16" s="1"/>
  <c r="L241" i="1"/>
  <c r="K241" i="1"/>
  <c r="I257" i="16" l="1"/>
  <c r="I308" i="16" s="1"/>
  <c r="I291" i="16"/>
  <c r="H257" i="16"/>
  <c r="H308" i="16" s="1"/>
  <c r="H291" i="16"/>
  <c r="E291" i="16"/>
  <c r="E257" i="16"/>
  <c r="E308" i="16" s="1"/>
  <c r="F291" i="16"/>
  <c r="F257" i="16"/>
  <c r="F308" i="16" s="1"/>
  <c r="G257" i="16"/>
  <c r="G308" i="16" s="1"/>
  <c r="G291" i="16"/>
  <c r="D257" i="16"/>
  <c r="D308" i="16" s="1"/>
  <c r="D291" i="16"/>
  <c r="C257" i="16"/>
  <c r="C308" i="16" s="1"/>
  <c r="C291" i="16"/>
  <c r="D309" i="16"/>
  <c r="H12" i="3"/>
  <c r="G12" i="3"/>
  <c r="F12" i="3"/>
  <c r="E12" i="3"/>
  <c r="I8" i="4" l="1"/>
  <c r="H14" i="3"/>
  <c r="H8" i="4"/>
  <c r="G14" i="3"/>
  <c r="F8" i="4"/>
  <c r="E14" i="3"/>
  <c r="G8" i="4"/>
  <c r="F14" i="3"/>
  <c r="C12" i="3"/>
  <c r="D12" i="3"/>
  <c r="B12" i="3"/>
  <c r="E8" i="4" l="1"/>
  <c r="D14" i="3"/>
  <c r="D8" i="4"/>
  <c r="C14" i="3"/>
  <c r="C8" i="4"/>
  <c r="B14" i="3"/>
  <c r="B44" i="8"/>
  <c r="B60" i="8" s="1"/>
  <c r="P187" i="1" l="1"/>
  <c r="Q187" i="1"/>
  <c r="R187" i="1"/>
  <c r="S187" i="1"/>
  <c r="T187" i="1"/>
  <c r="U187" i="1"/>
  <c r="V187" i="1"/>
  <c r="V212" i="1" l="1"/>
  <c r="D36" i="2" l="1"/>
  <c r="E36" i="2"/>
  <c r="D42" i="8" s="1"/>
  <c r="F36" i="2"/>
  <c r="E42" i="8" s="1"/>
  <c r="G36" i="2"/>
  <c r="F42" i="8" s="1"/>
  <c r="H36" i="2"/>
  <c r="G42" i="8" s="1"/>
  <c r="I36" i="2"/>
  <c r="H42" i="8" s="1"/>
  <c r="C36" i="2"/>
  <c r="B42" i="8" s="1"/>
  <c r="C42" i="8" l="1"/>
  <c r="A22" i="8"/>
  <c r="A38" i="8" s="1"/>
  <c r="A54" i="8" s="1"/>
  <c r="A23" i="8"/>
  <c r="A39" i="8" s="1"/>
  <c r="A55" i="8" s="1"/>
  <c r="A24" i="8"/>
  <c r="A40" i="8" s="1"/>
  <c r="A56" i="8" s="1"/>
  <c r="A25" i="8"/>
  <c r="A41" i="8" s="1"/>
  <c r="A57" i="8" s="1"/>
  <c r="A26" i="8"/>
  <c r="A42" i="8" s="1"/>
  <c r="A58" i="8" s="1"/>
  <c r="A27" i="8"/>
  <c r="A43" i="8" s="1"/>
  <c r="A59" i="8" s="1"/>
  <c r="A28" i="8"/>
  <c r="A44" i="8" s="1"/>
  <c r="A60" i="8" s="1"/>
  <c r="A30" i="8"/>
  <c r="A46" i="8" s="1"/>
  <c r="A62" i="8" s="1"/>
  <c r="A31" i="8"/>
  <c r="A47" i="8" s="1"/>
  <c r="A63" i="8" s="1"/>
  <c r="A21" i="8"/>
  <c r="A37" i="8" s="1"/>
  <c r="A53" i="8" s="1"/>
  <c r="O40" i="1" l="1"/>
  <c r="O39" i="1"/>
  <c r="V194" i="1" l="1"/>
  <c r="U194" i="1"/>
  <c r="T194" i="1"/>
  <c r="S194" i="1"/>
  <c r="R194" i="1"/>
  <c r="Q194" i="1"/>
  <c r="V193" i="1"/>
  <c r="U193" i="1"/>
  <c r="T193" i="1"/>
  <c r="S193" i="1"/>
  <c r="R193" i="1"/>
  <c r="Q193" i="1"/>
  <c r="V192" i="1"/>
  <c r="U192" i="1"/>
  <c r="T192" i="1"/>
  <c r="S192" i="1"/>
  <c r="R192" i="1"/>
  <c r="Q192" i="1"/>
  <c r="V191" i="1"/>
  <c r="U191" i="1"/>
  <c r="T191" i="1"/>
  <c r="S191" i="1"/>
  <c r="R191" i="1"/>
  <c r="Q191" i="1"/>
  <c r="V190" i="1"/>
  <c r="U190" i="1"/>
  <c r="T190" i="1"/>
  <c r="S190" i="1"/>
  <c r="R190" i="1"/>
  <c r="Q190" i="1"/>
  <c r="V189" i="1"/>
  <c r="U189" i="1"/>
  <c r="T189" i="1"/>
  <c r="S189" i="1"/>
  <c r="R189" i="1"/>
  <c r="Q189" i="1"/>
  <c r="V188" i="1"/>
  <c r="U188" i="1"/>
  <c r="T188" i="1"/>
  <c r="S188" i="1"/>
  <c r="R188" i="1"/>
  <c r="Q188" i="1"/>
  <c r="V186" i="1"/>
  <c r="U186" i="1"/>
  <c r="T186" i="1"/>
  <c r="S186" i="1"/>
  <c r="R186" i="1"/>
  <c r="Q186" i="1"/>
  <c r="V185" i="1"/>
  <c r="U185" i="1"/>
  <c r="T185" i="1"/>
  <c r="S185" i="1"/>
  <c r="R185" i="1"/>
  <c r="Q185" i="1"/>
  <c r="P194" i="1"/>
  <c r="P193" i="1"/>
  <c r="P192" i="1"/>
  <c r="P191" i="1"/>
  <c r="P190" i="1"/>
  <c r="P189" i="1"/>
  <c r="P188" i="1"/>
  <c r="P186" i="1"/>
  <c r="P185" i="1"/>
  <c r="V181" i="1"/>
  <c r="T181" i="1"/>
  <c r="R181" i="1"/>
  <c r="P181" i="1"/>
  <c r="U181" i="1"/>
  <c r="S181" i="1"/>
  <c r="Q181" i="1"/>
  <c r="P175" i="1"/>
  <c r="U173" i="1"/>
  <c r="T173" i="1"/>
  <c r="S173" i="1"/>
  <c r="R173" i="1"/>
  <c r="Q173" i="1"/>
  <c r="P173" i="1"/>
  <c r="I102" i="2"/>
  <c r="H102" i="2"/>
  <c r="G102" i="2"/>
  <c r="F102" i="2"/>
  <c r="E102" i="2"/>
  <c r="D102" i="2"/>
  <c r="C102" i="2"/>
  <c r="H45" i="8" l="1"/>
  <c r="C45" i="8"/>
  <c r="D45" i="8"/>
  <c r="B45" i="8"/>
  <c r="E45" i="8"/>
  <c r="F45" i="8"/>
  <c r="G45" i="8"/>
  <c r="D218" i="1" l="1"/>
  <c r="E218" i="1"/>
  <c r="F218" i="1"/>
  <c r="G218" i="1"/>
  <c r="H218" i="1"/>
  <c r="I218" i="1"/>
  <c r="C218" i="1"/>
  <c r="D32" i="2" l="1"/>
  <c r="E32" i="2"/>
  <c r="F32" i="2"/>
  <c r="G32" i="2"/>
  <c r="H32" i="2"/>
  <c r="I32" i="2"/>
  <c r="C32" i="2"/>
  <c r="C41" i="8" l="1"/>
  <c r="D41" i="8"/>
  <c r="E41" i="8"/>
  <c r="F41" i="8"/>
  <c r="G41" i="8"/>
  <c r="H41" i="8"/>
  <c r="B41" i="8"/>
  <c r="C30" i="8"/>
  <c r="D30" i="8"/>
  <c r="E30" i="8"/>
  <c r="F30" i="8"/>
  <c r="G30" i="8"/>
  <c r="H30" i="8"/>
  <c r="B30" i="8"/>
  <c r="C22" i="8"/>
  <c r="D22" i="8"/>
  <c r="E22" i="8"/>
  <c r="F22" i="8"/>
  <c r="G22" i="8"/>
  <c r="H22" i="8"/>
  <c r="B22" i="8"/>
  <c r="C21" i="8"/>
  <c r="D21" i="8"/>
  <c r="E21" i="8"/>
  <c r="F21" i="8"/>
  <c r="G21" i="8"/>
  <c r="H21" i="8"/>
  <c r="E103" i="1" l="1"/>
  <c r="F103" i="1"/>
  <c r="G103" i="1"/>
  <c r="H103" i="1"/>
  <c r="I103" i="1"/>
  <c r="F11" i="8" l="1"/>
  <c r="H11" i="8"/>
  <c r="E11" i="8"/>
  <c r="D11" i="8"/>
  <c r="B11" i="8"/>
  <c r="G11" i="8"/>
  <c r="C11" i="8"/>
  <c r="E44" i="8"/>
  <c r="E60" i="8" s="1"/>
  <c r="D2" i="2"/>
  <c r="E2" i="2"/>
  <c r="F2" i="2"/>
  <c r="C2" i="2"/>
  <c r="P174" i="1"/>
  <c r="F44" i="8" l="1"/>
  <c r="F60" i="8" s="1"/>
  <c r="H44" i="8"/>
  <c r="H60" i="8" s="1"/>
  <c r="C44" i="8"/>
  <c r="C60" i="8" s="1"/>
  <c r="D44" i="8"/>
  <c r="D60" i="8" s="1"/>
  <c r="G44" i="8"/>
  <c r="G60" i="8" s="1"/>
  <c r="S141" i="1" l="1"/>
  <c r="U141" i="1"/>
  <c r="V141" i="1"/>
  <c r="T141" i="1"/>
  <c r="Q141" i="1"/>
  <c r="R141" i="1"/>
  <c r="F13" i="8" l="1"/>
  <c r="F61" i="8" s="1"/>
  <c r="B13" i="8"/>
  <c r="B61" i="8" s="1"/>
  <c r="E13" i="8"/>
  <c r="E61" i="8" s="1"/>
  <c r="C13" i="8"/>
  <c r="C61" i="8" s="1"/>
  <c r="H13" i="8"/>
  <c r="H61" i="8" s="1"/>
  <c r="D13" i="8" l="1"/>
  <c r="D61" i="8" s="1"/>
  <c r="G13" i="8"/>
  <c r="G61" i="8" s="1"/>
  <c r="D108" i="2"/>
  <c r="E108" i="2"/>
  <c r="F108" i="2"/>
  <c r="G108" i="2"/>
  <c r="H108" i="2"/>
  <c r="I108" i="2"/>
  <c r="C108" i="2"/>
  <c r="D204" i="1"/>
  <c r="C14" i="8" s="1"/>
  <c r="E204" i="1"/>
  <c r="D14" i="8" s="1"/>
  <c r="F204" i="1"/>
  <c r="E14" i="8" s="1"/>
  <c r="G204" i="1"/>
  <c r="F14" i="8" s="1"/>
  <c r="H204" i="1"/>
  <c r="G14" i="8" s="1"/>
  <c r="I204" i="1"/>
  <c r="H14" i="8" s="1"/>
  <c r="C204" i="1"/>
  <c r="B14" i="8" s="1"/>
  <c r="P4" i="1"/>
  <c r="Q4" i="1"/>
  <c r="R4" i="1"/>
  <c r="S4" i="1"/>
  <c r="T4" i="1"/>
  <c r="U4" i="1"/>
  <c r="H46" i="8" l="1"/>
  <c r="H62" i="8" s="1"/>
  <c r="F46" i="8"/>
  <c r="F62" i="8" s="1"/>
  <c r="D46" i="8"/>
  <c r="D62" i="8" s="1"/>
  <c r="G46" i="8"/>
  <c r="G62" i="8" s="1"/>
  <c r="E46" i="8"/>
  <c r="E62" i="8" s="1"/>
  <c r="C46" i="8"/>
  <c r="C62" i="8" s="1"/>
  <c r="B46" i="8"/>
  <c r="B62" i="8" s="1"/>
  <c r="G3" i="2"/>
  <c r="F4" i="3" s="1"/>
  <c r="F9" i="3" s="1"/>
  <c r="C3" i="2"/>
  <c r="F3" i="2"/>
  <c r="E232" i="1"/>
  <c r="R232" i="1" s="1"/>
  <c r="E3" i="2"/>
  <c r="D4" i="3" s="1"/>
  <c r="D9" i="3" s="1"/>
  <c r="D3" i="2"/>
  <c r="C4" i="3" s="1"/>
  <c r="C9" i="3" s="1"/>
  <c r="H3" i="2"/>
  <c r="H232" i="1"/>
  <c r="U232" i="1" s="1"/>
  <c r="F232" i="1"/>
  <c r="S232" i="1" s="1"/>
  <c r="D232" i="1"/>
  <c r="Q232" i="1" s="1"/>
  <c r="G232" i="1"/>
  <c r="T232" i="1" s="1"/>
  <c r="C232" i="1"/>
  <c r="P232" i="1" s="1"/>
  <c r="E4" i="8" l="1"/>
  <c r="E20" i="8" s="1"/>
  <c r="E52" i="8" s="1"/>
  <c r="E4" i="3"/>
  <c r="E9" i="3" s="1"/>
  <c r="B4" i="8"/>
  <c r="B20" i="8" s="1"/>
  <c r="B52" i="8" s="1"/>
  <c r="B4" i="3"/>
  <c r="B9" i="3" s="1"/>
  <c r="F4" i="8"/>
  <c r="F20" i="8" s="1"/>
  <c r="F52" i="8" s="1"/>
  <c r="C4" i="8"/>
  <c r="C20" i="8" s="1"/>
  <c r="C52" i="8" s="1"/>
  <c r="G4" i="3"/>
  <c r="G9" i="3" s="1"/>
  <c r="G4" i="8"/>
  <c r="G20" i="8" s="1"/>
  <c r="G52" i="8" s="1"/>
  <c r="D4" i="8"/>
  <c r="D20" i="8" s="1"/>
  <c r="D52" i="8" s="1"/>
  <c r="G22" i="7"/>
  <c r="C22" i="7" l="1"/>
  <c r="F22" i="7"/>
  <c r="E22" i="7"/>
  <c r="H22" i="7"/>
  <c r="D22" i="7"/>
  <c r="C23" i="7"/>
  <c r="E9" i="8" l="1"/>
  <c r="E57" i="8" s="1"/>
  <c r="F9" i="8"/>
  <c r="F57" i="8" s="1"/>
  <c r="G9" i="8"/>
  <c r="G57" i="8" s="1"/>
  <c r="I239" i="1"/>
  <c r="I273" i="16" s="1"/>
  <c r="H239" i="1"/>
  <c r="H273" i="16" s="1"/>
  <c r="G239" i="1"/>
  <c r="G273" i="16" s="1"/>
  <c r="D239" i="1"/>
  <c r="D273" i="16" s="1"/>
  <c r="C239" i="1"/>
  <c r="C273" i="16" s="1"/>
  <c r="B36" i="8"/>
  <c r="C36" i="8"/>
  <c r="D36" i="8"/>
  <c r="E36" i="8"/>
  <c r="F36" i="8"/>
  <c r="G36" i="8"/>
  <c r="F237" i="1"/>
  <c r="F271" i="16" s="1"/>
  <c r="D242" i="1"/>
  <c r="D276" i="16" s="1"/>
  <c r="E242" i="1"/>
  <c r="E276" i="16" s="1"/>
  <c r="F242" i="1"/>
  <c r="F276" i="16" s="1"/>
  <c r="G242" i="1"/>
  <c r="G276" i="16" s="1"/>
  <c r="H242" i="1"/>
  <c r="H276" i="16" s="1"/>
  <c r="I242" i="1"/>
  <c r="I276" i="16" s="1"/>
  <c r="C242" i="1"/>
  <c r="C276" i="16" s="1"/>
  <c r="E239" i="1"/>
  <c r="E273" i="16" s="1"/>
  <c r="F239" i="1"/>
  <c r="F273" i="16" s="1"/>
  <c r="D72" i="1"/>
  <c r="E72" i="1"/>
  <c r="F72" i="1"/>
  <c r="G72" i="1"/>
  <c r="H72" i="1"/>
  <c r="I72" i="1"/>
  <c r="C72" i="1"/>
  <c r="D24" i="1"/>
  <c r="E24" i="1"/>
  <c r="D7" i="8" s="1"/>
  <c r="D55" i="8" s="1"/>
  <c r="F24" i="1"/>
  <c r="G24" i="1"/>
  <c r="H24" i="1"/>
  <c r="I24" i="1"/>
  <c r="C24" i="1"/>
  <c r="D8" i="1"/>
  <c r="E8" i="1"/>
  <c r="F8" i="1"/>
  <c r="G8" i="1"/>
  <c r="H8" i="1"/>
  <c r="I8" i="1"/>
  <c r="C8" i="1"/>
  <c r="D17" i="1"/>
  <c r="C6" i="8" s="1"/>
  <c r="C54" i="8" s="1"/>
  <c r="E17" i="1"/>
  <c r="D6" i="8" s="1"/>
  <c r="D54" i="8" s="1"/>
  <c r="F17" i="1"/>
  <c r="E6" i="8" s="1"/>
  <c r="E54" i="8" s="1"/>
  <c r="G17" i="1"/>
  <c r="F6" i="8" s="1"/>
  <c r="F54" i="8" s="1"/>
  <c r="H17" i="1"/>
  <c r="G6" i="8" s="1"/>
  <c r="G54" i="8" s="1"/>
  <c r="I17" i="1"/>
  <c r="H6" i="8" s="1"/>
  <c r="H54" i="8" s="1"/>
  <c r="C17" i="1"/>
  <c r="B6" i="8" s="1"/>
  <c r="B54" i="8" s="1"/>
  <c r="B43" i="8"/>
  <c r="P180" i="1"/>
  <c r="Q180" i="1"/>
  <c r="R180" i="1"/>
  <c r="S180" i="1"/>
  <c r="T180" i="1"/>
  <c r="U180" i="1"/>
  <c r="V180" i="1"/>
  <c r="P182" i="1"/>
  <c r="Q182" i="1"/>
  <c r="R182" i="1"/>
  <c r="S182" i="1"/>
  <c r="T182" i="1"/>
  <c r="U182" i="1"/>
  <c r="V182" i="1"/>
  <c r="P183" i="1"/>
  <c r="Q183" i="1"/>
  <c r="R183" i="1"/>
  <c r="S183" i="1"/>
  <c r="T183" i="1"/>
  <c r="U183" i="1"/>
  <c r="V183" i="1"/>
  <c r="P184" i="1"/>
  <c r="Q184" i="1"/>
  <c r="R184" i="1"/>
  <c r="S184" i="1"/>
  <c r="T184" i="1"/>
  <c r="U184" i="1"/>
  <c r="V184" i="1"/>
  <c r="P106" i="1"/>
  <c r="Q106" i="1"/>
  <c r="R106" i="1"/>
  <c r="S106" i="1"/>
  <c r="T106" i="1"/>
  <c r="U106" i="1"/>
  <c r="V106" i="1"/>
  <c r="Q207" i="1"/>
  <c r="R207" i="1"/>
  <c r="S207" i="1"/>
  <c r="T207" i="1"/>
  <c r="U207" i="1"/>
  <c r="V207" i="1"/>
  <c r="Q209" i="1"/>
  <c r="R209" i="1"/>
  <c r="S209" i="1"/>
  <c r="T209" i="1"/>
  <c r="U209" i="1"/>
  <c r="V209" i="1"/>
  <c r="Q212" i="1"/>
  <c r="R212" i="1"/>
  <c r="S212" i="1"/>
  <c r="T212" i="1"/>
  <c r="U212" i="1"/>
  <c r="Q215" i="1"/>
  <c r="R215" i="1"/>
  <c r="S215" i="1"/>
  <c r="T215" i="1"/>
  <c r="U215" i="1"/>
  <c r="V215" i="1"/>
  <c r="P215" i="1"/>
  <c r="P212" i="1"/>
  <c r="P209" i="1"/>
  <c r="P207" i="1"/>
  <c r="F25" i="8"/>
  <c r="H25" i="8"/>
  <c r="G25" i="8"/>
  <c r="E25" i="8"/>
  <c r="D25" i="8"/>
  <c r="C25" i="8"/>
  <c r="B25" i="8"/>
  <c r="D113" i="2"/>
  <c r="D123" i="2" s="1"/>
  <c r="D7" i="4"/>
  <c r="E113" i="2"/>
  <c r="E123" i="2" s="1"/>
  <c r="F113" i="2"/>
  <c r="F123" i="2" s="1"/>
  <c r="F7" i="4"/>
  <c r="F16" i="4" s="1"/>
  <c r="G113" i="2"/>
  <c r="G123" i="2" s="1"/>
  <c r="G7" i="4"/>
  <c r="G16" i="4" s="1"/>
  <c r="H113" i="2"/>
  <c r="H123" i="2" s="1"/>
  <c r="H7" i="4"/>
  <c r="H16" i="4" s="1"/>
  <c r="I113" i="2"/>
  <c r="I123" i="2" s="1"/>
  <c r="I7" i="4"/>
  <c r="C113" i="2"/>
  <c r="C123" i="2" s="1"/>
  <c r="C7" i="4"/>
  <c r="C16" i="4" s="1"/>
  <c r="Q233" i="1"/>
  <c r="R233" i="1"/>
  <c r="S233" i="1"/>
  <c r="T233" i="1"/>
  <c r="U233" i="1"/>
  <c r="V233" i="1"/>
  <c r="Q234" i="1"/>
  <c r="R234" i="1"/>
  <c r="S234" i="1"/>
  <c r="T234" i="1"/>
  <c r="U234" i="1"/>
  <c r="V234" i="1"/>
  <c r="Q242" i="1"/>
  <c r="R242" i="1"/>
  <c r="S242" i="1"/>
  <c r="T242" i="1"/>
  <c r="U242" i="1"/>
  <c r="V242" i="1"/>
  <c r="P242" i="1"/>
  <c r="P234" i="1"/>
  <c r="P233" i="1"/>
  <c r="Q23" i="1"/>
  <c r="R23" i="1"/>
  <c r="S23" i="1"/>
  <c r="T23" i="1"/>
  <c r="U23" i="1"/>
  <c r="V23" i="1"/>
  <c r="V24" i="1" s="1"/>
  <c r="E290" i="16" l="1"/>
  <c r="E256" i="16"/>
  <c r="E307" i="16" s="1"/>
  <c r="D290" i="16"/>
  <c r="D256" i="16"/>
  <c r="D307" i="16" s="1"/>
  <c r="D259" i="16"/>
  <c r="D310" i="16" s="1"/>
  <c r="D293" i="16"/>
  <c r="C293" i="16"/>
  <c r="C259" i="16"/>
  <c r="C310" i="16" s="1"/>
  <c r="G256" i="16"/>
  <c r="G307" i="16" s="1"/>
  <c r="G290" i="16"/>
  <c r="C256" i="16"/>
  <c r="C307" i="16" s="1"/>
  <c r="C290" i="16"/>
  <c r="I293" i="16"/>
  <c r="I259" i="16"/>
  <c r="I310" i="16" s="1"/>
  <c r="H256" i="16"/>
  <c r="H307" i="16" s="1"/>
  <c r="H290" i="16"/>
  <c r="F290" i="16"/>
  <c r="F256" i="16"/>
  <c r="F307" i="16" s="1"/>
  <c r="H259" i="16"/>
  <c r="H310" i="16" s="1"/>
  <c r="H293" i="16"/>
  <c r="I256" i="16"/>
  <c r="I307" i="16" s="1"/>
  <c r="I290" i="16"/>
  <c r="G259" i="16"/>
  <c r="G310" i="16" s="1"/>
  <c r="G293" i="16"/>
  <c r="F259" i="16"/>
  <c r="F310" i="16" s="1"/>
  <c r="F293" i="16"/>
  <c r="E293" i="16"/>
  <c r="E259" i="16"/>
  <c r="E310" i="16" s="1"/>
  <c r="I16" i="4"/>
  <c r="F254" i="16"/>
  <c r="F288" i="16"/>
  <c r="V113" i="1"/>
  <c r="P169" i="1"/>
  <c r="Q113" i="1"/>
  <c r="S113" i="1"/>
  <c r="T113" i="1"/>
  <c r="R113" i="1"/>
  <c r="R169" i="1" s="1"/>
  <c r="U113" i="1"/>
  <c r="D229" i="1"/>
  <c r="B59" i="8"/>
  <c r="E229" i="1"/>
  <c r="C229" i="1"/>
  <c r="I229" i="1"/>
  <c r="H229" i="1"/>
  <c r="G229" i="1"/>
  <c r="F229" i="1"/>
  <c r="S195" i="1"/>
  <c r="E29" i="8" s="1"/>
  <c r="R195" i="1"/>
  <c r="U195" i="1"/>
  <c r="Q195" i="1"/>
  <c r="V195" i="1"/>
  <c r="T195" i="1"/>
  <c r="P195" i="1"/>
  <c r="C47" i="8"/>
  <c r="E47" i="8"/>
  <c r="D47" i="8"/>
  <c r="G47" i="8"/>
  <c r="F47" i="8"/>
  <c r="B47" i="8"/>
  <c r="B49" i="8" s="1"/>
  <c r="C6" i="4"/>
  <c r="H47" i="8"/>
  <c r="H5" i="8"/>
  <c r="P103" i="1"/>
  <c r="B27" i="8" s="1"/>
  <c r="F43" i="8"/>
  <c r="E43" i="8"/>
  <c r="C43" i="8"/>
  <c r="G43" i="8"/>
  <c r="H43" i="8"/>
  <c r="T103" i="1"/>
  <c r="F27" i="8" s="1"/>
  <c r="D43" i="8"/>
  <c r="E7" i="4"/>
  <c r="D37" i="7"/>
  <c r="E37" i="7"/>
  <c r="C37" i="7"/>
  <c r="G37" i="7"/>
  <c r="H37" i="7"/>
  <c r="I37" i="7"/>
  <c r="S103" i="1"/>
  <c r="E27" i="8" s="1"/>
  <c r="R103" i="1"/>
  <c r="D27" i="8" s="1"/>
  <c r="V103" i="1"/>
  <c r="H27" i="8" s="1"/>
  <c r="C233" i="1"/>
  <c r="C267" i="16" s="1"/>
  <c r="B5" i="8"/>
  <c r="F233" i="1"/>
  <c r="F267" i="16" s="1"/>
  <c r="E5" i="8"/>
  <c r="I235" i="1"/>
  <c r="I269" i="16" s="1"/>
  <c r="H7" i="8"/>
  <c r="H55" i="8" s="1"/>
  <c r="H236" i="1"/>
  <c r="H270" i="16" s="1"/>
  <c r="G8" i="8"/>
  <c r="G56" i="8" s="1"/>
  <c r="D236" i="1"/>
  <c r="D270" i="16" s="1"/>
  <c r="C8" i="8"/>
  <c r="C56" i="8" s="1"/>
  <c r="G238" i="1"/>
  <c r="G272" i="16" s="1"/>
  <c r="F10" i="8"/>
  <c r="F58" i="8" s="1"/>
  <c r="C243" i="1"/>
  <c r="C277" i="16" s="1"/>
  <c r="B15" i="8"/>
  <c r="F243" i="1"/>
  <c r="F277" i="16" s="1"/>
  <c r="E15" i="8"/>
  <c r="H235" i="1"/>
  <c r="H269" i="16" s="1"/>
  <c r="G7" i="8"/>
  <c r="G55" i="8" s="1"/>
  <c r="G236" i="1"/>
  <c r="G270" i="16" s="1"/>
  <c r="F8" i="8"/>
  <c r="F56" i="8" s="1"/>
  <c r="C238" i="1"/>
  <c r="C272" i="16" s="1"/>
  <c r="B10" i="8"/>
  <c r="B58" i="8" s="1"/>
  <c r="E243" i="1"/>
  <c r="E277" i="16" s="1"/>
  <c r="D15" i="8"/>
  <c r="H233" i="1"/>
  <c r="H267" i="16" s="1"/>
  <c r="G5" i="8"/>
  <c r="D233" i="1"/>
  <c r="D267" i="16" s="1"/>
  <c r="C5" i="8"/>
  <c r="G235" i="1"/>
  <c r="G269" i="16" s="1"/>
  <c r="F7" i="8"/>
  <c r="F55" i="8" s="1"/>
  <c r="C236" i="1"/>
  <c r="C270" i="16" s="1"/>
  <c r="B8" i="8"/>
  <c r="B56" i="8" s="1"/>
  <c r="F236" i="1"/>
  <c r="F270" i="16" s="1"/>
  <c r="E8" i="8"/>
  <c r="E56" i="8" s="1"/>
  <c r="I238" i="1"/>
  <c r="I272" i="16" s="1"/>
  <c r="H10" i="8"/>
  <c r="H58" i="8" s="1"/>
  <c r="E238" i="1"/>
  <c r="E272" i="16" s="1"/>
  <c r="D10" i="8"/>
  <c r="D58" i="8" s="1"/>
  <c r="H243" i="1"/>
  <c r="H277" i="16" s="1"/>
  <c r="G15" i="8"/>
  <c r="D243" i="1"/>
  <c r="D277" i="16" s="1"/>
  <c r="C15" i="8"/>
  <c r="E233" i="1"/>
  <c r="E267" i="16" s="1"/>
  <c r="D5" i="8"/>
  <c r="D235" i="1"/>
  <c r="D269" i="16" s="1"/>
  <c r="C7" i="8"/>
  <c r="C55" i="8" s="1"/>
  <c r="F238" i="1"/>
  <c r="F272" i="16" s="1"/>
  <c r="E10" i="8"/>
  <c r="E58" i="8" s="1"/>
  <c r="I243" i="1"/>
  <c r="I277" i="16" s="1"/>
  <c r="H15" i="8"/>
  <c r="V235" i="1"/>
  <c r="H23" i="8"/>
  <c r="Q103" i="1"/>
  <c r="C27" i="8" s="1"/>
  <c r="U103" i="1"/>
  <c r="G27" i="8" s="1"/>
  <c r="G233" i="1"/>
  <c r="G267" i="16" s="1"/>
  <c r="F5" i="8"/>
  <c r="C235" i="1"/>
  <c r="C269" i="16" s="1"/>
  <c r="B7" i="8"/>
  <c r="B55" i="8" s="1"/>
  <c r="F235" i="1"/>
  <c r="F269" i="16" s="1"/>
  <c r="E7" i="8"/>
  <c r="E55" i="8" s="1"/>
  <c r="I236" i="1"/>
  <c r="I270" i="16" s="1"/>
  <c r="H8" i="8"/>
  <c r="H56" i="8" s="1"/>
  <c r="E236" i="1"/>
  <c r="E270" i="16" s="1"/>
  <c r="D8" i="8"/>
  <c r="D56" i="8" s="1"/>
  <c r="H238" i="1"/>
  <c r="H272" i="16" s="1"/>
  <c r="G10" i="8"/>
  <c r="G58" i="8" s="1"/>
  <c r="D238" i="1"/>
  <c r="D272" i="16" s="1"/>
  <c r="C10" i="8"/>
  <c r="C58" i="8" s="1"/>
  <c r="G243" i="1"/>
  <c r="G277" i="16" s="1"/>
  <c r="F15" i="8"/>
  <c r="I237" i="1"/>
  <c r="I271" i="16" s="1"/>
  <c r="H9" i="8"/>
  <c r="H57" i="8" s="1"/>
  <c r="E237" i="1"/>
  <c r="E271" i="16" s="1"/>
  <c r="D9" i="8"/>
  <c r="D57" i="8" s="1"/>
  <c r="D237" i="1"/>
  <c r="D271" i="16" s="1"/>
  <c r="C9" i="8"/>
  <c r="C57" i="8" s="1"/>
  <c r="C237" i="1"/>
  <c r="C271" i="16" s="1"/>
  <c r="B9" i="8"/>
  <c r="B57" i="8" s="1"/>
  <c r="G234" i="1"/>
  <c r="G268" i="16" s="1"/>
  <c r="C234" i="1"/>
  <c r="C268" i="16" s="1"/>
  <c r="F234" i="1"/>
  <c r="F268" i="16" s="1"/>
  <c r="I234" i="1"/>
  <c r="I268" i="16" s="1"/>
  <c r="E234" i="1"/>
  <c r="E268" i="16" s="1"/>
  <c r="H234" i="1"/>
  <c r="H268" i="16" s="1"/>
  <c r="D234" i="1"/>
  <c r="D268" i="16" s="1"/>
  <c r="V237" i="1"/>
  <c r="U237" i="1"/>
  <c r="T237" i="1"/>
  <c r="S237" i="1"/>
  <c r="R237" i="1"/>
  <c r="Q237" i="1"/>
  <c r="P237" i="1"/>
  <c r="K239" i="1"/>
  <c r="T218" i="1"/>
  <c r="S218" i="1"/>
  <c r="R24" i="1"/>
  <c r="U24" i="1"/>
  <c r="Q24" i="1"/>
  <c r="Q218" i="1"/>
  <c r="P24" i="1"/>
  <c r="L240" i="1"/>
  <c r="E235" i="1"/>
  <c r="E269" i="16" s="1"/>
  <c r="P218" i="1"/>
  <c r="V218" i="1"/>
  <c r="R218" i="1"/>
  <c r="S24" i="1"/>
  <c r="U218" i="1"/>
  <c r="V30" i="1"/>
  <c r="R30" i="1"/>
  <c r="T24" i="1"/>
  <c r="K240" i="1"/>
  <c r="P72" i="1"/>
  <c r="I233" i="1"/>
  <c r="I267" i="16" s="1"/>
  <c r="L242" i="1"/>
  <c r="Q72" i="1"/>
  <c r="L239" i="1"/>
  <c r="K242" i="1"/>
  <c r="Q30" i="1"/>
  <c r="U72" i="1"/>
  <c r="S72" i="1"/>
  <c r="V72" i="1"/>
  <c r="T72" i="1"/>
  <c r="R72" i="1"/>
  <c r="D26" i="8" s="1"/>
  <c r="U30" i="1"/>
  <c r="T30" i="1"/>
  <c r="P30" i="1"/>
  <c r="S30" i="1"/>
  <c r="F37" i="7"/>
  <c r="D16" i="4"/>
  <c r="H237" i="1"/>
  <c r="H271" i="16" s="1"/>
  <c r="G237" i="1"/>
  <c r="G271" i="16" s="1"/>
  <c r="F279" i="16" l="1"/>
  <c r="F296" i="16" s="1"/>
  <c r="G251" i="16"/>
  <c r="G302" i="16" s="1"/>
  <c r="G285" i="16"/>
  <c r="E253" i="16"/>
  <c r="E304" i="16" s="1"/>
  <c r="E287" i="16"/>
  <c r="G250" i="16"/>
  <c r="G301" i="16" s="1"/>
  <c r="G284" i="16"/>
  <c r="F255" i="16"/>
  <c r="F306" i="16" s="1"/>
  <c r="F289" i="16"/>
  <c r="H294" i="16"/>
  <c r="H260" i="16"/>
  <c r="H311" i="16" s="1"/>
  <c r="C253" i="16"/>
  <c r="C304" i="16" s="1"/>
  <c r="C287" i="16"/>
  <c r="E260" i="16"/>
  <c r="E311" i="16" s="1"/>
  <c r="E294" i="16"/>
  <c r="F294" i="16"/>
  <c r="F260" i="16"/>
  <c r="F311" i="16" s="1"/>
  <c r="H253" i="16"/>
  <c r="H304" i="16" s="1"/>
  <c r="H287" i="16"/>
  <c r="D251" i="16"/>
  <c r="D302" i="16" s="1"/>
  <c r="D285" i="16"/>
  <c r="G294" i="16"/>
  <c r="G260" i="16"/>
  <c r="G311" i="16" s="1"/>
  <c r="I287" i="16"/>
  <c r="I253" i="16"/>
  <c r="I304" i="16" s="1"/>
  <c r="D252" i="16"/>
  <c r="D303" i="16" s="1"/>
  <c r="D286" i="16"/>
  <c r="E255" i="16"/>
  <c r="E306" i="16" s="1"/>
  <c r="E289" i="16"/>
  <c r="G252" i="16"/>
  <c r="G303" i="16" s="1"/>
  <c r="G286" i="16"/>
  <c r="C255" i="16"/>
  <c r="C306" i="16" s="1"/>
  <c r="C289" i="16"/>
  <c r="C260" i="16"/>
  <c r="C311" i="16" s="1"/>
  <c r="C294" i="16"/>
  <c r="I252" i="16"/>
  <c r="I303" i="16" s="1"/>
  <c r="I286" i="16"/>
  <c r="H285" i="16"/>
  <c r="H251" i="16"/>
  <c r="H302" i="16" s="1"/>
  <c r="E251" i="16"/>
  <c r="E302" i="16" s="1"/>
  <c r="E285" i="16"/>
  <c r="E250" i="16"/>
  <c r="E301" i="16" s="1"/>
  <c r="E284" i="16"/>
  <c r="I289" i="16"/>
  <c r="I255" i="16"/>
  <c r="I306" i="16" s="1"/>
  <c r="D284" i="16"/>
  <c r="D250" i="16"/>
  <c r="D301" i="16" s="1"/>
  <c r="G253" i="16"/>
  <c r="G304" i="16" s="1"/>
  <c r="G287" i="16"/>
  <c r="G255" i="16"/>
  <c r="G306" i="16" s="1"/>
  <c r="G289" i="16"/>
  <c r="F284" i="16"/>
  <c r="F250" i="16"/>
  <c r="F301" i="16" s="1"/>
  <c r="I251" i="16"/>
  <c r="I302" i="16" s="1"/>
  <c r="I285" i="16"/>
  <c r="E252" i="16"/>
  <c r="E303" i="16" s="1"/>
  <c r="E286" i="16"/>
  <c r="F252" i="16"/>
  <c r="F303" i="16" s="1"/>
  <c r="F286" i="16"/>
  <c r="I284" i="16"/>
  <c r="I250" i="16"/>
  <c r="I301" i="16" s="1"/>
  <c r="H255" i="16"/>
  <c r="H306" i="16" s="1"/>
  <c r="H289" i="16"/>
  <c r="I260" i="16"/>
  <c r="I311" i="16" s="1"/>
  <c r="I294" i="16"/>
  <c r="D260" i="16"/>
  <c r="D311" i="16" s="1"/>
  <c r="D294" i="16"/>
  <c r="F253" i="16"/>
  <c r="F304" i="16" s="1"/>
  <c r="F287" i="16"/>
  <c r="H284" i="16"/>
  <c r="H250" i="16"/>
  <c r="H301" i="16" s="1"/>
  <c r="H286" i="16"/>
  <c r="H252" i="16"/>
  <c r="H303" i="16" s="1"/>
  <c r="D253" i="16"/>
  <c r="D304" i="16" s="1"/>
  <c r="D287" i="16"/>
  <c r="C284" i="16"/>
  <c r="C250" i="16"/>
  <c r="C301" i="16" s="1"/>
  <c r="D289" i="16"/>
  <c r="D255" i="16"/>
  <c r="D306" i="16" s="1"/>
  <c r="F251" i="16"/>
  <c r="F302" i="16" s="1"/>
  <c r="F285" i="16"/>
  <c r="C252" i="16"/>
  <c r="C303" i="16" s="1"/>
  <c r="C286" i="16"/>
  <c r="C251" i="16"/>
  <c r="C302" i="16" s="1"/>
  <c r="C285" i="16"/>
  <c r="G288" i="16"/>
  <c r="G254" i="16"/>
  <c r="G279" i="16"/>
  <c r="G296" i="16" s="1"/>
  <c r="H288" i="16"/>
  <c r="H254" i="16"/>
  <c r="H279" i="16"/>
  <c r="H296" i="16" s="1"/>
  <c r="E279" i="16"/>
  <c r="E296" i="16" s="1"/>
  <c r="E254" i="16"/>
  <c r="E288" i="16"/>
  <c r="I288" i="16"/>
  <c r="I254" i="16"/>
  <c r="I279" i="16"/>
  <c r="I296" i="16" s="1"/>
  <c r="D254" i="16"/>
  <c r="D288" i="16"/>
  <c r="D279" i="16"/>
  <c r="D296" i="16" s="1"/>
  <c r="C288" i="16"/>
  <c r="C254" i="16"/>
  <c r="C279" i="16"/>
  <c r="C296" i="16" s="1"/>
  <c r="F305" i="16"/>
  <c r="D4" i="4"/>
  <c r="E4" i="4"/>
  <c r="H4" i="4"/>
  <c r="H14" i="4" s="1"/>
  <c r="G4" i="4"/>
  <c r="G14" i="4" s="1"/>
  <c r="F245" i="1"/>
  <c r="F4" i="4"/>
  <c r="F14" i="4" s="1"/>
  <c r="C4" i="4"/>
  <c r="G245" i="1"/>
  <c r="C245" i="1"/>
  <c r="H245" i="1"/>
  <c r="E245" i="1"/>
  <c r="M244" i="1" s="1"/>
  <c r="D245" i="1"/>
  <c r="I245" i="1"/>
  <c r="G59" i="8"/>
  <c r="G49" i="8"/>
  <c r="H59" i="8"/>
  <c r="H49" i="8"/>
  <c r="C59" i="8"/>
  <c r="C49" i="8"/>
  <c r="E59" i="8"/>
  <c r="E49" i="8"/>
  <c r="D59" i="8"/>
  <c r="D49" i="8"/>
  <c r="F59" i="8"/>
  <c r="F49" i="8"/>
  <c r="H53" i="8"/>
  <c r="H17" i="8"/>
  <c r="D53" i="8"/>
  <c r="D17" i="8"/>
  <c r="E53" i="8"/>
  <c r="E17" i="8"/>
  <c r="F53" i="8"/>
  <c r="F17" i="8"/>
  <c r="C53" i="8"/>
  <c r="C17" i="8"/>
  <c r="G53" i="8"/>
  <c r="G17" i="8"/>
  <c r="B53" i="8"/>
  <c r="B17" i="8"/>
  <c r="B63" i="8"/>
  <c r="S241" i="1"/>
  <c r="B28" i="8"/>
  <c r="G63" i="8"/>
  <c r="E63" i="8"/>
  <c r="D63" i="8"/>
  <c r="R229" i="1"/>
  <c r="F63" i="8"/>
  <c r="H63" i="8"/>
  <c r="C63" i="8"/>
  <c r="B29" i="8"/>
  <c r="P241" i="1"/>
  <c r="U241" i="1"/>
  <c r="G29" i="8"/>
  <c r="F29" i="8"/>
  <c r="T241" i="1"/>
  <c r="D29" i="8"/>
  <c r="R241" i="1"/>
  <c r="V241" i="1"/>
  <c r="H29" i="8"/>
  <c r="C29" i="8"/>
  <c r="Q241" i="1"/>
  <c r="V169" i="1"/>
  <c r="V229" i="1" s="1"/>
  <c r="Q169" i="1"/>
  <c r="Q229" i="1" s="1"/>
  <c r="S169" i="1"/>
  <c r="S229" i="1" s="1"/>
  <c r="U169" i="1"/>
  <c r="U229" i="1" s="1"/>
  <c r="T169" i="1"/>
  <c r="T229" i="1" s="1"/>
  <c r="P236" i="1"/>
  <c r="B24" i="8" s="1"/>
  <c r="Q236" i="1"/>
  <c r="C24" i="8" s="1"/>
  <c r="V236" i="1"/>
  <c r="H24" i="8" s="1"/>
  <c r="S236" i="1"/>
  <c r="E24" i="8" s="1"/>
  <c r="T236" i="1"/>
  <c r="F24" i="8" s="1"/>
  <c r="R236" i="1"/>
  <c r="D24" i="8" s="1"/>
  <c r="D14" i="4"/>
  <c r="E14" i="4"/>
  <c r="V239" i="1"/>
  <c r="I4" i="4"/>
  <c r="I14" i="4" s="1"/>
  <c r="U239" i="1"/>
  <c r="P239" i="1"/>
  <c r="K243" i="1"/>
  <c r="T239" i="1"/>
  <c r="S239" i="1"/>
  <c r="K234" i="1"/>
  <c r="R239" i="1"/>
  <c r="K236" i="1"/>
  <c r="K238" i="1"/>
  <c r="L237" i="1"/>
  <c r="E16" i="4"/>
  <c r="F6" i="4"/>
  <c r="F15" i="4" s="1"/>
  <c r="I6" i="4"/>
  <c r="L234" i="1"/>
  <c r="U238" i="1"/>
  <c r="G26" i="8"/>
  <c r="P238" i="1"/>
  <c r="B26" i="8"/>
  <c r="S235" i="1"/>
  <c r="E23" i="8"/>
  <c r="R235" i="1"/>
  <c r="D23" i="8"/>
  <c r="L238" i="1"/>
  <c r="K235" i="1"/>
  <c r="T235" i="1"/>
  <c r="F23" i="8"/>
  <c r="U243" i="1"/>
  <c r="G31" i="8"/>
  <c r="L235" i="1"/>
  <c r="S238" i="1"/>
  <c r="E26" i="8"/>
  <c r="Q238" i="1"/>
  <c r="C26" i="8"/>
  <c r="Q239" i="1"/>
  <c r="V243" i="1"/>
  <c r="H31" i="8"/>
  <c r="P235" i="1"/>
  <c r="B23" i="8"/>
  <c r="U235" i="1"/>
  <c r="G23" i="8"/>
  <c r="S243" i="1"/>
  <c r="E31" i="8"/>
  <c r="L236" i="1"/>
  <c r="T238" i="1"/>
  <c r="F26" i="8"/>
  <c r="L243" i="1"/>
  <c r="T243" i="1"/>
  <c r="F31" i="8"/>
  <c r="P243" i="1"/>
  <c r="B31" i="8"/>
  <c r="Q243" i="1"/>
  <c r="C31" i="8"/>
  <c r="V238" i="1"/>
  <c r="H26" i="8"/>
  <c r="R243" i="1"/>
  <c r="D31" i="8"/>
  <c r="Q235" i="1"/>
  <c r="C23" i="8"/>
  <c r="K237" i="1"/>
  <c r="H6" i="4"/>
  <c r="D6" i="4"/>
  <c r="D9" i="4" s="1"/>
  <c r="G6" i="4"/>
  <c r="G15" i="4" s="1"/>
  <c r="E6" i="4"/>
  <c r="K233" i="1"/>
  <c r="L233" i="1"/>
  <c r="U236" i="1"/>
  <c r="G24" i="8" s="1"/>
  <c r="R238" i="1"/>
  <c r="F262" i="16" l="1"/>
  <c r="F313" i="16" s="1"/>
  <c r="I15" i="4"/>
  <c r="E305" i="16"/>
  <c r="E262" i="16"/>
  <c r="E313" i="16" s="1"/>
  <c r="D305" i="16"/>
  <c r="D262" i="16"/>
  <c r="D313" i="16" s="1"/>
  <c r="H305" i="16"/>
  <c r="H262" i="16"/>
  <c r="H313" i="16" s="1"/>
  <c r="I305" i="16"/>
  <c r="I262" i="16"/>
  <c r="I313" i="16" s="1"/>
  <c r="G305" i="16"/>
  <c r="G262" i="16"/>
  <c r="G313" i="16" s="1"/>
  <c r="C305" i="16"/>
  <c r="C262" i="16"/>
  <c r="C313" i="16" s="1"/>
  <c r="E9" i="4"/>
  <c r="E17" i="4" s="1"/>
  <c r="C65" i="8"/>
  <c r="H9" i="4"/>
  <c r="H17" i="4" s="1"/>
  <c r="H15" i="4"/>
  <c r="H65" i="8"/>
  <c r="D65" i="8"/>
  <c r="B65" i="8"/>
  <c r="C14" i="4"/>
  <c r="F65" i="8"/>
  <c r="E65" i="8"/>
  <c r="G65" i="8"/>
  <c r="B33" i="8"/>
  <c r="P229" i="1"/>
  <c r="C5" i="4" s="1"/>
  <c r="M233" i="1"/>
  <c r="M238" i="1"/>
  <c r="M242" i="1"/>
  <c r="M240" i="1"/>
  <c r="M245" i="1"/>
  <c r="M241" i="1"/>
  <c r="M237" i="1"/>
  <c r="M239" i="1"/>
  <c r="M243" i="1"/>
  <c r="M235" i="1"/>
  <c r="M236" i="1"/>
  <c r="M234" i="1"/>
  <c r="P240" i="1"/>
  <c r="P245" i="1" s="1"/>
  <c r="D28" i="8"/>
  <c r="D33" i="8" s="1"/>
  <c r="R240" i="1"/>
  <c r="R245" i="1" s="1"/>
  <c r="S240" i="1"/>
  <c r="S245" i="1" s="1"/>
  <c r="E28" i="8"/>
  <c r="E33" i="8" s="1"/>
  <c r="V240" i="1"/>
  <c r="V245" i="1" s="1"/>
  <c r="H28" i="8"/>
  <c r="H33" i="8" s="1"/>
  <c r="U240" i="1"/>
  <c r="U245" i="1" s="1"/>
  <c r="G28" i="8"/>
  <c r="G33" i="8" s="1"/>
  <c r="H5" i="4"/>
  <c r="Q240" i="1"/>
  <c r="Q245" i="1" s="1"/>
  <c r="C28" i="8"/>
  <c r="C33" i="8" s="1"/>
  <c r="I5" i="4"/>
  <c r="T240" i="1"/>
  <c r="T245" i="1" s="1"/>
  <c r="F28" i="8"/>
  <c r="F33" i="8" s="1"/>
  <c r="D17" i="4"/>
  <c r="I9" i="4"/>
  <c r="I17" i="4" s="1"/>
  <c r="F9" i="4"/>
  <c r="F17" i="4" s="1"/>
  <c r="C9" i="4"/>
  <c r="C15" i="4"/>
  <c r="L245" i="1"/>
  <c r="F5" i="4"/>
  <c r="E5" i="4"/>
  <c r="G9" i="4"/>
  <c r="G17" i="4" s="1"/>
  <c r="D15" i="4"/>
  <c r="E15" i="4"/>
  <c r="G5" i="4"/>
  <c r="D5" i="4"/>
  <c r="K245" i="1"/>
  <c r="F10" i="4" l="1"/>
  <c r="F18" i="4" s="1"/>
  <c r="I10" i="4"/>
  <c r="D10" i="4"/>
  <c r="D18" i="4" s="1"/>
  <c r="C10" i="4"/>
  <c r="C18" i="4" s="1"/>
  <c r="C17" i="4"/>
  <c r="G10" i="4"/>
  <c r="G18" i="4" s="1"/>
  <c r="E10" i="4"/>
  <c r="E18" i="4" s="1"/>
  <c r="H10" i="4"/>
  <c r="H18" i="4" s="1"/>
  <c r="I11" i="4" l="1"/>
  <c r="I18" i="4"/>
  <c r="F11" i="4"/>
  <c r="E11" i="4"/>
  <c r="C11" i="4"/>
  <c r="H11" i="4"/>
  <c r="D11" i="4"/>
  <c r="G11" i="4"/>
</calcChain>
</file>

<file path=xl/comments1.xml><?xml version="1.0" encoding="utf-8"?>
<comments xmlns="http://schemas.openxmlformats.org/spreadsheetml/2006/main">
  <authors>
    <author>Alexandra Vennekens</author>
    <author>Nelleke van den Broek-Honingh</author>
  </authors>
  <commentList>
    <comment ref="P39" authorId="0" shapeId="0">
      <text>
        <r>
          <rPr>
            <b/>
            <sz val="9"/>
            <color indexed="81"/>
            <rFont val="Tahoma"/>
            <family val="2"/>
          </rPr>
          <t>Alexandra Vennekens:</t>
        </r>
        <r>
          <rPr>
            <sz val="9"/>
            <color indexed="81"/>
            <rFont val="Tahoma"/>
            <family val="2"/>
          </rPr>
          <t xml:space="preserve">
Topsectoren. Kennis en innovatiecontract 2018/2019. Appendix 1</t>
        </r>
      </text>
    </comment>
    <comment ref="P40" authorId="0" shapeId="0">
      <text>
        <r>
          <rPr>
            <b/>
            <sz val="9"/>
            <color indexed="81"/>
            <rFont val="Tahoma"/>
            <family val="2"/>
          </rPr>
          <t>Alexandra Vennekens:</t>
        </r>
        <r>
          <rPr>
            <sz val="9"/>
            <color indexed="81"/>
            <rFont val="Tahoma"/>
            <family val="2"/>
          </rPr>
          <t xml:space="preserve">
Topsectoren, zie voor 2017 JV &amp; website NWO Topsectoren / Kennis en innovatiecontract 2018/2019</t>
        </r>
      </text>
    </comment>
    <comment ref="B130" authorId="1" shapeId="0">
      <text>
        <r>
          <rPr>
            <b/>
            <sz val="9"/>
            <color indexed="81"/>
            <rFont val="Tahoma"/>
            <family val="2"/>
          </rPr>
          <t>Nelleke van den Broek-Honingh:</t>
        </r>
        <r>
          <rPr>
            <sz val="9"/>
            <color indexed="81"/>
            <rFont val="Tahoma"/>
            <family val="2"/>
          </rPr>
          <t xml:space="preserve">
Nieuw</t>
        </r>
      </text>
    </comment>
    <comment ref="B132" authorId="1" shapeId="0">
      <text>
        <r>
          <rPr>
            <b/>
            <sz val="9"/>
            <color indexed="81"/>
            <rFont val="Tahoma"/>
            <family val="2"/>
          </rPr>
          <t>Nelleke van den Broek-Honingh:</t>
        </r>
        <r>
          <rPr>
            <sz val="9"/>
            <color indexed="81"/>
            <rFont val="Tahoma"/>
            <family val="2"/>
          </rPr>
          <t xml:space="preserve">
Nieuw</t>
        </r>
      </text>
    </comment>
    <comment ref="B134" authorId="1" shapeId="0">
      <text>
        <r>
          <rPr>
            <b/>
            <sz val="9"/>
            <color indexed="81"/>
            <rFont val="Tahoma"/>
            <family val="2"/>
          </rPr>
          <t>Nelleke van den Broek-Honingh:</t>
        </r>
        <r>
          <rPr>
            <sz val="9"/>
            <color indexed="81"/>
            <rFont val="Tahoma"/>
            <family val="2"/>
          </rPr>
          <t xml:space="preserve">
Nieuw</t>
        </r>
      </text>
    </comment>
    <comment ref="B135" authorId="1" shapeId="0">
      <text>
        <r>
          <rPr>
            <b/>
            <sz val="9"/>
            <color indexed="81"/>
            <rFont val="Tahoma"/>
            <family val="2"/>
          </rPr>
          <t>Nelleke van den Broek-Honingh:</t>
        </r>
        <r>
          <rPr>
            <sz val="9"/>
            <color indexed="81"/>
            <rFont val="Tahoma"/>
            <family val="2"/>
          </rPr>
          <t xml:space="preserve">
Nieuw</t>
        </r>
      </text>
    </comment>
    <comment ref="B136" authorId="1" shapeId="0">
      <text>
        <r>
          <rPr>
            <b/>
            <sz val="9"/>
            <color indexed="81"/>
            <rFont val="Tahoma"/>
            <family val="2"/>
          </rPr>
          <t>Nelleke van den Broek-Honingh:</t>
        </r>
        <r>
          <rPr>
            <sz val="9"/>
            <color indexed="81"/>
            <rFont val="Tahoma"/>
            <family val="2"/>
          </rPr>
          <t xml:space="preserve">
Nieuw</t>
        </r>
      </text>
    </comment>
    <comment ref="B137" authorId="1" shapeId="0">
      <text>
        <r>
          <rPr>
            <b/>
            <sz val="9"/>
            <color indexed="81"/>
            <rFont val="Tahoma"/>
            <family val="2"/>
          </rPr>
          <t>Nelleke van den Broek-Honingh:</t>
        </r>
        <r>
          <rPr>
            <sz val="9"/>
            <color indexed="81"/>
            <rFont val="Tahoma"/>
            <family val="2"/>
          </rPr>
          <t xml:space="preserve">
Nieuw</t>
        </r>
      </text>
    </comment>
    <comment ref="B138" authorId="1" shapeId="0">
      <text>
        <r>
          <rPr>
            <b/>
            <sz val="9"/>
            <color indexed="81"/>
            <rFont val="Tahoma"/>
            <family val="2"/>
          </rPr>
          <t>Nelleke van den Broek-Honingh:</t>
        </r>
        <r>
          <rPr>
            <sz val="9"/>
            <color indexed="81"/>
            <rFont val="Tahoma"/>
            <family val="2"/>
          </rPr>
          <t xml:space="preserve">
Nieuw</t>
        </r>
      </text>
    </comment>
    <comment ref="B139" authorId="1" shapeId="0">
      <text>
        <r>
          <rPr>
            <b/>
            <sz val="9"/>
            <color indexed="81"/>
            <rFont val="Tahoma"/>
            <family val="2"/>
          </rPr>
          <t>Nelleke van den Broek-Honingh:</t>
        </r>
        <r>
          <rPr>
            <sz val="9"/>
            <color indexed="81"/>
            <rFont val="Tahoma"/>
            <family val="2"/>
          </rPr>
          <t xml:space="preserve">
Nieuw</t>
        </r>
      </text>
    </comment>
    <comment ref="B150" authorId="1" shapeId="0">
      <text>
        <r>
          <rPr>
            <b/>
            <sz val="9"/>
            <color indexed="81"/>
            <rFont val="Tahoma"/>
            <family val="2"/>
          </rPr>
          <t>Nelleke van den Broek-Honingh:</t>
        </r>
        <r>
          <rPr>
            <sz val="9"/>
            <color indexed="81"/>
            <rFont val="Tahoma"/>
            <family val="2"/>
          </rPr>
          <t xml:space="preserve">
Nieuw</t>
        </r>
      </text>
    </comment>
    <comment ref="B151" authorId="1" shapeId="0">
      <text>
        <r>
          <rPr>
            <b/>
            <sz val="9"/>
            <color indexed="81"/>
            <rFont val="Tahoma"/>
            <family val="2"/>
          </rPr>
          <t>Nelleke van den Broek-Honingh:</t>
        </r>
        <r>
          <rPr>
            <sz val="9"/>
            <color indexed="81"/>
            <rFont val="Tahoma"/>
            <family val="2"/>
          </rPr>
          <t xml:space="preserve">
Nieuw</t>
        </r>
      </text>
    </comment>
    <comment ref="B152" authorId="1" shapeId="0">
      <text>
        <r>
          <rPr>
            <b/>
            <sz val="9"/>
            <color indexed="81"/>
            <rFont val="Tahoma"/>
            <family val="2"/>
          </rPr>
          <t>Nelleke van den Broek-Honingh:</t>
        </r>
        <r>
          <rPr>
            <sz val="9"/>
            <color indexed="81"/>
            <rFont val="Tahoma"/>
            <family val="2"/>
          </rPr>
          <t xml:space="preserve">
Nieuw</t>
        </r>
      </text>
    </comment>
  </commentList>
</comments>
</file>

<file path=xl/comments2.xml><?xml version="1.0" encoding="utf-8"?>
<comments xmlns="http://schemas.openxmlformats.org/spreadsheetml/2006/main">
  <authors>
    <author>Nelleke van den Broek-Honingh</author>
    <author>Lionne Koens</author>
  </authors>
  <commentList>
    <comment ref="B67" authorId="0" shapeId="0">
      <text>
        <r>
          <rPr>
            <b/>
            <sz val="9"/>
            <color indexed="81"/>
            <rFont val="Tahoma"/>
            <family val="2"/>
          </rPr>
          <t>Nelleke van den Broek-Honingh:</t>
        </r>
        <r>
          <rPr>
            <sz val="9"/>
            <color indexed="81"/>
            <rFont val="Tahoma"/>
            <family val="2"/>
          </rPr>
          <t xml:space="preserve">
Nieuw</t>
        </r>
      </text>
    </comment>
    <comment ref="B68" authorId="0" shapeId="0">
      <text>
        <r>
          <rPr>
            <b/>
            <sz val="9"/>
            <color indexed="81"/>
            <rFont val="Tahoma"/>
            <family val="2"/>
          </rPr>
          <t>Nelleke van den Broek-Honingh:</t>
        </r>
        <r>
          <rPr>
            <sz val="9"/>
            <color indexed="81"/>
            <rFont val="Tahoma"/>
            <family val="2"/>
          </rPr>
          <t xml:space="preserve">
Nieuw</t>
        </r>
      </text>
    </comment>
    <comment ref="B69" authorId="0" shapeId="0">
      <text>
        <r>
          <rPr>
            <b/>
            <sz val="9"/>
            <color indexed="81"/>
            <rFont val="Tahoma"/>
            <family val="2"/>
          </rPr>
          <t>Nelleke van den Broek-Honingh:</t>
        </r>
        <r>
          <rPr>
            <sz val="9"/>
            <color indexed="81"/>
            <rFont val="Tahoma"/>
            <family val="2"/>
          </rPr>
          <t xml:space="preserve">
Nieuw</t>
        </r>
      </text>
    </comment>
    <comment ref="B70" authorId="0" shapeId="0">
      <text>
        <r>
          <rPr>
            <b/>
            <sz val="9"/>
            <color indexed="81"/>
            <rFont val="Tahoma"/>
            <family val="2"/>
          </rPr>
          <t>Nelleke van den Broek-Honingh:</t>
        </r>
        <r>
          <rPr>
            <sz val="9"/>
            <color indexed="81"/>
            <rFont val="Tahoma"/>
            <family val="2"/>
          </rPr>
          <t xml:space="preserve">
Nieuw</t>
        </r>
      </text>
    </comment>
    <comment ref="B71" authorId="0" shapeId="0">
      <text>
        <r>
          <rPr>
            <b/>
            <sz val="9"/>
            <color indexed="81"/>
            <rFont val="Tahoma"/>
            <family val="2"/>
          </rPr>
          <t>Nelleke van den Broek-Honingh:</t>
        </r>
        <r>
          <rPr>
            <sz val="9"/>
            <color indexed="81"/>
            <rFont val="Tahoma"/>
            <family val="2"/>
          </rPr>
          <t xml:space="preserve">
Nieuw</t>
        </r>
      </text>
    </comment>
    <comment ref="B83" authorId="0" shapeId="0">
      <text>
        <r>
          <rPr>
            <b/>
            <sz val="9"/>
            <color indexed="81"/>
            <rFont val="Tahoma"/>
            <family val="2"/>
          </rPr>
          <t>Nelleke van den Broek-Honingh:</t>
        </r>
        <r>
          <rPr>
            <sz val="9"/>
            <color indexed="81"/>
            <rFont val="Tahoma"/>
            <family val="2"/>
          </rPr>
          <t xml:space="preserve">
Nieuw</t>
        </r>
      </text>
    </comment>
    <comment ref="B84" authorId="0" shapeId="0">
      <text>
        <r>
          <rPr>
            <b/>
            <sz val="9"/>
            <color indexed="81"/>
            <rFont val="Tahoma"/>
            <family val="2"/>
          </rPr>
          <t>Nelleke van den Broek-Honingh:</t>
        </r>
        <r>
          <rPr>
            <sz val="9"/>
            <color indexed="81"/>
            <rFont val="Tahoma"/>
            <family val="2"/>
          </rPr>
          <t xml:space="preserve">
Nieuw</t>
        </r>
      </text>
    </comment>
    <comment ref="B85" authorId="0" shapeId="0">
      <text>
        <r>
          <rPr>
            <b/>
            <sz val="9"/>
            <color indexed="81"/>
            <rFont val="Tahoma"/>
            <family val="2"/>
          </rPr>
          <t>Nelleke van den Broek-Honingh:</t>
        </r>
        <r>
          <rPr>
            <sz val="9"/>
            <color indexed="81"/>
            <rFont val="Tahoma"/>
            <family val="2"/>
          </rPr>
          <t xml:space="preserve">
Nieuw</t>
        </r>
      </text>
    </comment>
    <comment ref="B112" authorId="1" shapeId="0">
      <text>
        <r>
          <rPr>
            <b/>
            <sz val="9"/>
            <color indexed="81"/>
            <rFont val="Tahoma"/>
            <family val="2"/>
          </rPr>
          <t>Lionne Koens:</t>
        </r>
        <r>
          <rPr>
            <sz val="9"/>
            <color indexed="81"/>
            <rFont val="Tahoma"/>
            <family val="2"/>
          </rPr>
          <t xml:space="preserve">
was: kwaliteit en veiligheid:...</t>
        </r>
      </text>
    </comment>
  </commentList>
</comments>
</file>

<file path=xl/comments3.xml><?xml version="1.0" encoding="utf-8"?>
<comments xmlns="http://schemas.openxmlformats.org/spreadsheetml/2006/main">
  <authors>
    <author>Nelleke van den Broek-Honingh</author>
  </authors>
  <commentList>
    <comment ref="B134" authorId="0" shapeId="0">
      <text>
        <r>
          <rPr>
            <b/>
            <sz val="9"/>
            <color indexed="81"/>
            <rFont val="Tahoma"/>
            <family val="2"/>
          </rPr>
          <t>Nelleke van den Broek-Honingh:</t>
        </r>
        <r>
          <rPr>
            <sz val="9"/>
            <color indexed="81"/>
            <rFont val="Tahoma"/>
            <family val="2"/>
          </rPr>
          <t xml:space="preserve">
Nieuw</t>
        </r>
      </text>
    </comment>
    <comment ref="B136" authorId="0" shapeId="0">
      <text>
        <r>
          <rPr>
            <b/>
            <sz val="9"/>
            <color indexed="81"/>
            <rFont val="Tahoma"/>
            <family val="2"/>
          </rPr>
          <t>Nelleke van den Broek-Honingh:</t>
        </r>
        <r>
          <rPr>
            <sz val="9"/>
            <color indexed="81"/>
            <rFont val="Tahoma"/>
            <family val="2"/>
          </rPr>
          <t xml:space="preserve">
Nieuw</t>
        </r>
      </text>
    </comment>
    <comment ref="B138" authorId="0" shapeId="0">
      <text>
        <r>
          <rPr>
            <b/>
            <sz val="9"/>
            <color indexed="81"/>
            <rFont val="Tahoma"/>
            <family val="2"/>
          </rPr>
          <t>Nelleke van den Broek-Honingh:</t>
        </r>
        <r>
          <rPr>
            <sz val="9"/>
            <color indexed="81"/>
            <rFont val="Tahoma"/>
            <family val="2"/>
          </rPr>
          <t xml:space="preserve">
Nieuw</t>
        </r>
      </text>
    </comment>
    <comment ref="B139" authorId="0" shapeId="0">
      <text>
        <r>
          <rPr>
            <b/>
            <sz val="9"/>
            <color indexed="81"/>
            <rFont val="Tahoma"/>
            <family val="2"/>
          </rPr>
          <t>Nelleke van den Broek-Honingh:</t>
        </r>
        <r>
          <rPr>
            <sz val="9"/>
            <color indexed="81"/>
            <rFont val="Tahoma"/>
            <family val="2"/>
          </rPr>
          <t xml:space="preserve">
Nieuw</t>
        </r>
      </text>
    </comment>
    <comment ref="B140" authorId="0" shapeId="0">
      <text>
        <r>
          <rPr>
            <b/>
            <sz val="9"/>
            <color indexed="81"/>
            <rFont val="Tahoma"/>
            <family val="2"/>
          </rPr>
          <t>Nelleke van den Broek-Honingh:</t>
        </r>
        <r>
          <rPr>
            <sz val="9"/>
            <color indexed="81"/>
            <rFont val="Tahoma"/>
            <family val="2"/>
          </rPr>
          <t xml:space="preserve">
Nieuw</t>
        </r>
      </text>
    </comment>
    <comment ref="B141" authorId="0" shapeId="0">
      <text>
        <r>
          <rPr>
            <b/>
            <sz val="9"/>
            <color indexed="81"/>
            <rFont val="Tahoma"/>
            <family val="2"/>
          </rPr>
          <t>Nelleke van den Broek-Honingh:</t>
        </r>
        <r>
          <rPr>
            <sz val="9"/>
            <color indexed="81"/>
            <rFont val="Tahoma"/>
            <family val="2"/>
          </rPr>
          <t xml:space="preserve">
Nieuw</t>
        </r>
      </text>
    </comment>
    <comment ref="B142" authorId="0" shapeId="0">
      <text>
        <r>
          <rPr>
            <b/>
            <sz val="9"/>
            <color indexed="81"/>
            <rFont val="Tahoma"/>
            <family val="2"/>
          </rPr>
          <t>Nelleke van den Broek-Honingh:</t>
        </r>
        <r>
          <rPr>
            <sz val="9"/>
            <color indexed="81"/>
            <rFont val="Tahoma"/>
            <family val="2"/>
          </rPr>
          <t xml:space="preserve">
Nieuw</t>
        </r>
      </text>
    </comment>
    <comment ref="B143" authorId="0" shapeId="0">
      <text>
        <r>
          <rPr>
            <b/>
            <sz val="9"/>
            <color indexed="81"/>
            <rFont val="Tahoma"/>
            <family val="2"/>
          </rPr>
          <t>Nelleke van den Broek-Honingh:</t>
        </r>
        <r>
          <rPr>
            <sz val="9"/>
            <color indexed="81"/>
            <rFont val="Tahoma"/>
            <family val="2"/>
          </rPr>
          <t xml:space="preserve">
Nieuw</t>
        </r>
      </text>
    </comment>
    <comment ref="B155" authorId="0" shapeId="0">
      <text>
        <r>
          <rPr>
            <b/>
            <sz val="9"/>
            <color indexed="81"/>
            <rFont val="Tahoma"/>
            <family val="2"/>
          </rPr>
          <t>Nelleke van den Broek-Honingh:</t>
        </r>
        <r>
          <rPr>
            <sz val="9"/>
            <color indexed="81"/>
            <rFont val="Tahoma"/>
            <family val="2"/>
          </rPr>
          <t xml:space="preserve">
Nieuw</t>
        </r>
      </text>
    </comment>
    <comment ref="B156" authorId="0" shapeId="0">
      <text>
        <r>
          <rPr>
            <b/>
            <sz val="9"/>
            <color indexed="81"/>
            <rFont val="Tahoma"/>
            <family val="2"/>
          </rPr>
          <t>Nelleke van den Broek-Honingh:</t>
        </r>
        <r>
          <rPr>
            <sz val="9"/>
            <color indexed="81"/>
            <rFont val="Tahoma"/>
            <family val="2"/>
          </rPr>
          <t xml:space="preserve">
Nieuw</t>
        </r>
      </text>
    </comment>
    <comment ref="B157" authorId="0" shapeId="0">
      <text>
        <r>
          <rPr>
            <b/>
            <sz val="9"/>
            <color indexed="81"/>
            <rFont val="Tahoma"/>
            <family val="2"/>
          </rPr>
          <t>Nelleke van den Broek-Honingh:</t>
        </r>
        <r>
          <rPr>
            <sz val="9"/>
            <color indexed="81"/>
            <rFont val="Tahoma"/>
            <family val="2"/>
          </rPr>
          <t xml:space="preserve">
Nieuw</t>
        </r>
      </text>
    </comment>
  </commentList>
</comments>
</file>

<file path=xl/sharedStrings.xml><?xml version="1.0" encoding="utf-8"?>
<sst xmlns="http://schemas.openxmlformats.org/spreadsheetml/2006/main" count="2390" uniqueCount="716">
  <si>
    <t>Type</t>
  </si>
  <si>
    <t>Goed functionerende economie en markten</t>
  </si>
  <si>
    <t>R/O</t>
  </si>
  <si>
    <t>R/SO/O</t>
  </si>
  <si>
    <t>SO</t>
  </si>
  <si>
    <t>Bijdrage aan het CBS</t>
  </si>
  <si>
    <t>R</t>
  </si>
  <si>
    <t>IO</t>
  </si>
  <si>
    <t>O</t>
  </si>
  <si>
    <t>12.01.04</t>
  </si>
  <si>
    <t>12.01.05</t>
  </si>
  <si>
    <t>U/TNO/DLO/SO/O</t>
  </si>
  <si>
    <t>12.01.06</t>
  </si>
  <si>
    <t>TNO</t>
  </si>
  <si>
    <t>12.10.01</t>
  </si>
  <si>
    <t>12.10.02</t>
  </si>
  <si>
    <t>12.10.03</t>
  </si>
  <si>
    <t>NWO</t>
  </si>
  <si>
    <t>TNO/DLO/SO/NWO</t>
  </si>
  <si>
    <t>SO/O</t>
  </si>
  <si>
    <t>Een doelmatige en duurzame energievoorziening</t>
  </si>
  <si>
    <t>Carbon Capture and Storage</t>
  </si>
  <si>
    <t>HFR/NRG</t>
  </si>
  <si>
    <t>RIVM</t>
  </si>
  <si>
    <t>Bijdrage aan ECN</t>
  </si>
  <si>
    <t>ECN</t>
  </si>
  <si>
    <t>Concurrerende, duurzame, veilige agro-, visserij- en voedselketens</t>
  </si>
  <si>
    <t>DLO</t>
  </si>
  <si>
    <t>Topsectoren</t>
  </si>
  <si>
    <t>ZonMW</t>
  </si>
  <si>
    <t>12.01.02</t>
  </si>
  <si>
    <t>12.01.03</t>
  </si>
  <si>
    <t>13.10.04</t>
  </si>
  <si>
    <t>Inst.</t>
  </si>
  <si>
    <t>Proj.</t>
  </si>
  <si>
    <t>X Defensie</t>
  </si>
  <si>
    <t>III Algemene Zaken</t>
  </si>
  <si>
    <t>V Buitenlandse Zaken</t>
  </si>
  <si>
    <t>VIII Onderwijs, Cultuur en Wetenschap</t>
  </si>
  <si>
    <t>Bijdrage aan TNO</t>
  </si>
  <si>
    <t>Internationaal Innoveren</t>
  </si>
  <si>
    <t>NABS</t>
  </si>
  <si>
    <t>Totaal generaal</t>
  </si>
  <si>
    <t>U0604</t>
  </si>
  <si>
    <t>Defensie</t>
  </si>
  <si>
    <t>TOTAAL DEFENSIE</t>
  </si>
  <si>
    <t>Politieke en soc. systemen, structuren/processen</t>
  </si>
  <si>
    <t>TOTAAL ALGEMENE ZAKEN</t>
  </si>
  <si>
    <t>TOTAAL BUITENLANDSE ZAKEN</t>
  </si>
  <si>
    <t>TOTAAL VEILIGHEID EN JUSTITIE</t>
  </si>
  <si>
    <t>TOTAAL ONDERWIJS, CULTUUR EN WETENSCHAP</t>
  </si>
  <si>
    <t>VII Binnenlandse Zaken en Koninkrijksrelaties</t>
  </si>
  <si>
    <t>TOTAAL BINNENLANDSE ZAKEN EN KONINKRIJKSRELATIES</t>
  </si>
  <si>
    <t>Cultuur, recreatie, religie en massamedia</t>
  </si>
  <si>
    <t>U</t>
  </si>
  <si>
    <t>13.3</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</si>
  <si>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</si>
  <si>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</si>
  <si>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</si>
  <si>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</si>
  <si>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</si>
  <si>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</si>
  <si>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</si>
  <si>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</si>
  <si>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</si>
  <si>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</si>
  <si>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</si>
  <si>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</si>
  <si>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</si>
  <si>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</si>
  <si>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</si>
  <si>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</si>
  <si>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</si>
  <si>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</si>
  <si>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</si>
  <si>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</si>
  <si>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</si>
  <si>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</si>
  <si>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</si>
  <si>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</si>
  <si>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</si>
  <si>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</si>
  <si>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</si>
  <si>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</si>
  <si>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</si>
  <si>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</si>
  <si>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</si>
  <si>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</si>
  <si>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</si>
  <si>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</si>
  <si>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</si>
  <si>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</si>
  <si>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</si>
  <si>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</si>
  <si>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</si>
  <si>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14.4</t>
  </si>
  <si>
    <t>Rijksbureau voor Kunsthistorisch onderzoek (RKD)</t>
  </si>
  <si>
    <t>Culturele zaken: onderzoek</t>
  </si>
  <si>
    <t>Subsidie Boekmanstichting</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</si>
  <si>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</si>
  <si>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</si>
  <si>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</si>
  <si>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</si>
  <si>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</si>
  <si>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</si>
  <si>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</si>
  <si>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</si>
  <si>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</si>
  <si>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</si>
  <si>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</si>
  <si>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</si>
  <si>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</si>
  <si>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</si>
  <si>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</si>
  <si>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</si>
  <si>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</si>
  <si>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</si>
  <si>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CUR</t>
  </si>
  <si>
    <t>IF 12.06.02</t>
  </si>
  <si>
    <t>Doorontwikkeling kennismanagement HWN</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</si>
  <si>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</si>
  <si>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</si>
  <si>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</si>
  <si>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</si>
  <si>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</si>
  <si>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</si>
  <si>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</si>
  <si>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</si>
  <si>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</si>
  <si>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</si>
  <si>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</si>
  <si>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</si>
  <si>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</si>
  <si>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</si>
  <si>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</si>
  <si>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</si>
  <si>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</si>
  <si>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</si>
  <si>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</si>
  <si>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</si>
  <si>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 xml:space="preserve"> </t>
  </si>
  <si>
    <t>AZ</t>
  </si>
  <si>
    <t>BuZa</t>
  </si>
  <si>
    <t>BZK</t>
  </si>
  <si>
    <t>OCW</t>
  </si>
  <si>
    <t>Def</t>
  </si>
  <si>
    <t>SZW</t>
  </si>
  <si>
    <t>VWS</t>
  </si>
  <si>
    <t>Wettelijke onderzoekstaken</t>
  </si>
  <si>
    <t xml:space="preserve">Landbouw </t>
  </si>
  <si>
    <t>Energie</t>
  </si>
  <si>
    <t>Industriële productie en technologie</t>
  </si>
  <si>
    <t>4.3</t>
  </si>
  <si>
    <t>ZonMw</t>
  </si>
  <si>
    <t>1.2</t>
  </si>
  <si>
    <t>2.1</t>
  </si>
  <si>
    <t>Netwerkplatform innovatie overheid</t>
  </si>
  <si>
    <t>Contributie aan internationale organisaties</t>
  </si>
  <si>
    <t>BBP (miljarden euro)</t>
  </si>
  <si>
    <t>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</si>
  <si>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</si>
  <si>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</si>
  <si>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</si>
  <si>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</si>
  <si>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</si>
  <si>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</si>
  <si>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</si>
  <si>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</si>
  <si>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</si>
  <si>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</si>
  <si>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</si>
  <si>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</si>
  <si>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</si>
  <si>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</si>
  <si>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</si>
  <si>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</si>
  <si>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</si>
  <si>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</si>
  <si>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</si>
  <si>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</si>
  <si>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</si>
  <si>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</si>
  <si>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</si>
  <si>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</si>
  <si>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</si>
  <si>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</si>
  <si>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</si>
  <si>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</si>
  <si>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</si>
  <si>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</si>
  <si>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</si>
  <si>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</si>
  <si>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</si>
  <si>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</si>
  <si>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</si>
  <si>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</si>
  <si>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</si>
  <si>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</si>
  <si>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</si>
  <si>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Beschikbaarheidsbijdrage academische zorg</t>
  </si>
  <si>
    <t>- Toelichting</t>
  </si>
  <si>
    <t>INHOUD VAN HET DOCUMENT</t>
  </si>
  <si>
    <t>Strategisch onderzoek RIVM</t>
  </si>
  <si>
    <t>realisatie</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</si>
  <si>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</si>
  <si>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</si>
  <si>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</si>
  <si>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</si>
  <si>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</si>
  <si>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</si>
  <si>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</si>
  <si>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</si>
  <si>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Inst+Proj.</t>
  </si>
  <si>
    <t>NWO STW</t>
  </si>
  <si>
    <t>NWO Grootschalige researchinfrastructuur</t>
  </si>
  <si>
    <t>NWO Regieorgaan onderwijsonderzoek</t>
  </si>
  <si>
    <t>Rijksdienst voor het Cultureel Erfgoed (RCE)</t>
  </si>
  <si>
    <t>BKZ</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</si>
  <si>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</si>
  <si>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</si>
  <si>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</si>
  <si>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</si>
  <si>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</si>
  <si>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</si>
  <si>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</si>
  <si>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</si>
  <si>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</si>
  <si>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</si>
  <si>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</si>
  <si>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</si>
  <si>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</si>
  <si>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</si>
  <si>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</si>
  <si>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</si>
  <si>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</si>
  <si>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</si>
  <si>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</si>
  <si>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</si>
  <si>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</si>
  <si>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</si>
  <si>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</si>
  <si>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</si>
  <si>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</si>
  <si>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</si>
  <si>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</si>
  <si>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</si>
  <si>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</si>
  <si>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</si>
  <si>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</si>
  <si>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1297U01020003</t>
  </si>
  <si>
    <t>Onderzoek / Kennis (KIS)</t>
  </si>
  <si>
    <t>1297U01010005</t>
  </si>
  <si>
    <t>1297U01010009</t>
  </si>
  <si>
    <t>1214U02020003</t>
  </si>
  <si>
    <t>1220u01070001</t>
  </si>
  <si>
    <t>Traffic Quest</t>
  </si>
  <si>
    <t>DF 5.01</t>
  </si>
  <si>
    <t>4,6,8</t>
  </si>
  <si>
    <t>proj.</t>
  </si>
  <si>
    <t>Regionaal investeringsfonds (pps in het mbo)</t>
  </si>
  <si>
    <t xml:space="preserve">6501U </t>
  </si>
  <si>
    <t>1217U</t>
  </si>
  <si>
    <t>1218U</t>
  </si>
  <si>
    <t>via Connekt en (onderzoeks-)projecten</t>
  </si>
  <si>
    <t>via NWO en TKI</t>
  </si>
  <si>
    <t>via STICHTING PROJECTEN BINNENVAART</t>
  </si>
  <si>
    <t>Publiek/Privaat Projectfinanciering</t>
  </si>
  <si>
    <t>Uitfinanciering subsidies: Innovatieregeling Scheepsbouw</t>
  </si>
  <si>
    <t>19.15.05</t>
  </si>
  <si>
    <t>Innovatiefonds: ROM's</t>
  </si>
  <si>
    <t>TUD/TUE e.a.</t>
  </si>
  <si>
    <t>Per 2016 is de Research &amp; Development Aftrek (RDA) samengevoegd met de WBSO</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</si>
  <si>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</si>
  <si>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</si>
  <si>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</si>
  <si>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</si>
  <si>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</si>
  <si>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</si>
  <si>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</si>
  <si>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Integratie en Maatschappelijke samenhang</t>
  </si>
  <si>
    <t>Bijstand, Participatiewet en Toeslagenwet</t>
  </si>
  <si>
    <t>Kwaliteit en veiligheid: Zorg voor innoveren</t>
  </si>
  <si>
    <t>U/R/SO/O</t>
  </si>
  <si>
    <t>12.10</t>
  </si>
  <si>
    <t>Small Business Innovation Research</t>
  </si>
  <si>
    <t>Art. 1</t>
  </si>
  <si>
    <t>Art. 2</t>
  </si>
  <si>
    <t>Art. 3</t>
  </si>
  <si>
    <t>Bedrijvenbeleid: innovatief en duurzaam ondernemen</t>
  </si>
  <si>
    <t>Toekomstfonds</t>
  </si>
  <si>
    <t>U/HBO/TNO/SO/O/GTI</t>
  </si>
  <si>
    <t>12.01.07</t>
  </si>
  <si>
    <t>Art.4</t>
  </si>
  <si>
    <t>14.01</t>
  </si>
  <si>
    <t>14.06</t>
  </si>
  <si>
    <t>14.10</t>
  </si>
  <si>
    <t>14.08</t>
  </si>
  <si>
    <t>Div.</t>
  </si>
  <si>
    <t>Art. 6</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</si>
  <si>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</si>
  <si>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</si>
  <si>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</si>
  <si>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</si>
  <si>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</si>
  <si>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</si>
  <si>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</si>
  <si>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</si>
  <si>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</si>
  <si>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</si>
  <si>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</si>
  <si>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</si>
  <si>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</si>
  <si>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</si>
  <si>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DF 07</t>
  </si>
  <si>
    <t>Bron: TWIN-database Rathenau Instituut</t>
  </si>
  <si>
    <t>VO: CITO (digitale examens)</t>
  </si>
  <si>
    <t>VO: CvTE (digitale examens)</t>
  </si>
  <si>
    <t>VO: DUO (FACET)</t>
  </si>
  <si>
    <t>PO: Doorbraak ICT: PO-Raad</t>
  </si>
  <si>
    <t>PO: Doorbraak ICT-Kennisnet</t>
  </si>
  <si>
    <t>PO: Onderwijs 2032</t>
  </si>
  <si>
    <t>PO: Kennisrotonde - NRO</t>
  </si>
  <si>
    <t>PO: Innovatiecentra VVE</t>
  </si>
  <si>
    <t>PO: Evaluatie tweetalig PO - ITS</t>
  </si>
  <si>
    <t>HBO: Comeniusbeurs</t>
  </si>
  <si>
    <t>WO: Comeniusbeurs</t>
  </si>
  <si>
    <t xml:space="preserve">HO: Subsidieregeling open en online onderwijs </t>
  </si>
  <si>
    <t>incl. uitvoeringskosten SURF</t>
  </si>
  <si>
    <t>NWO: Praktijkgericht onderzoek hbo</t>
  </si>
  <si>
    <t>Nationaal Archief tbv Archief Innovatie</t>
  </si>
  <si>
    <t>Stimuleringsfonds voor de Journalistiek</t>
  </si>
  <si>
    <t>Naturalis - Biodiversity center</t>
  </si>
  <si>
    <t>TNO/GTI/DGI</t>
  </si>
  <si>
    <t xml:space="preserve">Caribisch Nederland </t>
  </si>
  <si>
    <t>12 div.</t>
  </si>
  <si>
    <t>NWO Talentenontwikkeling (o.a. VI)</t>
  </si>
  <si>
    <t>- waarvan (relevante) uitgaven voor innovatie</t>
  </si>
  <si>
    <t>- (relevante) uitgaven voor innovatie</t>
  </si>
  <si>
    <t>6/7</t>
  </si>
  <si>
    <t>Fiscale instrumenten voor R&amp;D</t>
  </si>
  <si>
    <t>% R&amp;D van (sub)-artikel</t>
  </si>
  <si>
    <t>Aandeel innovatie in % van (sub-)artikel</t>
  </si>
  <si>
    <t>% R&amp;D van (sub-)artikel</t>
  </si>
  <si>
    <t>33.3</t>
  </si>
  <si>
    <t>Ziektepreventie (vaccinonderzoek RIVM en InTraVacc)</t>
  </si>
  <si>
    <t>XI Infrastructuur en Waterstaat</t>
  </si>
  <si>
    <t>TOTAAL INFRASTRUCTUUR EN WATERSTAAT</t>
  </si>
  <si>
    <t>1214u</t>
  </si>
  <si>
    <t>Talking Traffic</t>
  </si>
  <si>
    <t>ITS uitgaven Beter Benutten</t>
  </si>
  <si>
    <t>ontwikkeling software</t>
  </si>
  <si>
    <t>publiek projectfinanciering</t>
  </si>
  <si>
    <t>TNO/RIVM</t>
  </si>
  <si>
    <t>Netspar</t>
  </si>
  <si>
    <t>DF 65.05.01</t>
  </si>
  <si>
    <t>Kennisontwikkeling (allianties) universiteiten (HWS)</t>
  </si>
  <si>
    <t>Eurostars: Eurostars</t>
  </si>
  <si>
    <t>12.10.05</t>
  </si>
  <si>
    <t>Innovatiefonds: vroege fase / informal investors: RVO</t>
  </si>
  <si>
    <t>Innovatiefonds: vroege fase / informal investors: STW</t>
  </si>
  <si>
    <t>12.01.08</t>
  </si>
  <si>
    <t>Innovatiefonds: vroege fase / informal investors: haalbaarheidsstudies STW</t>
  </si>
  <si>
    <t>Energie-innovatie (IA) - O: meerjarenafspraken energie (MJA-E)</t>
  </si>
  <si>
    <t>Energie-innovatie (IA) - O: duurzaamheid energiebesparing UKR</t>
  </si>
  <si>
    <t>Overige subsidies: transitiemanagement</t>
  </si>
  <si>
    <t>15.08</t>
  </si>
  <si>
    <t>16.01</t>
  </si>
  <si>
    <t>Duurzame veehouderij: projecten intensieve veehouderij (UDV)</t>
  </si>
  <si>
    <t>Plantaardige productie: Energie efficientie en hernieuwbare energie glastuinbouw (EHG)</t>
  </si>
  <si>
    <t>Plantaardige productie: MEI</t>
  </si>
  <si>
    <t>Plantaardige productie: FES innovatieprogramma energie</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</si>
  <si>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</si>
  <si>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</si>
  <si>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</si>
  <si>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</si>
  <si>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</si>
  <si>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</si>
  <si>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</si>
  <si>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</si>
  <si>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</si>
  <si>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</si>
  <si>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</si>
  <si>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</si>
  <si>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Koninklijke Bibliotheek (hoofdbekostiging, zie ook art. 14)</t>
  </si>
  <si>
    <t>VO: Kennisrotonde</t>
  </si>
  <si>
    <t>Creatieve industrie</t>
  </si>
  <si>
    <t>Stimuleringsfonds creatieve industrie</t>
  </si>
  <si>
    <t>4,5,6,7,8,10</t>
  </si>
  <si>
    <t>4,5,6,7</t>
  </si>
  <si>
    <t>Afdrachtsvermindering speur- en ontwikkelingswerk WBSO (incl. RDA)</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</si>
  <si>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</si>
  <si>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</si>
  <si>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</si>
  <si>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</si>
  <si>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</si>
  <si>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</si>
  <si>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</si>
  <si>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</si>
  <si>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</si>
  <si>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</si>
  <si>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</si>
  <si>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</si>
  <si>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</si>
  <si>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</si>
  <si>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</si>
  <si>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</si>
  <si>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</si>
  <si>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</si>
  <si>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</si>
  <si>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</si>
  <si>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</si>
  <si>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</si>
  <si>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</si>
  <si>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</si>
  <si>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</si>
  <si>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</si>
  <si>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</si>
  <si>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</si>
  <si>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t>voor de structurele situatie geraamd op €625 miljoen. Tussen 2013 en 2014 liep het bedrag verder op van €883 mln. naar €1.081 mln. Voor 2016 is het budgettair</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</si>
  <si>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</si>
  <si>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Contractonderzoek en kennistoepassing</t>
  </si>
  <si>
    <t>Technologie en kennistoepassing</t>
  </si>
  <si>
    <t>UO604</t>
  </si>
  <si>
    <t>Overig wetenschappelijk</t>
  </si>
  <si>
    <t>R/SO</t>
  </si>
  <si>
    <t>Vernieuwing bouw (exclusief bouwcampus)</t>
  </si>
  <si>
    <t>1297U0101</t>
  </si>
  <si>
    <t>1217U01020004</t>
  </si>
  <si>
    <t>HWS - Waterkwaliteit (studiekosten &amp; overleg aanleg projecten</t>
  </si>
  <si>
    <t>1219u</t>
  </si>
  <si>
    <t>1.4.1</t>
  </si>
  <si>
    <t>Ethiek</t>
  </si>
  <si>
    <t>6.4</t>
  </si>
  <si>
    <t>Sport verenigt Nederland</t>
  </si>
  <si>
    <t>1.1</t>
  </si>
  <si>
    <t>Nationaal programma preventie</t>
  </si>
  <si>
    <t>9.1</t>
  </si>
  <si>
    <t>Internationale samenwerking: IHTSDO (SNOMED CT)</t>
  </si>
  <si>
    <t>Versterking aanpak cybersecurity</t>
  </si>
  <si>
    <t>Overig: innovatieve onderzoeksprogramma's</t>
  </si>
  <si>
    <t>U02</t>
  </si>
  <si>
    <t>Cyber KI</t>
  </si>
  <si>
    <t>4,5,6,7,8,14</t>
  </si>
  <si>
    <t xml:space="preserve">U/NWO/TNO/SO/O </t>
  </si>
  <si>
    <t>Innovatiefonds: Investeringen in fundamenteel en toegepast onderzoek (met vermogensbehoud)</t>
  </si>
  <si>
    <t>4,5,6,7,</t>
  </si>
  <si>
    <t>landbouw</t>
  </si>
  <si>
    <t>Agrokennis: Onderzoeksprojecten RVO</t>
  </si>
  <si>
    <t>Onderzoekscomponent hogescholen (HBO Bekostiging Deel ontwerp en ontwikkeling)(incl. groen)</t>
  </si>
  <si>
    <t xml:space="preserve"> belang van de Innovatiebox uitgekomen op €1.368 miljoen, hoger dan in 2015 (€1.264)  wegens een grondslagstijging dankzij de economische groei. </t>
  </si>
  <si>
    <t xml:space="preserve">Sub-totaal Groen beleggen / MIA / VAMIL </t>
  </si>
  <si>
    <t>Groen beleggen Mia/Vamil (uitvoering)</t>
  </si>
  <si>
    <t>4-8,14</t>
  </si>
  <si>
    <t>- De cijfers van OCW zijn wat betreft het onderzoeksgedeelte van de eerste geldstroom van de universiteiten inclusief de bijdrage</t>
  </si>
  <si>
    <t>aan het onderzoeksgedeelte van de Wageningen Universiteit.</t>
  </si>
  <si>
    <t>Universiteiten (incl. WUR)</t>
  </si>
  <si>
    <t xml:space="preserve">De raming van het budgettaire belang in 2017 is € 133 miljoen naar beneden bijgesteld ten opzichte van de Miljoenennota 2018. </t>
  </si>
  <si>
    <t xml:space="preserve">Dit komt door verwerking van de meest recente realisaties en een aanpassing in de ramingsmethode. </t>
  </si>
  <si>
    <t xml:space="preserve">Op basis van realisaties uit 2015 is het percentage van de innovatiebox ten opzichte van de VPB-opbrengsten naar beneden bijgesteld. </t>
  </si>
  <si>
    <t xml:space="preserve">Dit verklaart € 89 miljoen van de neerwaartse bijstelling in 2017. </t>
  </si>
  <si>
    <t xml:space="preserve">Daarnaast wordt in de raming een correctie gedaan voor uit het buitenland ontvangen royalty’s, die weliswaar in de Nederlandse innovatiebox belast worden, </t>
  </si>
  <si>
    <t xml:space="preserve">maar waarop in verband met verdragen of het besluit voorkoming dubbele belasting, buitenlandse bronbelasting in Nederland verrekend kan worden. </t>
  </si>
  <si>
    <t xml:space="preserve">Voor deze royalty-ontvangsten wordt met een lager voordeel gerekend, omdat een deel al in het buitenland is belast. </t>
  </si>
  <si>
    <t>Het gaat om ongeveer 5,5% van de grondslag van de innovatiebox. Deze correctie verklaart de overige € 44 miljoen van de neerwaartse bijstelling in 2017.</t>
  </si>
  <si>
    <t>Beleidsmatig is de tariefsverhoging van 5% naar 7% verwerkt vanaf 2018.</t>
  </si>
  <si>
    <t xml:space="preserve"> In 2019 is de tariefsverlaging in de VPB verwerkt. Hierdoor komt het innovatieboxvoordeel lager uit.</t>
  </si>
  <si>
    <t>Cijfers WBSO en RDA gebaseerd op:</t>
  </si>
  <si>
    <t>Bronnen:</t>
  </si>
  <si>
    <t>Notities:</t>
  </si>
  <si>
    <t>Afkortingen:</t>
  </si>
  <si>
    <t>% innovatie van (sub)-artikel</t>
  </si>
  <si>
    <t>XIV Landbouw, Natuur en Voedselkwaliteit</t>
  </si>
  <si>
    <t>TOTAAL LANDBOUW, NATUUR en VOEDSELKWALITEIT</t>
  </si>
  <si>
    <t>Landbouw, Natuur en Voedselkwaliteit</t>
  </si>
  <si>
    <t>TOTAAL LANDBOUW, NATUUR EN VOEDSELKWALITEIT</t>
  </si>
  <si>
    <t>NWO NWA</t>
  </si>
  <si>
    <t>Landbouw, natuur en voedselkwaliteit</t>
  </si>
  <si>
    <t>LNV</t>
  </si>
  <si>
    <t>- waarvan alleen voor innovatie: MIA/VAMIL/Groen beleggen</t>
  </si>
  <si>
    <t>Uitgevoerd door eigen diensten/kenniscentra (WODC)</t>
  </si>
  <si>
    <t>uitgevoerd door universiteiten</t>
  </si>
  <si>
    <t>uitgevoerd door onderzoeksinstituten</t>
  </si>
  <si>
    <t>Programmafinanciering MARIN</t>
  </si>
  <si>
    <t>Dierenwelzijn: dierproeven (opdrachten)</t>
  </si>
  <si>
    <t>16.02</t>
  </si>
  <si>
    <t>Innovatieprogramma visserij</t>
  </si>
  <si>
    <t>Europees fonds voor maritieme zaken en visserij</t>
  </si>
  <si>
    <t>Kwaliteit, transparantie en kennisontwikkeling (ZonMw: programmering)</t>
  </si>
  <si>
    <t>Kwaliteit, transparantie en kennisontwikkeling (NIVEL)</t>
  </si>
  <si>
    <t>Basisfinanciering CUR</t>
  </si>
  <si>
    <t>Programma Planbureau Leefomgeving (PBL)</t>
  </si>
  <si>
    <t>Studiekosten zoetwatervoorziening</t>
  </si>
  <si>
    <t>Studiekosten waterveiligheid</t>
  </si>
  <si>
    <t>Ruimtegebruik bodem</t>
  </si>
  <si>
    <t>1213U0401</t>
  </si>
  <si>
    <t>Deltares</t>
  </si>
  <si>
    <t>6501u0301</t>
  </si>
  <si>
    <t>6502u0301</t>
  </si>
  <si>
    <t>RWS Corporate innovatie (HWV, HWVN)</t>
  </si>
  <si>
    <t>RWS Corporate innovatie (HWS Waterinnovatie)</t>
  </si>
  <si>
    <t>6507U0301</t>
  </si>
  <si>
    <t>Studiekosten waterkwaliteit</t>
  </si>
  <si>
    <t>030070-U01</t>
  </si>
  <si>
    <t>TKI toeslag: PPS toeslag</t>
  </si>
  <si>
    <t>Economische ontwikkeling en technologie</t>
  </si>
  <si>
    <t>UO2</t>
  </si>
  <si>
    <t xml:space="preserve">Verduurzaming industrie  </t>
  </si>
  <si>
    <t>2, 6</t>
  </si>
  <si>
    <t>U19.10</t>
  </si>
  <si>
    <t>Oncode</t>
  </si>
  <si>
    <t>Thematische technology transfer (subsidiedeel)</t>
  </si>
  <si>
    <t>2, 6, 7</t>
  </si>
  <si>
    <t>U/UMC/TNO</t>
  </si>
  <si>
    <t>Thematische technology transfer (leningdeel)</t>
  </si>
  <si>
    <t>SodM onderzoek TNO-AGE</t>
  </si>
  <si>
    <t>PO: DUO (FACET)</t>
  </si>
  <si>
    <t>VO: Onderwijs 2032 (curriculum</t>
  </si>
  <si>
    <t>VO: Kennisnet (Externe connectiviteit)</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</si>
  <si>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</si>
  <si>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incl. uitvoeringskosten NRO/netwerk KNAW</t>
  </si>
  <si>
    <t>Het niet-structurele Kennis&amp; Innovatie budget aan het NA wordt in 2020 geëvalueerd t.b.v. de vierjaren reeks vanaf 2021</t>
  </si>
  <si>
    <t>projecten, gefinancierd door OCW</t>
  </si>
  <si>
    <t>structurele subsidie en aanvullende projectsubsidies</t>
  </si>
  <si>
    <t>Koninklijke bibliotheek</t>
  </si>
  <si>
    <t>innovatie KB is opgenomen op overzicht onderzoeksuitgaven (maakt deel uit van structureel budget aan KB)</t>
  </si>
  <si>
    <t>% van totaal</t>
  </si>
  <si>
    <t>Ontwikkeling in %</t>
  </si>
  <si>
    <t>Buitenlandse Zaken</t>
  </si>
  <si>
    <t>Binnenlandse Zaken</t>
  </si>
  <si>
    <t>Row Labels</t>
  </si>
  <si>
    <t>Grand Total</t>
  </si>
  <si>
    <t>Column Labels</t>
  </si>
  <si>
    <t>Sum of 2024</t>
  </si>
  <si>
    <t>VAMIL daalt tussen 2017 en 2018  vanwege budget verlaging</t>
  </si>
  <si>
    <t xml:space="preserve">MIA stijgt tussen 2017 en 2018 vanwege budgetverhoging en in 2020 een eenmalige verhoging </t>
  </si>
  <si>
    <t>€ Mln.</t>
  </si>
  <si>
    <t>Voorlopig</t>
  </si>
  <si>
    <t>Begroting</t>
  </si>
  <si>
    <r>
      <t>Ministerie van Financi</t>
    </r>
    <r>
      <rPr>
        <b/>
        <i/>
        <sz val="10"/>
        <color theme="1"/>
        <rFont val="Arial"/>
        <family val="2"/>
      </rPr>
      <t>ё</t>
    </r>
    <r>
      <rPr>
        <b/>
        <i/>
        <sz val="11"/>
        <color theme="1"/>
        <rFont val="Calibri"/>
        <family val="2"/>
        <scheme val="minor"/>
      </rPr>
      <t>n</t>
    </r>
  </si>
  <si>
    <t>Innovatiebox*</t>
  </si>
  <si>
    <t>-</t>
  </si>
  <si>
    <t>Alleen voor innovatie:</t>
  </si>
  <si>
    <t>Hier niet mee werken</t>
  </si>
  <si>
    <t>Institutionele financiering per departement</t>
  </si>
  <si>
    <t>Projectfinanciering per departement</t>
  </si>
  <si>
    <t>Totaal per departement</t>
  </si>
  <si>
    <t>Percentage projectfinanciering per departement</t>
  </si>
  <si>
    <t>Percentage institutionele financiering per departement</t>
  </si>
  <si>
    <t>1-2</t>
  </si>
  <si>
    <t>Eenheid van het algemeen regeringsbeleid</t>
  </si>
  <si>
    <t>H7: artikel 3.1, 4.1 en 4.2</t>
  </si>
  <si>
    <t>Woningmarkt/Energietransitie en duurzaamheid/Bouwregelgeving en bouwkwaliteit</t>
  </si>
  <si>
    <t>1,3,5</t>
  </si>
  <si>
    <t>U0945</t>
  </si>
  <si>
    <t>Programmafinanciering TNO</t>
  </si>
  <si>
    <t>Programmafinanciering NLR</t>
  </si>
  <si>
    <t>Nederlands Forensisch Instituut (opsporing en vervolging)</t>
  </si>
  <si>
    <t>Kwaliteit, toegankelijkheid en betaalbaarheid van de zorg (NKI)</t>
  </si>
  <si>
    <t>ZonMW: (topsectoren)</t>
  </si>
  <si>
    <t>Subsidies hybride vliegen en klimaatbeleid</t>
  </si>
  <si>
    <t>Cijfers MIA/VAMIL/Groen beleggen o.b.v Budgettair belang 2019-2021 in:</t>
  </si>
  <si>
    <t>Bron: bedrijvenbeleid in beeld (want in Miljoenennota 2020 staat fout volgens Piet Donselaar, EZ)</t>
  </si>
  <si>
    <t xml:space="preserve">PO: Adaptieve eindtoets - CITO </t>
  </si>
  <si>
    <t>PO: Adaptieve eindtoets - CvE</t>
  </si>
  <si>
    <t>VO: Verschillende universiteiten</t>
  </si>
  <si>
    <t>Kennis en innovatie ICT</t>
  </si>
  <si>
    <t>Digital Europe</t>
  </si>
  <si>
    <t xml:space="preserve">O/U </t>
  </si>
  <si>
    <t>Just Transition Fund</t>
  </si>
  <si>
    <t xml:space="preserve">064060-U02 </t>
  </si>
  <si>
    <t>Regmed XB</t>
  </si>
  <si>
    <t>U 03 Regmed</t>
  </si>
  <si>
    <t>O, UMC</t>
  </si>
  <si>
    <t>Innovatiefonds: ROM's, Corona Overbruggingslening (COL)</t>
  </si>
  <si>
    <t>04 EU-cofinanciering Digital Europe</t>
  </si>
  <si>
    <t>Europees Defensie Fonds cofinanciering</t>
  </si>
  <si>
    <t>O, TNO, GTI</t>
  </si>
  <si>
    <t>1,2,3,4,5,6,7,8,9,10,12,13,14</t>
  </si>
  <si>
    <t>7, 9, 12, 13</t>
  </si>
  <si>
    <t>U/UMC/NWO/KNAW/R/SO</t>
  </si>
  <si>
    <t>UMC/O</t>
  </si>
  <si>
    <t>Nationale cofinanciering EU Innovation Fund</t>
  </si>
  <si>
    <t>Onderzoek &amp; opdrachten: Onderzoeksprojecten K&amp;E</t>
  </si>
  <si>
    <t>XVII Nationaal groeifonds</t>
  </si>
  <si>
    <t>Mogelijk alle</t>
  </si>
  <si>
    <t>Alle</t>
  </si>
  <si>
    <t xml:space="preserve">Proj. </t>
  </si>
  <si>
    <t>TOTAAL NATIONAAL GROEIFONDS</t>
  </si>
  <si>
    <t>Nationaal groeifonds</t>
  </si>
  <si>
    <t>Groeifonds</t>
  </si>
  <si>
    <t>Nationaal Groeifonds</t>
  </si>
  <si>
    <t>Aftrek speur- en ontwikkelingswerk</t>
  </si>
  <si>
    <t>Opdrachten KDC</t>
  </si>
  <si>
    <t>topsector logistiek - opdrachten</t>
  </si>
  <si>
    <t>topsector logistiek - subsidies</t>
  </si>
  <si>
    <t>Alle muv 12</t>
  </si>
  <si>
    <t>COVID-aanvulling</t>
  </si>
  <si>
    <t>5 en 17</t>
  </si>
  <si>
    <t>11.55</t>
  </si>
  <si>
    <t>Klimaatvriendelijke veehouderij</t>
  </si>
  <si>
    <t>11.05</t>
  </si>
  <si>
    <t>Subsidieregeling brongerichte aanpak emissies (klimaat)</t>
  </si>
  <si>
    <t>Regeling brongerichte verduurz. Stallen varkenshouderij</t>
  </si>
  <si>
    <t>Regeling brongerichte verduurz. Stallen pluimveehouderij</t>
  </si>
  <si>
    <t>Regeling brongerichte verduurz. Stallen melkgeitenhouderij</t>
  </si>
  <si>
    <t>Overheidsuitgaven voor R&amp;D 2020-2026, op basis van begrotingscijfers 2022, per begrotingsartikel, per departement, in miljoenen euro</t>
  </si>
  <si>
    <t>2020-2026</t>
  </si>
  <si>
    <t>TO2</t>
  </si>
  <si>
    <t>Samenleving en integratie</t>
  </si>
  <si>
    <t>Kinderopvang</t>
  </si>
  <si>
    <t>Bijstand, Participatie en Toeslagenwet</t>
  </si>
  <si>
    <t>4.1</t>
  </si>
  <si>
    <t>Onderzoek &amp; opdrachten</t>
  </si>
  <si>
    <t>Beleidsvoorbereiding en evaluaties Veiligheid en Frequenties</t>
  </si>
  <si>
    <t>U/NWO/TNO/SO/O</t>
  </si>
  <si>
    <t>Bijdrage Metrologie</t>
  </si>
  <si>
    <t>U12,10</t>
  </si>
  <si>
    <t>Lucht- en Ruimtevaart</t>
  </si>
  <si>
    <t>3, 6</t>
  </si>
  <si>
    <t>IO/O</t>
  </si>
  <si>
    <t>Ruimtevaart (ESA)</t>
  </si>
  <si>
    <t>Onderzoek</t>
  </si>
  <si>
    <t>6,7,5,8</t>
  </si>
  <si>
    <t>Infrastructuur duurzame industrie (PIDI)</t>
  </si>
  <si>
    <t>2,5,6</t>
  </si>
  <si>
    <t>5, 6</t>
  </si>
  <si>
    <t>R&amp;D mobiliteitssectoren</t>
  </si>
  <si>
    <t>4,5,6</t>
  </si>
  <si>
    <t>U/HBO/O/TO2</t>
  </si>
  <si>
    <t>Overig: Topsector High Tech Vliegtuigindustie</t>
  </si>
  <si>
    <t>Innovatiefonds: Innovatiekredieten</t>
  </si>
  <si>
    <t>Oncode institute</t>
  </si>
  <si>
    <t>Smart industry</t>
  </si>
  <si>
    <t>09 Dutch Future Fund</t>
  </si>
  <si>
    <t>Dutch Future Fund</t>
  </si>
  <si>
    <t>10 Deep Tech Fund</t>
  </si>
  <si>
    <t>11 Fonds Alternatieve Financiering</t>
  </si>
  <si>
    <t>Deep Tech Fund</t>
  </si>
  <si>
    <t>Fonds Alternatieve Financiering</t>
  </si>
  <si>
    <t>Topsectoren energie: RVO</t>
  </si>
  <si>
    <t>Topsectoren energie</t>
  </si>
  <si>
    <t>Energie-Akkoord SER: RVO</t>
  </si>
  <si>
    <t>O/IO</t>
  </si>
  <si>
    <t>O&amp;O bodembeheer</t>
  </si>
  <si>
    <t>VO: CITO (docentenparticipatie constructieforums)</t>
  </si>
  <si>
    <t>VO: Leernetwerken formatief toetsen</t>
  </si>
  <si>
    <t>Bestaat uit Instandhouding (2.276k) en adaptief onderhoud (643k)</t>
  </si>
  <si>
    <t>Onderwijsonderzoek</t>
  </si>
  <si>
    <t>div.</t>
  </si>
  <si>
    <t>U/HBO/NWO/SO</t>
  </si>
  <si>
    <t xml:space="preserve"> Begroting EZK 2022 (cijfers 2021-2026)</t>
  </si>
  <si>
    <t xml:space="preserve"> Bijlagen bij de Miljoenennota 2022</t>
  </si>
  <si>
    <t>De MIA/VAMIL wordt tijdelijk verhoogd met € 30 miljoen voor drie jaren 2022-2024.</t>
  </si>
  <si>
    <t>MIA/VAMIL</t>
  </si>
  <si>
    <t>Uitbreiding MIA/VAMIL</t>
  </si>
  <si>
    <t>Bron Bijlagen bij de Miljoenennota 2022</t>
  </si>
  <si>
    <t>In 2017 is het bedrag voor de Innovatiebox €1.581 mln., in 2018 €1.646 mln. en in 2019 €1.597 mln en in 2020 €1636.</t>
  </si>
  <si>
    <t>In 2021 en 2022 is het geraamd op € 1410 mln. En € 1433 mln.</t>
  </si>
  <si>
    <t>NGF - project AINed</t>
  </si>
  <si>
    <t>9, 13</t>
  </si>
  <si>
    <t>NGF-project Groenvermogen</t>
  </si>
  <si>
    <t>NGF-project Health RI</t>
  </si>
  <si>
    <t>NGF-project Regmed</t>
  </si>
  <si>
    <t>NGF-project Quantum</t>
  </si>
  <si>
    <t>5,6,9,13</t>
  </si>
  <si>
    <t>4,7,13</t>
  </si>
  <si>
    <t>4,9,13</t>
  </si>
  <si>
    <t>U/UMC/O</t>
  </si>
  <si>
    <t>U/HBO/TO2/O</t>
  </si>
  <si>
    <t>Artikel 2 R&amp;D en innovatie subsidies onverdeeld</t>
  </si>
  <si>
    <t>NGF-project AiNed voorwaardelijke toekenning</t>
  </si>
  <si>
    <t>NGF-project QuantumDeltaNL, voorwaardelijke toekenning</t>
  </si>
  <si>
    <t>NGF-project Regmed voorwaardelijke toekenning</t>
  </si>
  <si>
    <t>U, HBO, O, TO2</t>
  </si>
  <si>
    <t>U, UMC, O</t>
  </si>
  <si>
    <t>De percentages voor "R&amp;D en innovatie subsidies onverdeeld" zijn een grove inschatting. Voor de post onverdeeld moeten nog projecten gehonoreerd worden. Het type projecten kan ook van jaar op jaar verschillen waardoor het op voorhand niet mogelijk is een goede inschatting te maken van het percentage R&amp;D en innovatie.</t>
  </si>
  <si>
    <t>Subsidies ASA</t>
  </si>
  <si>
    <t>1211U</t>
  </si>
  <si>
    <t>Totaal integraal waterbeleid</t>
  </si>
  <si>
    <t>Deltares/WUR/U/KNMI/IO</t>
  </si>
  <si>
    <t>subsidie electrisch varen</t>
  </si>
  <si>
    <t>Integraal Waterbeheer</t>
  </si>
  <si>
    <t>12.23U.01</t>
  </si>
  <si>
    <t>Ontwikkeling Early Warning Centre en implementatie Innovatie strategie</t>
  </si>
  <si>
    <t>Duurzame Visserij: projecten visserij</t>
  </si>
  <si>
    <t>Duurzame Visserij: Noordzeeakkoord (KD)</t>
  </si>
  <si>
    <t>U22</t>
  </si>
  <si>
    <t>Bijdrage TNO bodembeheer institutionele financiering</t>
  </si>
  <si>
    <t xml:space="preserve">Bijdrage TNO bodembeheer projectfinanciering </t>
  </si>
  <si>
    <t>NWO institutioneel</t>
  </si>
  <si>
    <t>NWO project financiering</t>
  </si>
  <si>
    <t>- Totaaloverzicht: overheidsuitgaven voor R&amp;D en innovatie 2020-2026, in miljoenen euro en procenten van het BBP</t>
  </si>
  <si>
    <t>- Overheidsuitgaven voor R&amp;D en het aandeel innovatierelevante R&amp;D-uitgaven, per begrotingsartikel, 2020-2026, in miljoenen euro</t>
  </si>
  <si>
    <t>- Overheidsuitgaven voor innovatie per begrotingsartikel, 2020-2026, in miljoenen euro</t>
  </si>
  <si>
    <t>- Overzicht: overheidsuitgaven voor R&amp;D en innovatie, per departement, 2020-2026, in miljoenen euro</t>
  </si>
  <si>
    <t>- Fiscale instrumenten voor R&amp;D en innovatie, 2020-2026, in miljoenen euro</t>
  </si>
  <si>
    <t>- Overheidsuitgaven voor R&amp;D naar type uitgaven, 2020-2026</t>
  </si>
  <si>
    <t>- R&amp;D-uitgaven per NABS-categorie, 2020-2026 (Europese classificatie 2007)</t>
  </si>
  <si>
    <t xml:space="preserve">- De cijfers voor 2020 zijn de realisatiecijfers. De cijfers voor 2021 zijn de voorlopige realisatiecijfers 2021, stand begroting 2022. </t>
  </si>
  <si>
    <t xml:space="preserve">De tabel bevat voor 2022 de cijfers van de ontwerpbegroting. De cijfers voor de jaren 2023-2026 zijn de meerjarenramingen. </t>
  </si>
  <si>
    <t>Overheidsuitgaven voor R&amp;D en innovatie, 2020-2026, in miljoenen euro en in procenten BBP</t>
  </si>
  <si>
    <t>Bbp volumegroei % 2023-2026</t>
  </si>
  <si>
    <t>Dit omdat in de meerjarenraming nog niet alle loon- en prijsbijstellingen zijn opgenomen.</t>
  </si>
  <si>
    <t>https://www.cpb.nl/centraal-economisch-plan-cep-2022</t>
  </si>
  <si>
    <t xml:space="preserve">BBP-cijfers voor 2020 tot en met 2022 betreffen de nominale cijfers van het CPB uit de Kerngegevenstabel CEP 2022 maart 2022. </t>
  </si>
  <si>
    <t xml:space="preserve">Voor de bepaling van het BBP vanaf 2023 zijn de volumegroeipercentages gebruikt van CPB uit het CEP, maart 2022. Kerngegevenstabel MLT 2023-2026 (maart 2022). </t>
  </si>
  <si>
    <t>Innovatiefonds: vroege fase / informal investors</t>
  </si>
  <si>
    <t>Overig</t>
  </si>
  <si>
    <t>4,6,11</t>
  </si>
  <si>
    <t>Grote Technologische Instituten</t>
  </si>
  <si>
    <t xml:space="preserve">Topsectoren overig inst. </t>
  </si>
  <si>
    <t>6, 13</t>
  </si>
  <si>
    <t>Topsectoren overig proj.</t>
  </si>
  <si>
    <t>SO/O/U/TNO/NWO</t>
  </si>
  <si>
    <t xml:space="preserve">Bron: Rijksoverheid, Bijlagen bij de Miljoenennota en Dialogic, Evaluatiebox 2010-2012. </t>
  </si>
  <si>
    <t>4, 11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</si>
</sst>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0.000"/>
    <numFmt numFmtId="167" formatCode="#,##0.000"/>
    <numFmt numFmtId="168" formatCode="&quot;fl&quot;\ #,##0.00_-;&quot;fl&quot;\ #,##0.00\-"/>
    <numFmt numFmtId="169" formatCode="#,##0.0"/>
    <numFmt numFmtId="170" formatCode="d\ m\a\a\nd\ \J\J\J\J"/>
    <numFmt numFmtId="171" formatCode="0.0"/>
    <numFmt numFmtId="172" formatCode="_-&quot;€&quot;\ * #,##0.00_-;_-&quot;€&quot;\ * #,##0.00\-;_-&quot;€&quot;\ * &quot;-&quot;??_-;_-@_-"/>
    <numFmt numFmtId="173" formatCode="s\t\a\nd\a\a\rd"/>
    <numFmt numFmtId="174" formatCode="mm/dd"/>
    <numFmt numFmtId="175" formatCode="mmmm\ d\,\ yyyy"/>
    <numFmt numFmtId="176" formatCode="_-* #,##0.00_-;_-* #,##0.00\-;_-* &quot;-&quot;??_-;_-@_-"/>
    <numFmt numFmtId="177" formatCode="&quot;fl&quot;\ #,##0_-;&quot;fl&quot;\ #,##0\-"/>
    <numFmt numFmtId="178" formatCode="_ * #,##0.0_ ;_ * \-#,##0.0_ ;_ * &quot;-&quot;??_ ;_ @_ "/>
    <numFmt numFmtId="179" formatCode="_ * #,##0.000_ ;_ * \-#,##0.000_ ;_ * &quot;-&quot;???_ ;_ @_ "/>
    <numFmt numFmtId="180" formatCode="_ * #,##0.000_ ;_ * \-#,##0.000_ ;_ * &quot;-&quot;??_ ;_ @_ "/>
    <numFmt numFmtId="181" formatCode="0_)"/>
    <numFmt numFmtId="182" formatCode="&quot;€&quot;\ #,##0_-;&quot;€&quot;\ #,##0\-"/>
    <numFmt numFmtId="183" formatCode="_ * #,##0.0_ ;_ * \-#,##0.0_ ;_ * &quot;-&quot;???_ ;_ @_ "/>
  </numFmts>
  <fonts count="14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6.5"/>
      <name val="Univers"/>
      <family val="2"/>
    </font>
    <font>
      <u/>
      <sz val="11"/>
      <color theme="10"/>
      <name val="Calibri"/>
      <family val="2"/>
      <scheme val="minor"/>
    </font>
    <font>
      <sz val="8"/>
      <name val="Verdana"/>
      <family val="2"/>
    </font>
    <font>
      <b/>
      <sz val="10"/>
      <color theme="1"/>
      <name val="Arial"/>
      <family val="2"/>
    </font>
    <font>
      <i/>
      <sz val="10"/>
      <name val="Calibri"/>
      <family val="2"/>
      <scheme val="minor"/>
    </font>
    <font>
      <b/>
      <i/>
      <sz val="11"/>
      <name val="Calibri"/>
      <family val="2"/>
      <scheme val="minor"/>
    </font>
    <font>
      <b/>
      <sz val="10"/>
      <color rgb="FF3E3E3E"/>
      <name val="Verdana"/>
      <family val="2"/>
    </font>
    <font>
      <sz val="10"/>
      <color rgb="FFFF0000"/>
      <name val="Arial"/>
      <family val="2"/>
    </font>
    <font>
      <b/>
      <i/>
      <sz val="10"/>
      <color theme="1"/>
      <name val="Arial"/>
      <family val="2"/>
    </font>
    <font>
      <i/>
      <sz val="10"/>
      <color theme="1"/>
      <name val="Arial"/>
      <family val="2"/>
    </font>
    <font>
      <b/>
      <sz val="10"/>
      <color rgb="FFFF0000"/>
      <name val="Calibri"/>
      <family val="2"/>
      <scheme val="minor"/>
    </font>
    <font>
      <i/>
      <sz val="11"/>
      <name val="Calibri"/>
      <family val="2"/>
      <scheme val="minor"/>
    </font>
    <font>
      <sz val="18"/>
      <color theme="3"/>
      <name val="Cambria"/>
      <family val="2"/>
      <scheme val="major"/>
    </font>
    <font>
      <b/>
      <sz val="18"/>
      <color theme="3"/>
      <name val="Cambria"/>
      <family val="2"/>
      <scheme val="major"/>
    </font>
    <font>
      <u/>
      <sz val="8"/>
      <color rgb="FF0000FF"/>
      <name val="Calibri"/>
      <family val="2"/>
      <scheme val="minor"/>
    </font>
    <font>
      <u/>
      <sz val="8"/>
      <color rgb="FF800080"/>
      <name val="Calibri"/>
      <family val="2"/>
      <scheme val="minor"/>
    </font>
    <font>
      <sz val="9"/>
      <color theme="1"/>
      <name val="Arial"/>
      <family val="2"/>
    </font>
    <font>
      <b/>
      <sz val="9"/>
      <color theme="1"/>
      <name val="Arial"/>
      <family val="2"/>
    </font>
    <font>
      <sz val="10"/>
      <color rgb="FF0070C0"/>
      <name val="Calibri"/>
      <family val="2"/>
      <scheme val="minor"/>
    </font>
    <font>
      <sz val="10"/>
      <color rgb="FF0070C0"/>
      <name val="Calibri"/>
      <family val="2"/>
    </font>
    <font>
      <sz val="9"/>
      <color rgb="FFFF0000"/>
      <name val="Arial"/>
      <family val="2"/>
    </font>
  </fonts>
  <fills count="77">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s>
  <borders count="37">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s>
  <cellStyleXfs count="1308">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70"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8" fontId="13" fillId="0" borderId="0" applyFill="0" applyBorder="0" applyAlignment="0" applyProtection="0"/>
    <xf numFmtId="169" fontId="13" fillId="0" borderId="0" applyFill="0" applyBorder="0" applyAlignment="0" applyProtection="0"/>
    <xf numFmtId="169" fontId="13" fillId="0" borderId="0" applyFill="0" applyBorder="0" applyProtection="0">
      <alignment horizontal="right"/>
    </xf>
    <xf numFmtId="0" fontId="13" fillId="0" borderId="1" applyNumberFormat="0" applyFill="0" applyAlignment="0" applyProtection="0"/>
    <xf numFmtId="0" fontId="17" fillId="0" borderId="0"/>
    <xf numFmtId="172" fontId="14" fillId="0" borderId="0" applyFont="0" applyFill="0" applyBorder="0" applyAlignment="0" applyProtection="0"/>
    <xf numFmtId="9" fontId="14" fillId="0" borderId="0" applyFont="0" applyFill="0" applyBorder="0" applyAlignment="0" applyProtection="0"/>
    <xf numFmtId="0" fontId="14" fillId="0" borderId="0"/>
    <xf numFmtId="173" fontId="26" fillId="0" borderId="0" applyProtection="0"/>
    <xf numFmtId="173" fontId="13" fillId="0" borderId="0"/>
    <xf numFmtId="173" fontId="31" fillId="0" borderId="0" applyProtection="0"/>
    <xf numFmtId="173" fontId="29" fillId="0" borderId="0" applyProtection="0"/>
    <xf numFmtId="173" fontId="28" fillId="0" borderId="0" applyProtection="0"/>
    <xf numFmtId="173" fontId="27" fillId="0" borderId="0" applyProtection="0"/>
    <xf numFmtId="173" fontId="13" fillId="0" borderId="0" applyProtection="0"/>
    <xf numFmtId="173"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40" fillId="3" borderId="0" applyNumberFormat="0" applyBorder="0" applyAlignment="0" applyProtection="0"/>
    <xf numFmtId="9" fontId="3"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7" fillId="13" borderId="0" applyNumberFormat="0" applyBorder="0" applyAlignment="0" applyProtection="0"/>
    <xf numFmtId="0" fontId="56" fillId="13" borderId="0" applyNumberFormat="0" applyBorder="0" applyAlignment="0" applyProtection="0"/>
    <xf numFmtId="0" fontId="57" fillId="17" borderId="0" applyNumberFormat="0" applyBorder="0" applyAlignment="0" applyProtection="0"/>
    <xf numFmtId="0" fontId="56" fillId="17" borderId="0" applyNumberFormat="0" applyBorder="0" applyAlignment="0" applyProtection="0"/>
    <xf numFmtId="0" fontId="57" fillId="21" borderId="0" applyNumberFormat="0" applyBorder="0" applyAlignment="0" applyProtection="0"/>
    <xf numFmtId="0" fontId="56" fillId="21" borderId="0" applyNumberFormat="0" applyBorder="0" applyAlignment="0" applyProtection="0"/>
    <xf numFmtId="0" fontId="57" fillId="25" borderId="0" applyNumberFormat="0" applyBorder="0" applyAlignment="0" applyProtection="0"/>
    <xf numFmtId="0" fontId="56" fillId="25" borderId="0" applyNumberFormat="0" applyBorder="0" applyAlignment="0" applyProtection="0"/>
    <xf numFmtId="0" fontId="57" fillId="29" borderId="0" applyNumberFormat="0" applyBorder="0" applyAlignment="0" applyProtection="0"/>
    <xf numFmtId="0" fontId="56" fillId="29" borderId="0" applyNumberFormat="0" applyBorder="0" applyAlignment="0" applyProtection="0"/>
    <xf numFmtId="0" fontId="57" fillId="33" borderId="0" applyNumberFormat="0" applyBorder="0" applyAlignment="0" applyProtection="0"/>
    <xf numFmtId="0" fontId="56" fillId="33" borderId="0" applyNumberFormat="0" applyBorder="0" applyAlignment="0" applyProtection="0"/>
    <xf numFmtId="0" fontId="57" fillId="10" borderId="0" applyNumberFormat="0" applyBorder="0" applyAlignment="0" applyProtection="0"/>
    <xf numFmtId="0" fontId="56" fillId="10" borderId="0" applyNumberFormat="0" applyBorder="0" applyAlignment="0" applyProtection="0"/>
    <xf numFmtId="0" fontId="57" fillId="14" borderId="0" applyNumberFormat="0" applyBorder="0" applyAlignment="0" applyProtection="0"/>
    <xf numFmtId="0" fontId="56" fillId="14" borderId="0" applyNumberFormat="0" applyBorder="0" applyAlignment="0" applyProtection="0"/>
    <xf numFmtId="0" fontId="57" fillId="18" borderId="0" applyNumberFormat="0" applyBorder="0" applyAlignment="0" applyProtection="0"/>
    <xf numFmtId="0" fontId="56" fillId="18" borderId="0" applyNumberFormat="0" applyBorder="0" applyAlignment="0" applyProtection="0"/>
    <xf numFmtId="0" fontId="57" fillId="22" borderId="0" applyNumberFormat="0" applyBorder="0" applyAlignment="0" applyProtection="0"/>
    <xf numFmtId="0" fontId="56" fillId="22" borderId="0" applyNumberFormat="0" applyBorder="0" applyAlignment="0" applyProtection="0"/>
    <xf numFmtId="0" fontId="57" fillId="26" borderId="0" applyNumberFormat="0" applyBorder="0" applyAlignment="0" applyProtection="0"/>
    <xf numFmtId="0" fontId="56" fillId="26" borderId="0" applyNumberFormat="0" applyBorder="0" applyAlignment="0" applyProtection="0"/>
    <xf numFmtId="0" fontId="57" fillId="30" borderId="0" applyNumberFormat="0" applyBorder="0" applyAlignment="0" applyProtection="0"/>
    <xf numFmtId="0" fontId="56" fillId="30" borderId="0" applyNumberFormat="0" applyBorder="0" applyAlignment="0" applyProtection="0"/>
    <xf numFmtId="0" fontId="58" fillId="34" borderId="0" applyNumberFormat="0" applyBorder="0" applyAlignment="0" applyProtection="0"/>
    <xf numFmtId="2" fontId="13" fillId="0" borderId="0" applyProtection="0"/>
    <xf numFmtId="0" fontId="59" fillId="7" borderId="5" applyNumberFormat="0" applyAlignment="0" applyProtection="0"/>
    <xf numFmtId="0" fontId="51" fillId="7" borderId="5" applyNumberFormat="0" applyAlignment="0" applyProtection="0"/>
    <xf numFmtId="0" fontId="60" fillId="35" borderId="17"/>
    <xf numFmtId="0" fontId="61" fillId="36" borderId="18">
      <alignment horizontal="right" vertical="top" wrapText="1"/>
    </xf>
    <xf numFmtId="0" fontId="62" fillId="0" borderId="0"/>
    <xf numFmtId="0" fontId="63" fillId="37" borderId="19" applyNumberFormat="0" applyAlignment="0" applyProtection="0"/>
    <xf numFmtId="0" fontId="60" fillId="0" borderId="20"/>
    <xf numFmtId="0" fontId="64" fillId="38" borderId="21" applyNumberFormat="0" applyAlignment="0" applyProtection="0"/>
    <xf numFmtId="0" fontId="65" fillId="39" borderId="22">
      <alignment horizontal="left" vertical="top" wrapText="1"/>
    </xf>
    <xf numFmtId="0" fontId="66" fillId="40" borderId="0">
      <alignment horizontal="center"/>
    </xf>
    <xf numFmtId="0" fontId="67" fillId="40" borderId="0">
      <alignment horizontal="center" vertical="center"/>
    </xf>
    <xf numFmtId="0" fontId="14" fillId="41" borderId="0">
      <alignment horizontal="center" wrapText="1"/>
    </xf>
    <xf numFmtId="0" fontId="68" fillId="40" borderId="0">
      <alignment horizontal="center"/>
    </xf>
    <xf numFmtId="4" fontId="14" fillId="42" borderId="0" applyFont="0" applyFill="0" applyBorder="0" applyAlignment="0" applyProtection="0"/>
    <xf numFmtId="0" fontId="69" fillId="8" borderId="8" applyNumberFormat="0" applyAlignment="0" applyProtection="0"/>
    <xf numFmtId="0" fontId="53" fillId="8" borderId="8" applyNumberFormat="0" applyAlignment="0" applyProtection="0"/>
    <xf numFmtId="0" fontId="70" fillId="43" borderId="17" applyBorder="0">
      <protection locked="0"/>
    </xf>
    <xf numFmtId="174" fontId="14" fillId="0" borderId="0" applyFill="0" applyBorder="0" applyAlignment="0" applyProtection="0"/>
    <xf numFmtId="175"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1" fillId="0" borderId="0">
      <alignment horizontal="centerContinuous"/>
    </xf>
    <xf numFmtId="0" fontId="71" fillId="0" borderId="0" applyAlignment="0">
      <alignment horizontal="centerContinuous"/>
    </xf>
    <xf numFmtId="0" fontId="72" fillId="0" borderId="0" applyAlignment="0">
      <alignment horizontal="centerContinuous"/>
    </xf>
    <xf numFmtId="0" fontId="73" fillId="43" borderId="17">
      <protection locked="0"/>
    </xf>
    <xf numFmtId="0" fontId="14" fillId="43" borderId="20"/>
    <xf numFmtId="0" fontId="14" fillId="40" borderId="0"/>
    <xf numFmtId="172" fontId="14" fillId="0" borderId="0" applyFont="0" applyFill="0" applyBorder="0" applyAlignment="0" applyProtection="0"/>
    <xf numFmtId="0" fontId="74"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5" fillId="40" borderId="20">
      <alignment horizontal="left"/>
    </xf>
    <xf numFmtId="0" fontId="76" fillId="40" borderId="0">
      <alignment horizontal="left"/>
    </xf>
    <xf numFmtId="0" fontId="77" fillId="0" borderId="7" applyNumberFormat="0" applyFill="0" applyAlignment="0" applyProtection="0"/>
    <xf numFmtId="0" fontId="52" fillId="0" borderId="7" applyNumberFormat="0" applyFill="0" applyAlignment="0" applyProtection="0"/>
    <xf numFmtId="0" fontId="78" fillId="4" borderId="0" applyNumberFormat="0" applyBorder="0" applyAlignment="0" applyProtection="0"/>
    <xf numFmtId="0" fontId="46" fillId="4" borderId="0" applyNumberFormat="0" applyBorder="0" applyAlignment="0" applyProtection="0"/>
    <xf numFmtId="0" fontId="79" fillId="44" borderId="0" applyNumberFormat="0" applyBorder="0" applyAlignment="0" applyProtection="0"/>
    <xf numFmtId="0" fontId="80" fillId="45" borderId="0">
      <alignment horizontal="left" vertical="top"/>
    </xf>
    <xf numFmtId="0" fontId="61" fillId="46" borderId="0">
      <alignment horizontal="right" vertical="top" textRotation="90" wrapText="1"/>
    </xf>
    <xf numFmtId="0" fontId="81" fillId="0" borderId="0"/>
    <xf numFmtId="0" fontId="82"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7" borderId="19" applyNumberFormat="0" applyAlignment="0" applyProtection="0"/>
    <xf numFmtId="0" fontId="88" fillId="6" borderId="5" applyNumberFormat="0" applyAlignment="0" applyProtection="0"/>
    <xf numFmtId="0" fontId="49" fillId="6" borderId="5" applyNumberFormat="0" applyAlignment="0" applyProtection="0"/>
    <xf numFmtId="0" fontId="45" fillId="41" borderId="0">
      <alignment horizontal="center"/>
    </xf>
    <xf numFmtId="0" fontId="14" fillId="40" borderId="20">
      <alignment horizontal="centerContinuous" wrapText="1"/>
    </xf>
    <xf numFmtId="0" fontId="89" fillId="45" borderId="0">
      <alignment horizontal="center" wrapText="1"/>
    </xf>
    <xf numFmtId="0" fontId="14" fillId="40" borderId="20">
      <alignment horizontal="centerContinuous" wrapText="1"/>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176"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90" fillId="0" borderId="0"/>
    <xf numFmtId="3" fontId="14" fillId="42" borderId="0" applyFont="0" applyFill="0" applyBorder="0" applyAlignment="0" applyProtection="0"/>
    <xf numFmtId="3" fontId="14" fillId="0" borderId="0" applyFill="0" applyBorder="0" applyAlignment="0" applyProtection="0"/>
    <xf numFmtId="169" fontId="14" fillId="0" borderId="0" applyFill="0" applyBorder="0" applyAlignment="0" applyProtection="0"/>
    <xf numFmtId="0" fontId="90" fillId="0" borderId="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4" fillId="40" borderId="13">
      <alignment wrapText="1"/>
    </xf>
    <xf numFmtId="0" fontId="94" fillId="40" borderId="15"/>
    <xf numFmtId="0" fontId="94" fillId="40" borderId="11"/>
    <xf numFmtId="0" fontId="60" fillId="40" borderId="16">
      <alignment horizontal="center" wrapText="1"/>
    </xf>
    <xf numFmtId="0" fontId="65" fillId="39" borderId="26">
      <alignment horizontal="left" vertical="top" wrapText="1"/>
    </xf>
    <xf numFmtId="0" fontId="95" fillId="0" borderId="27" applyNumberFormat="0" applyFill="0" applyAlignment="0" applyProtection="0"/>
    <xf numFmtId="0" fontId="14" fillId="0" borderId="0" applyFont="0" applyFill="0" applyBorder="0" applyAlignment="0" applyProtection="0"/>
    <xf numFmtId="168" fontId="13" fillId="0" borderId="0" applyProtection="0"/>
    <xf numFmtId="0" fontId="40" fillId="3" borderId="0" applyNumberFormat="0" applyBorder="0" applyAlignment="0" applyProtection="0"/>
    <xf numFmtId="0" fontId="48" fillId="3" borderId="0" applyNumberFormat="0" applyBorder="0" applyAlignment="0" applyProtection="0"/>
    <xf numFmtId="0" fontId="96"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7"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4" fillId="9" borderId="9" applyNumberFormat="0" applyFont="0" applyAlignment="0" applyProtection="0"/>
    <xf numFmtId="0" fontId="98" fillId="5" borderId="0" applyNumberFormat="0" applyBorder="0" applyAlignment="0" applyProtection="0"/>
    <xf numFmtId="0" fontId="47" fillId="5" borderId="0" applyNumberFormat="0" applyBorder="0" applyAlignment="0" applyProtection="0"/>
    <xf numFmtId="0" fontId="99" fillId="37" borderId="29" applyNumberFormat="0" applyAlignment="0" applyProtection="0"/>
    <xf numFmtId="0" fontId="90"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60" fillId="40" borderId="20"/>
    <xf numFmtId="0" fontId="67" fillId="40" borderId="0">
      <alignment horizontal="right"/>
    </xf>
    <xf numFmtId="0" fontId="101" fillId="45" borderId="0">
      <alignment horizontal="center"/>
    </xf>
    <xf numFmtId="0" fontId="65" fillId="46" borderId="20">
      <alignment horizontal="left" vertical="top" wrapText="1"/>
    </xf>
    <xf numFmtId="0" fontId="102" fillId="46" borderId="12">
      <alignment horizontal="left" vertical="top" wrapText="1"/>
    </xf>
    <xf numFmtId="0" fontId="65" fillId="46" borderId="14">
      <alignment horizontal="left" vertical="top" wrapText="1"/>
    </xf>
    <xf numFmtId="0" fontId="65" fillId="46" borderId="12">
      <alignment horizontal="left" vertical="top"/>
    </xf>
    <xf numFmtId="4" fontId="103" fillId="50" borderId="30" applyNumberFormat="0" applyProtection="0">
      <alignment vertical="center"/>
    </xf>
    <xf numFmtId="4" fontId="104" fillId="48" borderId="30" applyNumberFormat="0" applyProtection="0">
      <alignment vertical="center"/>
    </xf>
    <xf numFmtId="4" fontId="104" fillId="48" borderId="30" applyNumberFormat="0" applyProtection="0">
      <alignment vertical="center"/>
    </xf>
    <xf numFmtId="4" fontId="103" fillId="50" borderId="30" applyNumberFormat="0" applyProtection="0">
      <alignment vertical="center"/>
    </xf>
    <xf numFmtId="4" fontId="105" fillId="50" borderId="30" applyNumberFormat="0" applyProtection="0">
      <alignment vertical="center"/>
    </xf>
    <xf numFmtId="4" fontId="105" fillId="50" borderId="30" applyNumberFormat="0" applyProtection="0">
      <alignment vertical="center"/>
    </xf>
    <xf numFmtId="4" fontId="106" fillId="50" borderId="30" applyNumberFormat="0" applyProtection="0">
      <alignment vertical="center"/>
    </xf>
    <xf numFmtId="4" fontId="105" fillId="50" borderId="30" applyNumberFormat="0" applyProtection="0">
      <alignment vertical="center"/>
    </xf>
    <xf numFmtId="4" fontId="107" fillId="50" borderId="30" applyNumberFormat="0" applyProtection="0">
      <alignment horizontal="left" vertical="center" indent="1"/>
    </xf>
    <xf numFmtId="4" fontId="107" fillId="50" borderId="30" applyNumberFormat="0" applyProtection="0">
      <alignment horizontal="left" vertical="center" indent="1"/>
    </xf>
    <xf numFmtId="4" fontId="104" fillId="50" borderId="30" applyNumberFormat="0" applyProtection="0">
      <alignment horizontal="left" vertical="center" indent="1"/>
    </xf>
    <xf numFmtId="4" fontId="107" fillId="50" borderId="30" applyNumberFormat="0" applyProtection="0">
      <alignment horizontal="left" vertical="center" indent="1"/>
    </xf>
    <xf numFmtId="0" fontId="104" fillId="50" borderId="30" applyNumberFormat="0" applyProtection="0">
      <alignment horizontal="left" vertical="top" indent="1"/>
    </xf>
    <xf numFmtId="0" fontId="14" fillId="0" borderId="0"/>
    <xf numFmtId="0" fontId="14" fillId="0" borderId="0"/>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51" borderId="0" applyNumberFormat="0" applyProtection="0">
      <alignment horizontal="left" vertical="center" indent="1"/>
    </xf>
    <xf numFmtId="4" fontId="107" fillId="51" borderId="0" applyNumberFormat="0" applyProtection="0">
      <alignment horizontal="left" vertical="center" indent="1"/>
    </xf>
    <xf numFmtId="4" fontId="107" fillId="52" borderId="0" applyNumberFormat="0" applyProtection="0">
      <alignment horizontal="left" vertical="center" indent="1"/>
    </xf>
    <xf numFmtId="4" fontId="107" fillId="45" borderId="30" applyNumberFormat="0" applyProtection="0">
      <alignment horizontal="right" vertical="center"/>
    </xf>
    <xf numFmtId="4" fontId="107" fillId="45" borderId="30" applyNumberFormat="0" applyProtection="0">
      <alignment horizontal="right" vertical="center"/>
    </xf>
    <xf numFmtId="4" fontId="97" fillId="34" borderId="30" applyNumberFormat="0" applyProtection="0">
      <alignment horizontal="right" vertical="center"/>
    </xf>
    <xf numFmtId="4" fontId="107" fillId="45" borderId="30" applyNumberFormat="0" applyProtection="0">
      <alignment horizontal="right" vertical="center"/>
    </xf>
    <xf numFmtId="4" fontId="107" fillId="53" borderId="30" applyNumberFormat="0" applyProtection="0">
      <alignment horizontal="right" vertical="center"/>
    </xf>
    <xf numFmtId="4" fontId="107" fillId="53" borderId="30" applyNumberFormat="0" applyProtection="0">
      <alignment horizontal="right" vertical="center"/>
    </xf>
    <xf numFmtId="4" fontId="97" fillId="54" borderId="30" applyNumberFormat="0" applyProtection="0">
      <alignment horizontal="right" vertical="center"/>
    </xf>
    <xf numFmtId="4" fontId="107" fillId="53" borderId="30" applyNumberFormat="0" applyProtection="0">
      <alignment horizontal="right" vertical="center"/>
    </xf>
    <xf numFmtId="4" fontId="107" fillId="55" borderId="30" applyNumberFormat="0" applyProtection="0">
      <alignment horizontal="right" vertical="center"/>
    </xf>
    <xf numFmtId="4" fontId="107" fillId="55" borderId="30" applyNumberFormat="0" applyProtection="0">
      <alignment horizontal="right" vertical="center"/>
    </xf>
    <xf numFmtId="4" fontId="97" fillId="56" borderId="30" applyNumberFormat="0" applyProtection="0">
      <alignment horizontal="right" vertical="center"/>
    </xf>
    <xf numFmtId="4" fontId="107" fillId="55" borderId="30" applyNumberFormat="0" applyProtection="0">
      <alignment horizontal="right" vertical="center"/>
    </xf>
    <xf numFmtId="4" fontId="107" fillId="57" borderId="30" applyNumberFormat="0" applyProtection="0">
      <alignment horizontal="right" vertical="center"/>
    </xf>
    <xf numFmtId="4" fontId="107" fillId="57" borderId="30" applyNumberFormat="0" applyProtection="0">
      <alignment horizontal="right" vertical="center"/>
    </xf>
    <xf numFmtId="4" fontId="97" fillId="58" borderId="30" applyNumberFormat="0" applyProtection="0">
      <alignment horizontal="right" vertical="center"/>
    </xf>
    <xf numFmtId="4" fontId="107" fillId="57" borderId="30" applyNumberFormat="0" applyProtection="0">
      <alignment horizontal="right" vertical="center"/>
    </xf>
    <xf numFmtId="4" fontId="107" fillId="59" borderId="30" applyNumberFormat="0" applyProtection="0">
      <alignment horizontal="right" vertical="center"/>
    </xf>
    <xf numFmtId="4" fontId="107" fillId="59" borderId="30" applyNumberFormat="0" applyProtection="0">
      <alignment horizontal="right" vertical="center"/>
    </xf>
    <xf numFmtId="4" fontId="97" fillId="60" borderId="30" applyNumberFormat="0" applyProtection="0">
      <alignment horizontal="right" vertical="center"/>
    </xf>
    <xf numFmtId="4" fontId="107" fillId="59" borderId="30" applyNumberFormat="0" applyProtection="0">
      <alignment horizontal="right" vertical="center"/>
    </xf>
    <xf numFmtId="4" fontId="107" fillId="61" borderId="30" applyNumberFormat="0" applyProtection="0">
      <alignment horizontal="right" vertical="center"/>
    </xf>
    <xf numFmtId="4" fontId="107" fillId="61" borderId="30" applyNumberFormat="0" applyProtection="0">
      <alignment horizontal="right" vertical="center"/>
    </xf>
    <xf numFmtId="4" fontId="97" fillId="62" borderId="30" applyNumberFormat="0" applyProtection="0">
      <alignment horizontal="right" vertical="center"/>
    </xf>
    <xf numFmtId="4" fontId="107" fillId="61" borderId="30" applyNumberFormat="0" applyProtection="0">
      <alignment horizontal="right" vertical="center"/>
    </xf>
    <xf numFmtId="4" fontId="107" fillId="63" borderId="30" applyNumberFormat="0" applyProtection="0">
      <alignment horizontal="right" vertical="center"/>
    </xf>
    <xf numFmtId="4" fontId="107" fillId="63" borderId="30" applyNumberFormat="0" applyProtection="0">
      <alignment horizontal="right" vertical="center"/>
    </xf>
    <xf numFmtId="4" fontId="97" fillId="64" borderId="30" applyNumberFormat="0" applyProtection="0">
      <alignment horizontal="right" vertical="center"/>
    </xf>
    <xf numFmtId="4" fontId="107" fillId="63" borderId="30" applyNumberFormat="0" applyProtection="0">
      <alignment horizontal="right" vertical="center"/>
    </xf>
    <xf numFmtId="4" fontId="107" fillId="65" borderId="30" applyNumberFormat="0" applyProtection="0">
      <alignment horizontal="right" vertical="center"/>
    </xf>
    <xf numFmtId="4" fontId="107" fillId="65" borderId="30" applyNumberFormat="0" applyProtection="0">
      <alignment horizontal="right" vertical="center"/>
    </xf>
    <xf numFmtId="4" fontId="97" fillId="66" borderId="30" applyNumberFormat="0" applyProtection="0">
      <alignment horizontal="right" vertical="center"/>
    </xf>
    <xf numFmtId="4" fontId="107" fillId="65" borderId="30" applyNumberFormat="0" applyProtection="0">
      <alignment horizontal="right" vertical="center"/>
    </xf>
    <xf numFmtId="4" fontId="107" fillId="67" borderId="30" applyNumberFormat="0" applyProtection="0">
      <alignment horizontal="right" vertical="center"/>
    </xf>
    <xf numFmtId="4" fontId="107" fillId="67" borderId="30" applyNumberFormat="0" applyProtection="0">
      <alignment horizontal="right" vertical="center"/>
    </xf>
    <xf numFmtId="4" fontId="97" fillId="68" borderId="30" applyNumberFormat="0" applyProtection="0">
      <alignment horizontal="right" vertical="center"/>
    </xf>
    <xf numFmtId="4" fontId="107" fillId="67" borderId="30" applyNumberFormat="0" applyProtection="0">
      <alignment horizontal="right" vertical="center"/>
    </xf>
    <xf numFmtId="4" fontId="103" fillId="69" borderId="31" applyNumberFormat="0" applyProtection="0">
      <alignment horizontal="left" vertical="center" indent="1"/>
    </xf>
    <xf numFmtId="4" fontId="103" fillId="70" borderId="31" applyNumberFormat="0" applyProtection="0">
      <alignment horizontal="left" vertical="center" indent="1"/>
    </xf>
    <xf numFmtId="4" fontId="103" fillId="70" borderId="31" applyNumberFormat="0" applyProtection="0">
      <alignment horizontal="left" vertical="center" indent="1"/>
    </xf>
    <xf numFmtId="4" fontId="103" fillId="69" borderId="31" applyNumberFormat="0" applyProtection="0">
      <alignment horizontal="left" vertical="center" indent="1"/>
    </xf>
    <xf numFmtId="4" fontId="103" fillId="71"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4" fontId="103" fillId="7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3" fillId="51" borderId="0" applyNumberFormat="0" applyProtection="0">
      <alignment horizontal="left" vertical="center" indent="1"/>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52"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107" fillId="71" borderId="30" applyNumberFormat="0" applyProtection="0">
      <alignment horizontal="right" vertical="center"/>
    </xf>
    <xf numFmtId="4" fontId="97" fillId="71" borderId="0" applyNumberFormat="0" applyProtection="0">
      <alignment horizontal="left" vertical="center" indent="1"/>
    </xf>
    <xf numFmtId="4" fontId="97" fillId="73" borderId="0" applyNumberFormat="0" applyProtection="0">
      <alignment horizontal="left" vertical="center" indent="1"/>
    </xf>
    <xf numFmtId="4" fontId="97" fillId="73" borderId="0" applyNumberFormat="0" applyProtection="0">
      <alignment horizontal="left" vertical="center" indent="1"/>
    </xf>
    <xf numFmtId="4" fontId="97" fillId="71" borderId="0" applyNumberFormat="0" applyProtection="0">
      <alignment horizontal="left" vertical="center" indent="1"/>
    </xf>
    <xf numFmtId="4" fontId="97" fillId="51" borderId="0" applyNumberFormat="0" applyProtection="0">
      <alignment horizontal="left" vertical="center" indent="1"/>
    </xf>
    <xf numFmtId="4" fontId="97" fillId="52" borderId="0" applyNumberFormat="0" applyProtection="0">
      <alignment horizontal="left" vertical="center" indent="1"/>
    </xf>
    <xf numFmtId="4" fontId="97" fillId="52" borderId="0" applyNumberFormat="0" applyProtection="0">
      <alignment horizontal="left" vertical="center" indent="1"/>
    </xf>
    <xf numFmtId="4" fontId="97"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7" fillId="73" borderId="30" applyNumberFormat="0" applyProtection="0">
      <alignment vertical="center"/>
    </xf>
    <xf numFmtId="4" fontId="107" fillId="73" borderId="30" applyNumberFormat="0" applyProtection="0">
      <alignment vertical="center"/>
    </xf>
    <xf numFmtId="4" fontId="97" fillId="74" borderId="30" applyNumberFormat="0" applyProtection="0">
      <alignment vertical="center"/>
    </xf>
    <xf numFmtId="4" fontId="107" fillId="73" borderId="30" applyNumberFormat="0" applyProtection="0">
      <alignment vertical="center"/>
    </xf>
    <xf numFmtId="4" fontId="108" fillId="73" borderId="30" applyNumberFormat="0" applyProtection="0">
      <alignment vertical="center"/>
    </xf>
    <xf numFmtId="4" fontId="108" fillId="73" borderId="30" applyNumberFormat="0" applyProtection="0">
      <alignment vertical="center"/>
    </xf>
    <xf numFmtId="4" fontId="109" fillId="74" borderId="30" applyNumberFormat="0" applyProtection="0">
      <alignment vertical="center"/>
    </xf>
    <xf numFmtId="4" fontId="108" fillId="73" borderId="30" applyNumberFormat="0" applyProtection="0">
      <alignment vertical="center"/>
    </xf>
    <xf numFmtId="4" fontId="103" fillId="71" borderId="32" applyNumberFormat="0" applyProtection="0">
      <alignment horizontal="left" vertical="center" indent="1"/>
    </xf>
    <xf numFmtId="4" fontId="103" fillId="71" borderId="32" applyNumberFormat="0" applyProtection="0">
      <alignment horizontal="left" vertical="center" indent="1"/>
    </xf>
    <xf numFmtId="4" fontId="97" fillId="74" borderId="30" applyNumberFormat="0" applyProtection="0">
      <alignment horizontal="left" vertical="center" indent="1"/>
    </xf>
    <xf numFmtId="4" fontId="103" fillId="71" borderId="32" applyNumberFormat="0" applyProtection="0">
      <alignment horizontal="left" vertical="center" indent="1"/>
    </xf>
    <xf numFmtId="0" fontId="97" fillId="74" borderId="30" applyNumberFormat="0" applyProtection="0">
      <alignment horizontal="left" vertical="top" indent="1"/>
    </xf>
    <xf numFmtId="0" fontId="14" fillId="0" borderId="0"/>
    <xf numFmtId="0" fontId="14" fillId="0" borderId="0"/>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7" fillId="73" borderId="30" applyNumberFormat="0" applyProtection="0">
      <alignment horizontal="right" vertical="center"/>
    </xf>
    <xf numFmtId="4" fontId="108" fillId="44" borderId="30" applyNumberFormat="0" applyProtection="0">
      <alignment horizontal="right" vertical="center"/>
    </xf>
    <xf numFmtId="4" fontId="108" fillId="73" borderId="30" applyNumberFormat="0" applyProtection="0">
      <alignment horizontal="right" vertical="center"/>
    </xf>
    <xf numFmtId="4" fontId="109" fillId="72" borderId="30" applyNumberFormat="0" applyProtection="0">
      <alignment horizontal="right" vertical="center"/>
    </xf>
    <xf numFmtId="4" fontId="108" fillId="73" borderId="30" applyNumberFormat="0" applyProtection="0">
      <alignment horizontal="right" vertical="center"/>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71" borderId="30" applyNumberFormat="0" applyProtection="0">
      <alignment horizontal="left" vertical="center" indent="1"/>
    </xf>
    <xf numFmtId="4" fontId="103" fillId="52" borderId="30" applyNumberFormat="0" applyProtection="0">
      <alignment horizontal="left" vertical="center" indent="1"/>
    </xf>
    <xf numFmtId="4" fontId="103" fillId="52" borderId="30" applyNumberFormat="0" applyProtection="0">
      <alignment horizontal="left" vertical="center" indent="1"/>
    </xf>
    <xf numFmtId="4" fontId="103" fillId="71" borderId="30" applyNumberFormat="0" applyProtection="0">
      <alignment horizontal="left" vertical="center" indent="1"/>
    </xf>
    <xf numFmtId="0" fontId="97" fillId="52" borderId="30" applyNumberFormat="0" applyProtection="0">
      <alignment horizontal="left" vertical="top" indent="1"/>
    </xf>
    <xf numFmtId="0" fontId="97" fillId="52" borderId="30" applyNumberFormat="0" applyProtection="0">
      <alignment horizontal="left" vertical="top" indent="1"/>
    </xf>
    <xf numFmtId="0" fontId="14" fillId="0" borderId="0"/>
    <xf numFmtId="4" fontId="110" fillId="52" borderId="32" applyNumberFormat="0" applyProtection="0">
      <alignment horizontal="left" vertical="center" indent="1"/>
    </xf>
    <xf numFmtId="4" fontId="110" fillId="52" borderId="32" applyNumberFormat="0" applyProtection="0">
      <alignment horizontal="left" vertical="center" indent="1"/>
    </xf>
    <xf numFmtId="4" fontId="110" fillId="75" borderId="0" applyNumberFormat="0" applyProtection="0">
      <alignment horizontal="left" vertical="center" indent="1"/>
    </xf>
    <xf numFmtId="4" fontId="110" fillId="52" borderId="32" applyNumberFormat="0" applyProtection="0">
      <alignment horizontal="left" vertical="center" indent="1"/>
    </xf>
    <xf numFmtId="4" fontId="111" fillId="73" borderId="30" applyNumberFormat="0" applyProtection="0">
      <alignment horizontal="right" vertical="center"/>
    </xf>
    <xf numFmtId="4" fontId="111" fillId="73" borderId="30" applyNumberFormat="0" applyProtection="0">
      <alignment horizontal="right" vertical="center"/>
    </xf>
    <xf numFmtId="4" fontId="112" fillId="72" borderId="30" applyNumberFormat="0" applyProtection="0">
      <alignment horizontal="right" vertical="center"/>
    </xf>
    <xf numFmtId="4" fontId="111" fillId="73" borderId="30" applyNumberFormat="0" applyProtection="0">
      <alignment horizontal="right" vertical="center"/>
    </xf>
    <xf numFmtId="0" fontId="3" fillId="0" borderId="0"/>
    <xf numFmtId="0" fontId="113" fillId="0" borderId="0"/>
    <xf numFmtId="0" fontId="1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3" fillId="0" borderId="0"/>
    <xf numFmtId="0" fontId="14" fillId="0" borderId="0"/>
    <xf numFmtId="0" fontId="14" fillId="0" borderId="0"/>
    <xf numFmtId="0" fontId="100" fillId="0" borderId="0"/>
    <xf numFmtId="0" fontId="44" fillId="0" borderId="0"/>
    <xf numFmtId="0" fontId="44" fillId="0" borderId="0"/>
    <xf numFmtId="0" fontId="44" fillId="0" borderId="0"/>
    <xf numFmtId="0" fontId="44" fillId="0" borderId="0"/>
    <xf numFmtId="0" fontId="14" fillId="0" borderId="0"/>
    <xf numFmtId="0" fontId="44" fillId="0" borderId="0"/>
    <xf numFmtId="0" fontId="44" fillId="0" borderId="0"/>
    <xf numFmtId="0" fontId="3" fillId="0" borderId="0"/>
    <xf numFmtId="0" fontId="14" fillId="0" borderId="0"/>
    <xf numFmtId="0" fontId="14" fillId="0" borderId="0"/>
    <xf numFmtId="0" fontId="14" fillId="0" borderId="0"/>
    <xf numFmtId="0" fontId="14" fillId="0" borderId="0"/>
    <xf numFmtId="0" fontId="14" fillId="0" borderId="0"/>
    <xf numFmtId="0" fontId="44" fillId="0" borderId="0"/>
    <xf numFmtId="0" fontId="3" fillId="0" borderId="0"/>
    <xf numFmtId="0" fontId="44" fillId="0" borderId="0"/>
    <xf numFmtId="0" fontId="3" fillId="0" borderId="0"/>
    <xf numFmtId="0" fontId="44" fillId="0" borderId="0"/>
    <xf numFmtId="0" fontId="44" fillId="0" borderId="0"/>
    <xf numFmtId="0" fontId="3" fillId="0" borderId="0"/>
    <xf numFmtId="0" fontId="3" fillId="0" borderId="0"/>
    <xf numFmtId="0" fontId="27" fillId="0" borderId="0"/>
    <xf numFmtId="0" fontId="80" fillId="76" borderId="0">
      <alignment horizontal="left"/>
    </xf>
    <xf numFmtId="0" fontId="89" fillId="76" borderId="0">
      <alignment horizontal="left" wrapText="1"/>
    </xf>
    <xf numFmtId="0" fontId="80" fillId="76" borderId="0">
      <alignment horizontal="left"/>
    </xf>
    <xf numFmtId="0" fontId="114" fillId="0" borderId="33"/>
    <xf numFmtId="0" fontId="115" fillId="0" borderId="0"/>
    <xf numFmtId="0" fontId="66" fillId="40" borderId="0">
      <alignment horizontal="center"/>
    </xf>
    <xf numFmtId="0" fontId="116" fillId="0" borderId="0" applyNumberFormat="0" applyFill="0" applyBorder="0" applyAlignment="0" applyProtection="0"/>
    <xf numFmtId="0" fontId="81" fillId="40" borderId="0"/>
    <xf numFmtId="0" fontId="80"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7" fillId="7" borderId="6" applyNumberFormat="0" applyAlignment="0" applyProtection="0"/>
    <xf numFmtId="0" fontId="50" fillId="7" borderId="6" applyNumberFormat="0" applyAlignment="0" applyProtection="0"/>
    <xf numFmtId="164" fontId="27"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8" fillId="0" borderId="0" applyNumberFormat="0" applyFill="0" applyBorder="0" applyAlignment="0" applyProtection="0"/>
    <xf numFmtId="0" fontId="55"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119" fillId="0" borderId="0" applyNumberFormat="0" applyFill="0" applyBorder="0" applyAlignment="0" applyProtection="0"/>
    <xf numFmtId="9" fontId="41" fillId="0" borderId="0" applyFont="0" applyFill="0" applyBorder="0" applyAlignment="0" applyProtection="0"/>
    <xf numFmtId="0" fontId="1" fillId="0" borderId="0"/>
    <xf numFmtId="0" fontId="122" fillId="0" borderId="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2"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81" fontId="123"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2"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2"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71" fontId="14" fillId="42" borderId="0"/>
    <xf numFmtId="171" fontId="14" fillId="42" borderId="0"/>
    <xf numFmtId="0" fontId="124" fillId="0" borderId="0" applyNumberFormat="0" applyFill="0" applyBorder="0" applyAlignment="0" applyProtection="0"/>
    <xf numFmtId="0" fontId="12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0" fontId="59" fillId="7" borderId="5" applyNumberFormat="0" applyAlignment="0" applyProtection="0"/>
    <xf numFmtId="0" fontId="69" fillId="8" borderId="8" applyNumberFormat="0" applyAlignment="0" applyProtection="0"/>
    <xf numFmtId="0" fontId="77" fillId="0" borderId="7" applyNumberFormat="0" applyFill="0" applyAlignment="0" applyProtection="0"/>
    <xf numFmtId="0" fontId="78" fillId="4" borderId="0" applyNumberFormat="0" applyBorder="0" applyAlignment="0" applyProtection="0"/>
    <xf numFmtId="0" fontId="88" fillId="6" borderId="5" applyNumberFormat="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40" fillId="3" borderId="0" applyNumberFormat="0" applyBorder="0" applyAlignment="0" applyProtection="0"/>
    <xf numFmtId="0" fontId="122" fillId="0" borderId="0"/>
    <xf numFmtId="0" fontId="122" fillId="9" borderId="9" applyNumberFormat="0" applyFont="0" applyAlignment="0" applyProtection="0"/>
    <xf numFmtId="0" fontId="98" fillId="5" borderId="0" applyNumberFormat="0" applyBorder="0" applyAlignment="0" applyProtection="0"/>
    <xf numFmtId="0" fontId="135" fillId="0" borderId="0" applyNumberFormat="0" applyFill="0" applyBorder="0" applyAlignment="0" applyProtection="0"/>
    <xf numFmtId="0" fontId="9" fillId="0" borderId="10" applyNumberFormat="0" applyFill="0" applyAlignment="0" applyProtection="0"/>
    <xf numFmtId="0" fontId="117" fillId="7" borderId="6" applyNumberFormat="0" applyAlignment="0" applyProtection="0"/>
    <xf numFmtId="0" fontId="118" fillId="0" borderId="0" applyNumberFormat="0" applyFill="0" applyBorder="0" applyAlignment="0" applyProtection="0"/>
    <xf numFmtId="0" fontId="33" fillId="0" borderId="0" applyNumberFormat="0" applyFill="0" applyBorder="0" applyAlignment="0" applyProtection="0"/>
    <xf numFmtId="0" fontId="136" fillId="0" borderId="0" applyNumberFormat="0" applyFill="0" applyBorder="0" applyAlignment="0" applyProtection="0"/>
    <xf numFmtId="0" fontId="91" fillId="0" borderId="2" applyNumberFormat="0" applyFill="0" applyAlignment="0" applyProtection="0"/>
    <xf numFmtId="0" fontId="92" fillId="0" borderId="3" applyNumberFormat="0" applyFill="0" applyAlignment="0" applyProtection="0"/>
    <xf numFmtId="0" fontId="93" fillId="0" borderId="4" applyNumberFormat="0" applyFill="0" applyAlignment="0" applyProtection="0"/>
    <xf numFmtId="0" fontId="93" fillId="0" borderId="0" applyNumberFormat="0" applyFill="0" applyBorder="0" applyAlignment="0" applyProtection="0"/>
    <xf numFmtId="0" fontId="78" fillId="4" borderId="0" applyNumberFormat="0" applyBorder="0" applyAlignment="0" applyProtection="0"/>
    <xf numFmtId="0" fontId="98" fillId="5" borderId="0" applyNumberFormat="0" applyBorder="0" applyAlignment="0" applyProtection="0"/>
    <xf numFmtId="0" fontId="88" fillId="6" borderId="5" applyNumberFormat="0" applyAlignment="0" applyProtection="0"/>
    <xf numFmtId="0" fontId="117" fillId="7" borderId="6" applyNumberFormat="0" applyAlignment="0" applyProtection="0"/>
    <xf numFmtId="0" fontId="59" fillId="7" borderId="5" applyNumberFormat="0" applyAlignment="0" applyProtection="0"/>
    <xf numFmtId="0" fontId="77" fillId="0" borderId="7" applyNumberFormat="0" applyFill="0" applyAlignment="0" applyProtection="0"/>
    <xf numFmtId="0" fontId="69" fillId="8" borderId="8" applyNumberFormat="0" applyAlignment="0" applyProtection="0"/>
    <xf numFmtId="0" fontId="33" fillId="0" borderId="0" applyNumberFormat="0" applyFill="0" applyBorder="0" applyAlignment="0" applyProtection="0"/>
    <xf numFmtId="0" fontId="118" fillId="0" borderId="0" applyNumberFormat="0" applyFill="0" applyBorder="0" applyAlignment="0" applyProtection="0"/>
    <xf numFmtId="0" fontId="9" fillId="0" borderId="10" applyNumberFormat="0" applyFill="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41" fillId="0" borderId="0"/>
  </cellStyleXfs>
  <cellXfs count="355">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6" fontId="7" fillId="0" borderId="0" xfId="0" applyNumberFormat="1" applyFont="1"/>
    <xf numFmtId="166"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7"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6" fontId="6" fillId="0" borderId="0" xfId="0" applyNumberFormat="1" applyFont="1" applyFill="1" applyBorder="1"/>
    <xf numFmtId="0" fontId="10" fillId="0" borderId="0" xfId="0" applyFont="1"/>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6"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7"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6" fontId="10" fillId="2" borderId="0" xfId="0" applyNumberFormat="1" applyFont="1" applyFill="1"/>
    <xf numFmtId="0" fontId="9" fillId="0" borderId="0" xfId="0" applyFont="1" applyFill="1" applyBorder="1" applyAlignment="1">
      <alignment vertical="center" wrapText="1"/>
    </xf>
    <xf numFmtId="169" fontId="7" fillId="0" borderId="0" xfId="0" applyNumberFormat="1" applyFont="1" applyFill="1"/>
    <xf numFmtId="169"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169"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0" fontId="19" fillId="0" borderId="0" xfId="0" applyFont="1"/>
    <xf numFmtId="0" fontId="20" fillId="0" borderId="0" xfId="0" applyFont="1"/>
    <xf numFmtId="167" fontId="4" fillId="0" borderId="0" xfId="0" applyNumberFormat="1" applyFont="1"/>
    <xf numFmtId="167" fontId="6" fillId="2" borderId="0" xfId="0" applyNumberFormat="1" applyFont="1" applyFill="1"/>
    <xf numFmtId="167" fontId="4" fillId="2" borderId="0" xfId="0" applyNumberFormat="1" applyFont="1" applyFill="1"/>
    <xf numFmtId="167" fontId="7" fillId="0" borderId="0" xfId="0" applyNumberFormat="1" applyFont="1"/>
    <xf numFmtId="167" fontId="6" fillId="2" borderId="0" xfId="1" applyNumberFormat="1" applyFont="1" applyFill="1"/>
    <xf numFmtId="167" fontId="7" fillId="0" borderId="0" xfId="0" applyNumberFormat="1" applyFont="1" applyFill="1" applyBorder="1"/>
    <xf numFmtId="167" fontId="5" fillId="2" borderId="0" xfId="1" applyNumberFormat="1" applyFont="1" applyFill="1"/>
    <xf numFmtId="166" fontId="4" fillId="0" borderId="0" xfId="0" applyNumberFormat="1" applyFont="1"/>
    <xf numFmtId="166" fontId="7" fillId="0" borderId="0" xfId="0" applyNumberFormat="1" applyFont="1" applyFill="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18" fillId="0" borderId="0" xfId="0" applyFont="1" applyAlignment="1">
      <alignment horizontal="right"/>
    </xf>
    <xf numFmtId="169" fontId="7" fillId="0" borderId="0" xfId="0" applyNumberFormat="1" applyFont="1"/>
    <xf numFmtId="171" fontId="7" fillId="0" borderId="0" xfId="0" applyNumberFormat="1" applyFont="1"/>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9"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0" fontId="24" fillId="0" borderId="0" xfId="0" applyFont="1"/>
    <xf numFmtId="0" fontId="23" fillId="0" borderId="0" xfId="0" applyFont="1"/>
    <xf numFmtId="0" fontId="25" fillId="0" borderId="0" xfId="0" applyFont="1"/>
    <xf numFmtId="169" fontId="8" fillId="0" borderId="0" xfId="0" applyNumberFormat="1" applyFont="1"/>
    <xf numFmtId="169" fontId="25" fillId="0" borderId="0" xfId="0" applyNumberFormat="1" applyFont="1"/>
    <xf numFmtId="171" fontId="8" fillId="0" borderId="0" xfId="0" applyNumberFormat="1" applyFont="1"/>
    <xf numFmtId="171" fontId="25" fillId="0" borderId="0" xfId="0" applyNumberFormat="1" applyFont="1"/>
    <xf numFmtId="171" fontId="8" fillId="0" borderId="0" xfId="0" quotePrefix="1" applyNumberFormat="1" applyFont="1" applyAlignment="1">
      <alignment horizontal="right"/>
    </xf>
    <xf numFmtId="0" fontId="8" fillId="0" borderId="0" xfId="0" applyFont="1" applyFill="1" applyBorder="1" applyAlignment="1">
      <alignment horizontal="left"/>
    </xf>
    <xf numFmtId="0" fontId="12" fillId="0" borderId="0" xfId="0" applyFont="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0" fontId="8" fillId="0" borderId="0" xfId="0" applyFont="1"/>
    <xf numFmtId="167" fontId="7" fillId="0" borderId="0" xfId="0" applyNumberFormat="1" applyFont="1" applyFill="1"/>
    <xf numFmtId="0" fontId="3" fillId="0" borderId="0" xfId="0" applyFont="1" applyAlignment="1">
      <alignment vertical="center"/>
    </xf>
    <xf numFmtId="0" fontId="3" fillId="0" borderId="0" xfId="0" applyFont="1"/>
    <xf numFmtId="0" fontId="22" fillId="2" borderId="0" xfId="0" applyFont="1" applyFill="1" applyBorder="1" applyAlignment="1">
      <alignment horizontal="left" vertical="center"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0" fontId="35"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6" fontId="7" fillId="0" borderId="0" xfId="1" applyNumberFormat="1" applyFont="1" applyFill="1"/>
    <xf numFmtId="171" fontId="7" fillId="0" borderId="0" xfId="1" applyNumberFormat="1" applyFont="1" applyFill="1"/>
    <xf numFmtId="166" fontId="6" fillId="0" borderId="0" xfId="0" applyNumberFormat="1" applyFont="1" applyFill="1"/>
    <xf numFmtId="167"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167" fontId="18" fillId="0" borderId="0" xfId="0" applyNumberFormat="1" applyFont="1"/>
    <xf numFmtId="0" fontId="33" fillId="0" borderId="0" xfId="0" applyFont="1"/>
    <xf numFmtId="171" fontId="4" fillId="0" borderId="0" xfId="0" applyNumberFormat="1" applyFont="1"/>
    <xf numFmtId="0" fontId="21" fillId="0" borderId="0" xfId="1" applyFont="1" applyFill="1" applyAlignment="1">
      <alignment horizontal="left"/>
    </xf>
    <xf numFmtId="0" fontId="21" fillId="0" borderId="0" xfId="1" applyFont="1" applyFill="1"/>
    <xf numFmtId="0" fontId="21" fillId="0" borderId="0" xfId="1" applyFont="1" applyFill="1" applyAlignment="1">
      <alignment horizontal="right"/>
    </xf>
    <xf numFmtId="167" fontId="21" fillId="0" borderId="0" xfId="1" applyNumberFormat="1" applyFont="1" applyFill="1"/>
    <xf numFmtId="0" fontId="38" fillId="0" borderId="0" xfId="0" applyFont="1"/>
    <xf numFmtId="0" fontId="7" fillId="0" borderId="0" xfId="1" applyFont="1" applyFill="1" applyAlignment="1">
      <alignment horizontal="left"/>
    </xf>
    <xf numFmtId="0" fontId="39" fillId="0" borderId="0" xfId="0" applyFont="1"/>
    <xf numFmtId="0" fontId="39" fillId="0" borderId="0" xfId="0" applyFont="1" applyAlignment="1">
      <alignment horizontal="right"/>
    </xf>
    <xf numFmtId="166" fontId="39" fillId="0" borderId="0" xfId="0" applyNumberFormat="1" applyFont="1"/>
    <xf numFmtId="166" fontId="4" fillId="0" borderId="0" xfId="0" applyNumberFormat="1" applyFont="1" applyFill="1"/>
    <xf numFmtId="0" fontId="7" fillId="0" borderId="0" xfId="0" applyFont="1" applyFill="1" applyBorder="1" applyAlignment="1">
      <alignment horizontal="left" vertical="center" wrapText="1"/>
    </xf>
    <xf numFmtId="167"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42" fillId="0" borderId="0" xfId="0" applyFont="1" applyFill="1" applyAlignment="1">
      <alignment horizontal="left"/>
    </xf>
    <xf numFmtId="0" fontId="42" fillId="0" borderId="0" xfId="0" applyFont="1" applyFill="1"/>
    <xf numFmtId="0" fontId="42" fillId="0" borderId="0" xfId="0" applyFont="1" applyFill="1" applyBorder="1" applyAlignment="1">
      <alignment horizontal="left"/>
    </xf>
    <xf numFmtId="0" fontId="42" fillId="0" borderId="0" xfId="0" applyFont="1"/>
    <xf numFmtId="171" fontId="5" fillId="0" borderId="0" xfId="0" applyNumberFormat="1" applyFont="1"/>
    <xf numFmtId="0" fontId="11" fillId="0" borderId="0" xfId="1" applyFont="1"/>
    <xf numFmtId="0" fontId="3" fillId="0" borderId="0" xfId="0" applyFont="1" applyAlignment="1">
      <alignment horizontal="left"/>
    </xf>
    <xf numFmtId="1" fontId="21" fillId="0" borderId="0" xfId="1" applyNumberFormat="1" applyFont="1" applyFill="1"/>
    <xf numFmtId="0" fontId="9" fillId="0" borderId="0" xfId="0" applyFont="1" applyAlignment="1">
      <alignment horizontal="left"/>
    </xf>
    <xf numFmtId="0" fontId="9" fillId="0" borderId="0" xfId="0" applyFont="1" applyAlignment="1">
      <alignment horizontal="left" vertical="top"/>
    </xf>
    <xf numFmtId="179" fontId="33" fillId="0" borderId="0" xfId="0" applyNumberFormat="1" applyFont="1"/>
    <xf numFmtId="178" fontId="5" fillId="0" borderId="0" xfId="31" applyNumberFormat="1" applyFont="1"/>
    <xf numFmtId="1" fontId="3" fillId="0" borderId="0" xfId="0" applyNumberFormat="1" applyFont="1"/>
    <xf numFmtId="9" fontId="3" fillId="0" borderId="0" xfId="449" applyFont="1"/>
    <xf numFmtId="0" fontId="121" fillId="0" borderId="0" xfId="0" applyFont="1"/>
    <xf numFmtId="3" fontId="4" fillId="0" borderId="0" xfId="0" applyNumberFormat="1" applyFont="1"/>
    <xf numFmtId="0" fontId="1" fillId="0" borderId="0" xfId="0" applyFont="1"/>
    <xf numFmtId="167" fontId="34" fillId="0" borderId="0" xfId="0" applyNumberFormat="1" applyFont="1"/>
    <xf numFmtId="167" fontId="0" fillId="0" borderId="0" xfId="0" applyNumberFormat="1"/>
    <xf numFmtId="0" fontId="8" fillId="0" borderId="0" xfId="0" applyFont="1" applyFill="1" applyBorder="1"/>
    <xf numFmtId="171" fontId="121" fillId="0" borderId="0" xfId="0" applyNumberFormat="1" applyFont="1"/>
    <xf numFmtId="0" fontId="5" fillId="0" borderId="0" xfId="0" quotePrefix="1" applyFont="1" applyAlignment="1">
      <alignment horizontal="left" vertical="center" wrapText="1"/>
    </xf>
    <xf numFmtId="166" fontId="5" fillId="0" borderId="0" xfId="0" applyNumberFormat="1" applyFont="1" applyFill="1" applyBorder="1" applyAlignment="1">
      <alignment horizontal="right" vertical="center" wrapText="1"/>
    </xf>
    <xf numFmtId="171" fontId="11" fillId="0" borderId="0" xfId="1" applyNumberFormat="1"/>
    <xf numFmtId="0" fontId="32" fillId="0" borderId="0" xfId="27" applyAlignment="1">
      <alignment horizontal="left"/>
    </xf>
    <xf numFmtId="180" fontId="9" fillId="0" borderId="0" xfId="31" applyNumberFormat="1" applyFont="1" applyFill="1" applyBorder="1" applyAlignment="1">
      <alignment horizontal="right" vertical="center" wrapText="1"/>
    </xf>
    <xf numFmtId="0" fontId="2" fillId="0" borderId="0" xfId="0" quotePrefix="1" applyFont="1" applyAlignment="1">
      <alignment wrapText="1"/>
    </xf>
    <xf numFmtId="9" fontId="7" fillId="0" borderId="0" xfId="449" applyFont="1"/>
    <xf numFmtId="9" fontId="18" fillId="0" borderId="0" xfId="449" applyFont="1"/>
    <xf numFmtId="2" fontId="7" fillId="0" borderId="0" xfId="0" applyNumberFormat="1" applyFont="1"/>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9" fontId="7" fillId="0" borderId="0" xfId="0" applyNumberFormat="1" applyFont="1"/>
    <xf numFmtId="0" fontId="6" fillId="0" borderId="0" xfId="0" applyFont="1" applyAlignment="1">
      <alignment horizontal="center"/>
    </xf>
    <xf numFmtId="4" fontId="7" fillId="0" borderId="0" xfId="0" applyNumberFormat="1" applyFont="1"/>
    <xf numFmtId="0" fontId="22" fillId="0" borderId="0" xfId="0" applyFont="1" applyFill="1" applyBorder="1" applyAlignment="1">
      <alignment horizontal="left" vertical="center" wrapText="1"/>
    </xf>
    <xf numFmtId="0" fontId="9" fillId="0" borderId="0" xfId="0" applyFont="1" applyFill="1"/>
    <xf numFmtId="0" fontId="18" fillId="0" borderId="0" xfId="0" applyFont="1" applyFill="1"/>
    <xf numFmtId="0" fontId="22" fillId="0" borderId="0" xfId="0" applyFont="1" applyFill="1"/>
    <xf numFmtId="0" fontId="4" fillId="0" borderId="0" xfId="0" applyFont="1" applyFill="1" applyAlignment="1">
      <alignment horizontal="right"/>
    </xf>
    <xf numFmtId="2" fontId="7" fillId="0" borderId="0" xfId="0" applyNumberFormat="1" applyFont="1" applyFill="1" applyAlignment="1">
      <alignment horizontal="right"/>
    </xf>
    <xf numFmtId="0" fontId="14" fillId="0" borderId="0" xfId="0" applyFont="1" applyFill="1"/>
    <xf numFmtId="167" fontId="21" fillId="0" borderId="0" xfId="1" applyNumberFormat="1" applyFont="1" applyFill="1" applyAlignment="1">
      <alignment horizontal="right"/>
    </xf>
    <xf numFmtId="0" fontId="5" fillId="0" borderId="0" xfId="0" applyFont="1" applyFill="1" applyAlignment="1">
      <alignment horizontal="right"/>
    </xf>
    <xf numFmtId="166" fontId="7" fillId="0" borderId="0" xfId="1" applyNumberFormat="1" applyFont="1" applyFill="1" applyAlignment="1">
      <alignment horizontal="right"/>
    </xf>
    <xf numFmtId="3" fontId="6" fillId="0" borderId="0" xfId="0" applyNumberFormat="1" applyFont="1" applyFill="1"/>
    <xf numFmtId="167" fontId="7" fillId="0" borderId="0" xfId="0" applyNumberFormat="1" applyFont="1" applyFill="1" applyBorder="1" applyAlignment="1">
      <alignment horizontal="right"/>
    </xf>
    <xf numFmtId="0" fontId="8" fillId="0" borderId="0" xfId="0" applyFont="1" applyFill="1" applyAlignment="1">
      <alignment horizontal="right"/>
    </xf>
    <xf numFmtId="166" fontId="8" fillId="0" borderId="0" xfId="0" applyNumberFormat="1" applyFont="1" applyFill="1"/>
    <xf numFmtId="2" fontId="8" fillId="0" borderId="0" xfId="0" applyNumberFormat="1" applyFont="1"/>
    <xf numFmtId="0" fontId="129" fillId="0" borderId="0" xfId="0" applyFont="1"/>
    <xf numFmtId="43" fontId="8" fillId="0" borderId="0" xfId="31" applyNumberFormat="1" applyFont="1"/>
    <xf numFmtId="167" fontId="4" fillId="0" borderId="0" xfId="0" applyNumberFormat="1" applyFont="1" applyFill="1"/>
    <xf numFmtId="0" fontId="7" fillId="0" borderId="0" xfId="1" applyFont="1" applyFill="1" applyAlignment="1">
      <alignment wrapText="1"/>
    </xf>
    <xf numFmtId="0" fontId="5" fillId="0" borderId="0" xfId="0" applyFont="1" applyFill="1"/>
    <xf numFmtId="1" fontId="7" fillId="0" borderId="0" xfId="0" applyNumberFormat="1" applyFont="1" applyFill="1"/>
    <xf numFmtId="171" fontId="7" fillId="0" borderId="0" xfId="0" applyNumberFormat="1" applyFont="1" applyFill="1"/>
    <xf numFmtId="0" fontId="7" fillId="0" borderId="0" xfId="12" applyFont="1" applyFill="1" applyBorder="1" applyAlignment="1">
      <alignment horizontal="left"/>
    </xf>
    <xf numFmtId="167" fontId="7" fillId="0" borderId="0" xfId="12" applyNumberFormat="1" applyFont="1" applyFill="1" applyBorder="1" applyAlignment="1">
      <alignment horizontal="right" wrapText="1"/>
    </xf>
    <xf numFmtId="0" fontId="125" fillId="0" borderId="0" xfId="33" applyNumberFormat="1" applyFont="1" applyFill="1" applyBorder="1" applyAlignment="1">
      <alignment vertical="center" wrapText="1"/>
    </xf>
    <xf numFmtId="0" fontId="125" fillId="0" borderId="0" xfId="33" applyNumberFormat="1" applyFont="1" applyFill="1" applyBorder="1" applyAlignment="1">
      <alignment vertical="center"/>
    </xf>
    <xf numFmtId="167" fontId="125"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6" fontId="7" fillId="0" borderId="0" xfId="12" applyNumberFormat="1" applyFont="1" applyFill="1" applyBorder="1" applyAlignment="1">
      <alignment horizontal="right"/>
    </xf>
    <xf numFmtId="166" fontId="7" fillId="0" borderId="0" xfId="12" applyNumberFormat="1" applyFont="1" applyFill="1" applyBorder="1" applyAlignment="1">
      <alignment horizontal="right" wrapText="1"/>
    </xf>
    <xf numFmtId="166" fontId="5" fillId="0" borderId="0" xfId="0" applyNumberFormat="1" applyFont="1" applyFill="1"/>
    <xf numFmtId="0" fontId="6" fillId="0" borderId="0" xfId="0" applyFont="1" applyFill="1" applyAlignment="1">
      <alignment horizontal="left"/>
    </xf>
    <xf numFmtId="166" fontId="7" fillId="0" borderId="0" xfId="0" applyNumberFormat="1" applyFont="1" applyFill="1" applyBorder="1"/>
    <xf numFmtId="0" fontId="10" fillId="0" borderId="0" xfId="0" applyFont="1" applyFill="1"/>
    <xf numFmtId="0" fontId="1" fillId="0" borderId="0" xfId="0" applyFont="1" applyFill="1" applyBorder="1" applyAlignment="1">
      <alignment horizontal="left" vertical="center" wrapText="1"/>
    </xf>
    <xf numFmtId="180" fontId="5" fillId="0" borderId="0" xfId="31" applyNumberFormat="1" applyFont="1" applyFill="1" applyBorder="1" applyAlignment="1">
      <alignment horizontal="right" vertical="center" wrapText="1"/>
    </xf>
    <xf numFmtId="0" fontId="5" fillId="0" borderId="0" xfId="0" applyNumberFormat="1" applyFont="1" applyFill="1"/>
    <xf numFmtId="43" fontId="18" fillId="0" borderId="0" xfId="31" applyFont="1" applyFill="1"/>
    <xf numFmtId="166" fontId="4" fillId="2" borderId="0" xfId="0" applyNumberFormat="1" applyFont="1" applyFill="1"/>
    <xf numFmtId="166" fontId="5" fillId="2" borderId="0" xfId="0" applyNumberFormat="1" applyFont="1" applyFill="1"/>
    <xf numFmtId="9" fontId="4" fillId="0" borderId="0" xfId="449" applyFont="1"/>
    <xf numFmtId="0" fontId="0" fillId="0" borderId="0" xfId="0" pivotButton="1"/>
    <xf numFmtId="0" fontId="0" fillId="0" borderId="0" xfId="0" applyAlignment="1">
      <alignment horizontal="left"/>
    </xf>
    <xf numFmtId="0" fontId="0" fillId="0" borderId="0" xfId="0" applyNumberFormat="1"/>
    <xf numFmtId="0" fontId="130" fillId="0" borderId="0" xfId="0" applyFont="1"/>
    <xf numFmtId="178" fontId="33" fillId="0" borderId="0" xfId="31" applyNumberFormat="1" applyFont="1"/>
    <xf numFmtId="0" fontId="9" fillId="2" borderId="20" xfId="0" applyFont="1" applyFill="1" applyBorder="1" applyAlignment="1">
      <alignment vertical="center" wrapText="1"/>
    </xf>
    <xf numFmtId="0" fontId="1" fillId="0" borderId="20" xfId="0" applyFont="1" applyBorder="1" applyAlignment="1">
      <alignment horizontal="left"/>
    </xf>
    <xf numFmtId="169" fontId="1" fillId="0" borderId="20" xfId="0" applyNumberFormat="1" applyFont="1" applyBorder="1"/>
    <xf numFmtId="0" fontId="132" fillId="0" borderId="0" xfId="0" applyFont="1"/>
    <xf numFmtId="0" fontId="1" fillId="0" borderId="0" xfId="0" applyFont="1" applyBorder="1" applyAlignment="1">
      <alignment horizontal="left" vertical="center"/>
    </xf>
    <xf numFmtId="169" fontId="9" fillId="0" borderId="0" xfId="0" applyNumberFormat="1" applyFont="1"/>
    <xf numFmtId="169" fontId="1" fillId="0" borderId="0" xfId="0" applyNumberFormat="1" applyFont="1"/>
    <xf numFmtId="0" fontId="9" fillId="0" borderId="0" xfId="0" applyFont="1" applyFill="1" applyBorder="1"/>
    <xf numFmtId="0" fontId="5" fillId="0" borderId="0" xfId="0" applyNumberFormat="1" applyFont="1" applyFill="1" applyBorder="1"/>
    <xf numFmtId="166" fontId="128" fillId="0" borderId="0" xfId="0" applyNumberFormat="1" applyFont="1" applyFill="1" applyBorder="1" applyAlignment="1">
      <alignment horizontal="right" vertical="center" wrapText="1"/>
    </xf>
    <xf numFmtId="0" fontId="128" fillId="0" borderId="0" xfId="0" applyNumberFormat="1" applyFont="1" applyFill="1" applyBorder="1"/>
    <xf numFmtId="0" fontId="126" fillId="0" borderId="0" xfId="0" applyFont="1" applyAlignment="1"/>
    <xf numFmtId="0" fontId="22" fillId="2" borderId="0" xfId="0" applyFont="1" applyFill="1" applyBorder="1" applyAlignment="1">
      <alignment horizontal="right" vertical="center" wrapText="1"/>
    </xf>
    <xf numFmtId="0" fontId="9" fillId="2" borderId="0" xfId="0" applyFont="1" applyFill="1" applyAlignment="1">
      <alignment horizontal="right" vertical="top" wrapText="1"/>
    </xf>
    <xf numFmtId="1" fontId="4" fillId="0" borderId="0" xfId="0" applyNumberFormat="1" applyFont="1"/>
    <xf numFmtId="171" fontId="0" fillId="0" borderId="0" xfId="0" applyNumberFormat="1" applyFont="1" applyFill="1" applyBorder="1"/>
    <xf numFmtId="0" fontId="134" fillId="0" borderId="0" xfId="0" quotePrefix="1" applyFont="1"/>
    <xf numFmtId="0" fontId="127" fillId="0" borderId="0" xfId="0" quotePrefix="1" applyFont="1"/>
    <xf numFmtId="0" fontId="1" fillId="0" borderId="0" xfId="0" applyFont="1" applyFill="1"/>
    <xf numFmtId="0" fontId="5" fillId="0" borderId="0" xfId="0" applyFont="1" applyFill="1" applyAlignment="1"/>
    <xf numFmtId="0" fontId="33" fillId="0" borderId="0" xfId="0" applyFont="1" applyFill="1"/>
    <xf numFmtId="0" fontId="1" fillId="0" borderId="0" xfId="0" applyFont="1" applyFill="1" applyAlignment="1">
      <alignment horizontal="left"/>
    </xf>
    <xf numFmtId="0" fontId="18" fillId="0" borderId="0" xfId="0" applyFont="1" applyFill="1" applyAlignment="1">
      <alignment horizontal="left"/>
    </xf>
    <xf numFmtId="0" fontId="32" fillId="0" borderId="0" xfId="27" applyFill="1" applyAlignment="1">
      <alignment horizontal="left"/>
    </xf>
    <xf numFmtId="0" fontId="32" fillId="0" borderId="0" xfId="27" applyFill="1"/>
    <xf numFmtId="1" fontId="7" fillId="0" borderId="0" xfId="0" applyNumberFormat="1" applyFont="1" applyFill="1" applyBorder="1" applyAlignment="1">
      <alignment horizontal="left"/>
    </xf>
    <xf numFmtId="167" fontId="5" fillId="0" borderId="0" xfId="0" applyNumberFormat="1" applyFont="1" applyFill="1"/>
    <xf numFmtId="0" fontId="7" fillId="0" borderId="0" xfId="449" applyNumberFormat="1" applyFont="1" applyFill="1" applyBorder="1"/>
    <xf numFmtId="167" fontId="21" fillId="0" borderId="0" xfId="17" applyNumberFormat="1" applyFont="1" applyFill="1"/>
    <xf numFmtId="167" fontId="21" fillId="0" borderId="0" xfId="3" applyNumberFormat="1" applyFont="1" applyFill="1"/>
    <xf numFmtId="166" fontId="11" fillId="0" borderId="0" xfId="1" applyNumberFormat="1"/>
    <xf numFmtId="180" fontId="35" fillId="0" borderId="0" xfId="0" applyNumberFormat="1" applyFont="1"/>
    <xf numFmtId="166" fontId="0" fillId="0" borderId="0" xfId="0" applyNumberFormat="1" applyAlignment="1">
      <alignment horizontal="left"/>
    </xf>
    <xf numFmtId="0" fontId="6" fillId="0" borderId="0" xfId="1" applyFont="1" applyFill="1" applyAlignment="1">
      <alignment wrapText="1"/>
    </xf>
    <xf numFmtId="0" fontId="8" fillId="0" borderId="0" xfId="0" applyFont="1" applyFill="1" applyBorder="1" applyAlignment="1"/>
    <xf numFmtId="166" fontId="8" fillId="0" borderId="0" xfId="15" applyNumberFormat="1" applyFont="1" applyFill="1" applyBorder="1"/>
    <xf numFmtId="167" fontId="8" fillId="0" borderId="0" xfId="0" applyNumberFormat="1" applyFont="1" applyFill="1" applyBorder="1"/>
    <xf numFmtId="0" fontId="139" fillId="0" borderId="0" xfId="0" applyFont="1" applyFill="1" applyBorder="1" applyAlignment="1">
      <alignment vertical="center"/>
    </xf>
    <xf numFmtId="0" fontId="139" fillId="0" borderId="0" xfId="0" applyFont="1" applyFill="1" applyBorder="1" applyAlignment="1">
      <alignment horizontal="center" vertical="center"/>
    </xf>
    <xf numFmtId="0" fontId="19" fillId="0" borderId="0" xfId="0" applyFont="1" applyFill="1" applyBorder="1"/>
    <xf numFmtId="3" fontId="139" fillId="0" borderId="0" xfId="0" applyNumberFormat="1" applyFont="1" applyFill="1" applyBorder="1" applyAlignment="1">
      <alignment horizontal="right" vertical="center"/>
    </xf>
    <xf numFmtId="171" fontId="139" fillId="0" borderId="0" xfId="0" applyNumberFormat="1" applyFont="1" applyFill="1" applyBorder="1" applyAlignment="1">
      <alignment horizontal="right" vertical="center"/>
    </xf>
    <xf numFmtId="0" fontId="3" fillId="0" borderId="0" xfId="0" applyFont="1" applyFill="1" applyBorder="1"/>
    <xf numFmtId="0" fontId="20" fillId="0" borderId="0" xfId="0" applyFont="1" applyFill="1" applyBorder="1"/>
    <xf numFmtId="169" fontId="140" fillId="0" borderId="0" xfId="0" applyNumberFormat="1" applyFont="1" applyFill="1" applyBorder="1" applyAlignment="1">
      <alignment horizontal="right" vertical="center"/>
    </xf>
    <xf numFmtId="0" fontId="24" fillId="0" borderId="0" xfId="0" applyFont="1" applyFill="1" applyBorder="1"/>
    <xf numFmtId="171" fontId="140" fillId="0" borderId="0" xfId="0" applyNumberFormat="1" applyFont="1" applyFill="1" applyBorder="1" applyAlignment="1">
      <alignment horizontal="right" vertical="center"/>
    </xf>
    <xf numFmtId="4" fontId="139" fillId="0" borderId="0" xfId="0" applyNumberFormat="1" applyFont="1" applyFill="1" applyBorder="1" applyAlignment="1">
      <alignment horizontal="right" vertical="center"/>
    </xf>
    <xf numFmtId="178" fontId="8" fillId="0" borderId="0" xfId="31" applyNumberFormat="1" applyFont="1" applyFill="1" applyBorder="1"/>
    <xf numFmtId="171" fontId="8" fillId="0" borderId="0" xfId="0" applyNumberFormat="1" applyFont="1" applyFill="1"/>
    <xf numFmtId="179" fontId="18" fillId="0" borderId="0" xfId="0" applyNumberFormat="1" applyFont="1"/>
    <xf numFmtId="0" fontId="34" fillId="0" borderId="0" xfId="0" applyFont="1"/>
    <xf numFmtId="0" fontId="8" fillId="0" borderId="0" xfId="0" applyFont="1" applyFill="1" applyBorder="1" applyAlignment="1">
      <alignment horizontal="right"/>
    </xf>
    <xf numFmtId="169" fontId="3" fillId="0" borderId="0" xfId="0" applyNumberFormat="1" applyFont="1" applyFill="1"/>
    <xf numFmtId="169" fontId="19" fillId="0" borderId="0" xfId="0" applyNumberFormat="1" applyFont="1" applyFill="1"/>
    <xf numFmtId="169" fontId="20" fillId="0" borderId="0" xfId="0" applyNumberFormat="1" applyFont="1" applyFill="1"/>
    <xf numFmtId="169" fontId="24" fillId="0" borderId="0" xfId="0" applyNumberFormat="1" applyFont="1" applyFill="1"/>
    <xf numFmtId="0" fontId="34" fillId="2" borderId="0" xfId="0" applyFont="1" applyFill="1"/>
    <xf numFmtId="0" fontId="6" fillId="2" borderId="0" xfId="0" applyFont="1" applyFill="1" applyAlignment="1">
      <alignment horizontal="left"/>
    </xf>
    <xf numFmtId="0" fontId="4" fillId="2" borderId="0" xfId="1" applyFont="1" applyFill="1" applyAlignment="1">
      <alignment horizontal="left"/>
    </xf>
    <xf numFmtId="0" fontId="33" fillId="2" borderId="0" xfId="0" applyFont="1" applyFill="1"/>
    <xf numFmtId="167" fontId="35" fillId="2" borderId="0" xfId="0" applyNumberFormat="1" applyFont="1" applyFill="1"/>
    <xf numFmtId="166" fontId="6" fillId="2" borderId="0" xfId="0" applyNumberFormat="1" applyFont="1" applyFill="1"/>
    <xf numFmtId="167" fontId="133" fillId="2" borderId="0" xfId="0" applyNumberFormat="1" applyFont="1" applyFill="1"/>
    <xf numFmtId="166" fontId="7" fillId="2" borderId="0" xfId="0" applyNumberFormat="1" applyFont="1" applyFill="1"/>
    <xf numFmtId="0" fontId="1" fillId="0" borderId="0" xfId="0" quotePrefix="1" applyFont="1" applyAlignment="1">
      <alignment wrapText="1"/>
    </xf>
    <xf numFmtId="0" fontId="141" fillId="0" borderId="0" xfId="0" applyFont="1" applyFill="1"/>
    <xf numFmtId="0" fontId="141" fillId="0" borderId="0" xfId="1" applyFont="1" applyFill="1" applyAlignment="1">
      <alignment wrapText="1"/>
    </xf>
    <xf numFmtId="166" fontId="141" fillId="0" borderId="0" xfId="1" applyNumberFormat="1" applyFont="1" applyFill="1"/>
    <xf numFmtId="0" fontId="141" fillId="0" borderId="0" xfId="1" applyFont="1" applyFill="1"/>
    <xf numFmtId="167" fontId="141" fillId="0" borderId="0" xfId="0" applyNumberFormat="1" applyFont="1" applyFill="1" applyBorder="1"/>
    <xf numFmtId="167" fontId="141" fillId="0" borderId="0" xfId="0" applyNumberFormat="1" applyFont="1" applyFill="1"/>
    <xf numFmtId="1" fontId="141" fillId="0" borderId="0" xfId="1" applyNumberFormat="1" applyFont="1" applyFill="1"/>
    <xf numFmtId="0" fontId="141" fillId="0" borderId="0" xfId="1" applyFont="1" applyFill="1" applyAlignment="1">
      <alignment horizontal="right"/>
    </xf>
    <xf numFmtId="0" fontId="141" fillId="0" borderId="0" xfId="0" applyFont="1" applyFill="1" applyAlignment="1">
      <alignment horizontal="left"/>
    </xf>
    <xf numFmtId="167" fontId="142" fillId="0" borderId="0" xfId="1" applyNumberFormat="1" applyFont="1" applyFill="1"/>
    <xf numFmtId="0" fontId="142" fillId="0" borderId="0" xfId="1" applyFont="1" applyFill="1"/>
    <xf numFmtId="0" fontId="142" fillId="0" borderId="0" xfId="1" applyFont="1" applyFill="1" applyAlignment="1">
      <alignment horizontal="right"/>
    </xf>
    <xf numFmtId="1" fontId="142" fillId="0" borderId="0" xfId="1" applyNumberFormat="1" applyFont="1" applyFill="1"/>
    <xf numFmtId="167" fontId="142" fillId="0" borderId="0" xfId="3" applyNumberFormat="1" applyFont="1" applyFill="1"/>
    <xf numFmtId="167" fontId="142" fillId="0" borderId="0" xfId="1" applyNumberFormat="1" applyFont="1" applyFill="1" applyAlignment="1">
      <alignment horizontal="right"/>
    </xf>
    <xf numFmtId="171" fontId="141" fillId="0" borderId="0" xfId="1" applyNumberFormat="1" applyFont="1" applyFill="1"/>
    <xf numFmtId="166" fontId="141" fillId="0" borderId="0" xfId="0" applyNumberFormat="1" applyFont="1" applyFill="1"/>
    <xf numFmtId="0" fontId="141" fillId="0" borderId="0" xfId="0" applyFont="1" applyFill="1" applyBorder="1"/>
    <xf numFmtId="0" fontId="141" fillId="0" borderId="0" xfId="449" applyNumberFormat="1" applyFont="1" applyFill="1" applyBorder="1"/>
    <xf numFmtId="0" fontId="141" fillId="0" borderId="0" xfId="0" applyFont="1" applyFill="1" applyAlignment="1">
      <alignment horizontal="right"/>
    </xf>
    <xf numFmtId="0" fontId="141" fillId="0" borderId="0" xfId="0" applyFont="1" applyFill="1" applyBorder="1" applyAlignment="1">
      <alignment horizontal="left"/>
    </xf>
    <xf numFmtId="0" fontId="141" fillId="0" borderId="0" xfId="0" applyFont="1" applyFill="1" applyBorder="1" applyAlignment="1">
      <alignment horizontal="left" vertical="center" wrapText="1"/>
    </xf>
    <xf numFmtId="167" fontId="141" fillId="0" borderId="0" xfId="0" applyNumberFormat="1" applyFont="1" applyFill="1" applyBorder="1" applyAlignment="1">
      <alignment horizontal="right" wrapText="1"/>
    </xf>
    <xf numFmtId="0" fontId="141" fillId="0" borderId="0" xfId="0" applyFont="1" applyFill="1" applyBorder="1" applyAlignment="1">
      <alignment horizontal="right"/>
    </xf>
    <xf numFmtId="1" fontId="141" fillId="0" borderId="0" xfId="0" applyNumberFormat="1" applyFont="1" applyFill="1" applyBorder="1" applyAlignment="1">
      <alignment horizontal="right"/>
    </xf>
    <xf numFmtId="1" fontId="141" fillId="0" borderId="0" xfId="0" applyNumberFormat="1" applyFont="1" applyFill="1" applyBorder="1" applyAlignment="1">
      <alignment horizontal="left"/>
    </xf>
    <xf numFmtId="1" fontId="141" fillId="0" borderId="0" xfId="0" applyNumberFormat="1" applyFont="1" applyFill="1"/>
    <xf numFmtId="0" fontId="141" fillId="0" borderId="0" xfId="1" applyFont="1" applyFill="1" applyAlignment="1">
      <alignment horizontal="left"/>
    </xf>
    <xf numFmtId="166" fontId="7" fillId="0" borderId="0" xfId="0" applyNumberFormat="1" applyFont="1" applyFill="1" applyBorder="1" applyAlignment="1">
      <alignment horizontal="right"/>
    </xf>
    <xf numFmtId="167" fontId="141" fillId="0" borderId="0" xfId="0" applyNumberFormat="1" applyFont="1" applyFill="1" applyBorder="1" applyAlignment="1">
      <alignment horizontal="right"/>
    </xf>
    <xf numFmtId="0" fontId="141" fillId="0" borderId="0" xfId="0" applyFont="1" applyFill="1" applyBorder="1" applyAlignment="1"/>
    <xf numFmtId="0" fontId="21" fillId="0" borderId="0" xfId="1" applyFont="1" applyFill="1" applyAlignment="1">
      <alignment wrapText="1"/>
    </xf>
    <xf numFmtId="0" fontId="142" fillId="0" borderId="0" xfId="1" applyFont="1" applyFill="1" applyAlignment="1">
      <alignment horizontal="left"/>
    </xf>
    <xf numFmtId="0" fontId="142" fillId="0" borderId="0" xfId="1" applyFont="1" applyFill="1" applyAlignment="1">
      <alignment wrapText="1"/>
    </xf>
    <xf numFmtId="0" fontId="9" fillId="0" borderId="0" xfId="0" applyFont="1" applyFill="1" applyAlignment="1">
      <alignment horizontal="left" vertical="top"/>
    </xf>
    <xf numFmtId="0" fontId="3" fillId="0" borderId="0" xfId="0" applyFont="1" applyFill="1"/>
    <xf numFmtId="180" fontId="5" fillId="0" borderId="0" xfId="31" applyNumberFormat="1" applyFont="1" applyFill="1"/>
    <xf numFmtId="0" fontId="5" fillId="0" borderId="0" xfId="0" applyFont="1" applyFill="1" applyAlignment="1">
      <alignment vertical="justify" wrapText="1"/>
    </xf>
    <xf numFmtId="166" fontId="5" fillId="0" borderId="0" xfId="31" applyNumberFormat="1" applyFont="1" applyFill="1"/>
    <xf numFmtId="180" fontId="9" fillId="0" borderId="0" xfId="31" applyNumberFormat="1" applyFont="1" applyFill="1"/>
    <xf numFmtId="0" fontId="35" fillId="0" borderId="0" xfId="0" applyFont="1" applyFill="1"/>
    <xf numFmtId="0" fontId="0" fillId="0" borderId="0" xfId="0" applyFill="1" applyAlignment="1">
      <alignment horizontal="left"/>
    </xf>
    <xf numFmtId="179" fontId="0" fillId="0" borderId="0" xfId="0" applyNumberFormat="1" applyFill="1"/>
    <xf numFmtId="180" fontId="33" fillId="0" borderId="0" xfId="0" applyNumberFormat="1" applyFont="1" applyFill="1"/>
    <xf numFmtId="171" fontId="3" fillId="0" borderId="0" xfId="0" applyNumberFormat="1" applyFont="1" applyFill="1"/>
    <xf numFmtId="0" fontId="3" fillId="0" borderId="0" xfId="0" applyFont="1" applyFill="1" applyAlignment="1">
      <alignment vertical="justify" wrapText="1"/>
    </xf>
    <xf numFmtId="171" fontId="9" fillId="0" borderId="0" xfId="0" applyNumberFormat="1" applyFont="1" applyFill="1"/>
    <xf numFmtId="0" fontId="140" fillId="0" borderId="0" xfId="0" applyFont="1" applyFill="1" applyBorder="1" applyAlignment="1">
      <alignment vertical="center"/>
    </xf>
    <xf numFmtId="169" fontId="143" fillId="0" borderId="0" xfId="0" applyNumberFormat="1" applyFont="1" applyFill="1" applyBorder="1" applyAlignment="1">
      <alignment vertical="center"/>
    </xf>
    <xf numFmtId="171" fontId="143" fillId="0" borderId="0" xfId="0" applyNumberFormat="1" applyFont="1" applyFill="1" applyBorder="1" applyAlignment="1">
      <alignment vertical="center"/>
    </xf>
    <xf numFmtId="171" fontId="122" fillId="0" borderId="0" xfId="1270" applyNumberFormat="1" applyFont="1" applyFill="1" applyBorder="1"/>
    <xf numFmtId="2" fontId="5" fillId="0" borderId="0" xfId="0" applyNumberFormat="1" applyFont="1" applyFill="1"/>
    <xf numFmtId="2" fontId="6" fillId="0" borderId="0" xfId="0" applyNumberFormat="1" applyFont="1" applyFill="1"/>
    <xf numFmtId="2" fontId="127" fillId="0" borderId="0" xfId="0" applyNumberFormat="1" applyFont="1" applyFill="1"/>
    <xf numFmtId="171" fontId="33" fillId="0" borderId="0" xfId="583" applyNumberFormat="1" applyFont="1" applyFill="1" applyBorder="1"/>
    <xf numFmtId="171" fontId="5" fillId="0" borderId="0" xfId="0" applyNumberFormat="1" applyFont="1" applyFill="1"/>
    <xf numFmtId="9" fontId="8" fillId="0" borderId="0" xfId="449" applyFont="1" applyFill="1"/>
    <xf numFmtId="171" fontId="1" fillId="0" borderId="0" xfId="477" applyNumberFormat="1" applyFont="1" applyFill="1" applyBorder="1"/>
    <xf numFmtId="169" fontId="8" fillId="0" borderId="0" xfId="0" applyNumberFormat="1" applyFont="1" applyFill="1"/>
    <xf numFmtId="3" fontId="143" fillId="0" borderId="0" xfId="0" applyNumberFormat="1" applyFont="1" applyFill="1" applyBorder="1" applyAlignment="1">
      <alignment vertical="center"/>
    </xf>
    <xf numFmtId="3" fontId="3" fillId="0" borderId="0" xfId="0" applyNumberFormat="1" applyFont="1"/>
    <xf numFmtId="0" fontId="3" fillId="0" borderId="0" xfId="449" applyNumberFormat="1" applyFont="1" applyFill="1" applyBorder="1"/>
    <xf numFmtId="167" fontId="133" fillId="0" borderId="0" xfId="0" applyNumberFormat="1" applyFont="1" applyFill="1"/>
    <xf numFmtId="183" fontId="9" fillId="0" borderId="0" xfId="0" applyNumberFormat="1" applyFont="1"/>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xf numFmtId="0" fontId="140" fillId="0" borderId="0" xfId="0" applyFont="1" applyFill="1" applyBorder="1" applyAlignment="1">
      <alignment horizontal="center" vertical="center"/>
    </xf>
  </cellXfs>
  <cellStyles count="1308">
    <cellStyle name="******************************************" xfId="35"/>
    <cellStyle name="20% - Accent1 2" xfId="36"/>
    <cellStyle name="20% - Accent1 3" xfId="37"/>
    <cellStyle name="20% - Accent1 4" xfId="1293"/>
    <cellStyle name="20% - Accent2 2" xfId="38"/>
    <cellStyle name="20% - Accent2 3" xfId="39"/>
    <cellStyle name="20% - Accent2 4" xfId="1295"/>
    <cellStyle name="20% - Accent3 2" xfId="40"/>
    <cellStyle name="20% - Accent3 3" xfId="41"/>
    <cellStyle name="20% - Accent3 4" xfId="1297"/>
    <cellStyle name="20% - Accent4 2" xfId="42"/>
    <cellStyle name="20% - Accent4 3" xfId="43"/>
    <cellStyle name="20% - Accent4 4" xfId="1299"/>
    <cellStyle name="20% - Accent5 2" xfId="44"/>
    <cellStyle name="20% - Accent5 3" xfId="45"/>
    <cellStyle name="20% - Accent5 4" xfId="1301"/>
    <cellStyle name="20% - Accent6 2" xfId="46"/>
    <cellStyle name="20% - Accent6 3" xfId="47"/>
    <cellStyle name="20% - Accent6 4" xfId="1303"/>
    <cellStyle name="40% - Accent1 2" xfId="48"/>
    <cellStyle name="40% - Accent1 3" xfId="49"/>
    <cellStyle name="40% - Accent1 4" xfId="1294"/>
    <cellStyle name="40% - Accent2 2" xfId="50"/>
    <cellStyle name="40% - Accent2 3" xfId="51"/>
    <cellStyle name="40% - Accent2 4" xfId="1296"/>
    <cellStyle name="40% - Accent3 2" xfId="52"/>
    <cellStyle name="40% - Accent3 3" xfId="53"/>
    <cellStyle name="40% - Accent3 4" xfId="1298"/>
    <cellStyle name="40% - Accent4 2" xfId="54"/>
    <cellStyle name="40% - Accent4 3" xfId="55"/>
    <cellStyle name="40% - Accent4 4" xfId="1300"/>
    <cellStyle name="40% - Accent5 2" xfId="56"/>
    <cellStyle name="40% - Accent5 3" xfId="57"/>
    <cellStyle name="40% - Accent5 4" xfId="1302"/>
    <cellStyle name="40% - Accent6 2" xfId="58"/>
    <cellStyle name="40% - Accent6 3" xfId="59"/>
    <cellStyle name="40% - Accent6 4" xfId="1304"/>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ad 3" xfId="1284"/>
    <cellStyle name="BEPAALD" xfId="4"/>
    <cellStyle name="BEPAALD 2" xfId="85"/>
    <cellStyle name="Berekening" xfId="1260"/>
    <cellStyle name="Berekening 2" xfId="86"/>
    <cellStyle name="Berekening 3" xfId="87"/>
    <cellStyle name="bin" xfId="88"/>
    <cellStyle name="blue" xfId="89"/>
    <cellStyle name="Ç¥ÁØ_ENRL2" xfId="90"/>
    <cellStyle name="Calculation 2" xfId="91"/>
    <cellStyle name="Calculation 3" xfId="1287"/>
    <cellStyle name="cell" xfId="92"/>
    <cellStyle name="Check Cell 2" xfId="93"/>
    <cellStyle name="Check Cell 3" xfId="1289"/>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8"/>
    <cellStyle name="Comma 4 2 3" xfId="1227"/>
    <cellStyle name="Comma 4 3" xfId="1226"/>
    <cellStyle name="Comma 5" xfId="460"/>
    <cellStyle name="Comma 5 2" xfId="461"/>
    <cellStyle name="Comma 5 2 2" xfId="1230"/>
    <cellStyle name="Comma 5 3" xfId="1229"/>
    <cellStyle name="Comma 6" xfId="462"/>
    <cellStyle name="Comma 6 2" xfId="463"/>
    <cellStyle name="Comma 6 2 2" xfId="1232"/>
    <cellStyle name="Comma 6 3" xfId="1231"/>
    <cellStyle name="Comma 7" xfId="464"/>
    <cellStyle name="Comma 7 2" xfId="1233"/>
    <cellStyle name="Comma 8" xfId="465"/>
    <cellStyle name="Comma 8 2" xfId="1234"/>
    <cellStyle name="Controlecel" xfId="1261"/>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Explanatory Text 3" xfId="1291"/>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llowed Hyperlink 2" xfId="1306"/>
    <cellStyle name="formula" xfId="122"/>
    <cellStyle name="gap" xfId="123"/>
    <cellStyle name="Gekoppelde cel" xfId="1262"/>
    <cellStyle name="Gekoppelde cel 2" xfId="124"/>
    <cellStyle name="Gekoppelde cel 3" xfId="125"/>
    <cellStyle name="Goed" xfId="1263"/>
    <cellStyle name="Goed 2" xfId="126"/>
    <cellStyle name="Goed 3" xfId="127"/>
    <cellStyle name="Good 2" xfId="128"/>
    <cellStyle name="Good 3" xfId="1283"/>
    <cellStyle name="Grey_background" xfId="129"/>
    <cellStyle name="GreyBackground" xfId="130"/>
    <cellStyle name="Header" xfId="131"/>
    <cellStyle name="Heading 1 2" xfId="132"/>
    <cellStyle name="Heading 1 3" xfId="1279"/>
    <cellStyle name="Heading 2 2" xfId="133"/>
    <cellStyle name="Heading 2 3" xfId="1280"/>
    <cellStyle name="Heading 3 2" xfId="134"/>
    <cellStyle name="Heading 3 3" xfId="1281"/>
    <cellStyle name="Heading 4 2" xfId="135"/>
    <cellStyle name="Heading 4 3" xfId="1282"/>
    <cellStyle name="HEADING1" xfId="471"/>
    <cellStyle name="HEADING2" xfId="472"/>
    <cellStyle name="Hipervínculo" xfId="136"/>
    <cellStyle name="Hipervínculo visitado" xfId="137"/>
    <cellStyle name="Hyperlink" xfId="27" builtinId="8"/>
    <cellStyle name="Hyperlink 2" xfId="1224"/>
    <cellStyle name="Hyperlink 3" xfId="1305"/>
    <cellStyle name="Input 2" xfId="138"/>
    <cellStyle name="Input 3" xfId="1285"/>
    <cellStyle name="Invoer" xfId="1264"/>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5"/>
    <cellStyle name="Komma0_20110503 opzet output" xfId="170"/>
    <cellStyle name="Komma1" xfId="171"/>
    <cellStyle name="Komma1 - Opmaakprofiel1" xfId="172"/>
    <cellStyle name="Kop 1" xfId="1265"/>
    <cellStyle name="Kop 1 2" xfId="173"/>
    <cellStyle name="Kop 2" xfId="1266"/>
    <cellStyle name="Kop 2 2" xfId="174"/>
    <cellStyle name="Kop 3" xfId="1267"/>
    <cellStyle name="Kop 3 2" xfId="175"/>
    <cellStyle name="Kop 4" xfId="1268"/>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Linked Cell 3" xfId="1288"/>
    <cellStyle name="Migliaia (0)_conti99" xfId="187"/>
    <cellStyle name="MUNT" xfId="8"/>
    <cellStyle name="MUNT 2" xfId="188"/>
    <cellStyle name="Neutraal" xfId="1269"/>
    <cellStyle name="Neutraal 2" xfId="189"/>
    <cellStyle name="Neutraal 3" xfId="190"/>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5"/>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rmal_Totaal" xfId="1270"/>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xfId="1271"/>
    <cellStyle name="Notitie 2" xfId="199"/>
    <cellStyle name="Notitie 3" xfId="200"/>
    <cellStyle name="Notitie 4" xfId="201"/>
    <cellStyle name="Notitie 5" xfId="202"/>
    <cellStyle name="Ongeldig" xfId="1272"/>
    <cellStyle name="Ongeldig 2" xfId="203"/>
    <cellStyle name="Ongeldig 3" xfId="204"/>
    <cellStyle name="Output 2" xfId="205"/>
    <cellStyle name="Output 3" xfId="1286"/>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3 4" xfId="1307"/>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8" xfId="410"/>
    <cellStyle name="Standaard 9" xfId="411"/>
    <cellStyle name="STANDAARD1" xfId="10"/>
    <cellStyle name="Standaard2_Sserie1" xfId="1188"/>
    <cellStyle name="Standard_DIAGRAM" xfId="412"/>
    <cellStyle name="Sub-titles" xfId="413"/>
    <cellStyle name="Sub-titles Cols" xfId="414"/>
    <cellStyle name="Sub-titles rows" xfId="415"/>
    <cellStyle name="Table No." xfId="416"/>
    <cellStyle name="Table Title" xfId="417"/>
    <cellStyle name="temp" xfId="418"/>
    <cellStyle name="Titel" xfId="1273"/>
    <cellStyle name="Title 2" xfId="419"/>
    <cellStyle name="Title 3" xfId="1278"/>
    <cellStyle name="title1" xfId="420"/>
    <cellStyle name="Titles" xfId="421"/>
    <cellStyle name="TOTAAL" xfId="11"/>
    <cellStyle name="Totaal 2" xfId="422"/>
    <cellStyle name="Totaal 2 2" xfId="423"/>
    <cellStyle name="Totaal 3" xfId="424"/>
    <cellStyle name="Totaal 4" xfId="1189"/>
    <cellStyle name="Totaal_Totaal" xfId="1274"/>
    <cellStyle name="Total 2" xfId="425"/>
    <cellStyle name="TOTAL 2 2" xfId="1191"/>
    <cellStyle name="TOTAL 2 3" xfId="1190"/>
    <cellStyle name="TOTAL 3" xfId="1192"/>
    <cellStyle name="Total 4" xfId="1292"/>
    <cellStyle name="Tusental (0)_Blad2" xfId="426"/>
    <cellStyle name="Tusental_Blad2" xfId="427"/>
    <cellStyle name="Uitvoer" xfId="1275"/>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6"/>
    <cellStyle name="Valuta0 2" xfId="1194"/>
    <cellStyle name="Valuta0 2 2" xfId="1195"/>
    <cellStyle name="Valuta0 2 2 2" xfId="1196"/>
    <cellStyle name="Valuta0 2 2 2 2" xfId="1239"/>
    <cellStyle name="Valuta0 2 2 3" xfId="1197"/>
    <cellStyle name="Valuta0 2 2 3 2" xfId="1240"/>
    <cellStyle name="Valuta0 2 2 4" xfId="1238"/>
    <cellStyle name="Valuta0 2 3" xfId="1198"/>
    <cellStyle name="Valuta0 2 3 2" xfId="1199"/>
    <cellStyle name="Valuta0 2 3 2 2" xfId="1242"/>
    <cellStyle name="Valuta0 2 3 3" xfId="1200"/>
    <cellStyle name="Valuta0 2 3 3 2" xfId="1243"/>
    <cellStyle name="Valuta0 2 3 4" xfId="1241"/>
    <cellStyle name="Valuta0 2 4" xfId="1201"/>
    <cellStyle name="Valuta0 2 4 2" xfId="1202"/>
    <cellStyle name="Valuta0 2 4 2 2" xfId="1245"/>
    <cellStyle name="Valuta0 2 4 3" xfId="1203"/>
    <cellStyle name="Valuta0 2 4 3 2" xfId="1246"/>
    <cellStyle name="Valuta0 2 4 4" xfId="1244"/>
    <cellStyle name="Valuta0 2 5" xfId="1204"/>
    <cellStyle name="Valuta0 2 5 2" xfId="1247"/>
    <cellStyle name="Valuta0 2 6" xfId="1205"/>
    <cellStyle name="Valuta0 2 6 2" xfId="1248"/>
    <cellStyle name="Valuta0 2 7" xfId="1206"/>
    <cellStyle name="Valuta0 2 8" xfId="1237"/>
    <cellStyle name="Valuta0 3" xfId="1207"/>
    <cellStyle name="Valuta0 3 2" xfId="1208"/>
    <cellStyle name="Valuta0 3 2 2" xfId="1250"/>
    <cellStyle name="Valuta0 3 3" xfId="1209"/>
    <cellStyle name="Valuta0 3 3 2" xfId="1251"/>
    <cellStyle name="Valuta0 3 4" xfId="1210"/>
    <cellStyle name="Valuta0 3 5" xfId="1249"/>
    <cellStyle name="Valuta0 4" xfId="1211"/>
    <cellStyle name="Valuta0 4 2" xfId="1212"/>
    <cellStyle name="Valuta0 4 2 2" xfId="1253"/>
    <cellStyle name="Valuta0 4 3" xfId="1213"/>
    <cellStyle name="Valuta0 4 3 2" xfId="1254"/>
    <cellStyle name="Valuta0 4 4" xfId="1214"/>
    <cellStyle name="Valuta0 4 5" xfId="1252"/>
    <cellStyle name="Valuta0 5" xfId="1215"/>
    <cellStyle name="Valuta0 5 2" xfId="1216"/>
    <cellStyle name="Valuta0 5 2 2" xfId="1256"/>
    <cellStyle name="Valuta0 5 3" xfId="1217"/>
    <cellStyle name="Valuta0 5 3 2" xfId="1257"/>
    <cellStyle name="Valuta0 5 4" xfId="1255"/>
    <cellStyle name="Valuta0 6" xfId="1218"/>
    <cellStyle name="Valuta0 6 2" xfId="1258"/>
    <cellStyle name="Valuta0 7" xfId="1219"/>
    <cellStyle name="Valuta0 7 2" xfId="1259"/>
    <cellStyle name="Valuta0 8" xfId="1220"/>
    <cellStyle name="Valuta0 9" xfId="1193"/>
    <cellStyle name="Vast" xfId="441"/>
    <cellStyle name="Vast 2" xfId="1221"/>
    <cellStyle name="Vast1" xfId="1222"/>
    <cellStyle name="Vast1 2" xfId="1223"/>
    <cellStyle name="Verklarende tekst" xfId="1276"/>
    <cellStyle name="Verklarende tekst 2" xfId="442"/>
    <cellStyle name="Verklarende tekst 3" xfId="443"/>
    <cellStyle name="Waarschuwingstekst" xfId="1277"/>
    <cellStyle name="Waarschuwingstekst 2" xfId="444"/>
    <cellStyle name="Waarschuwingstekst 3" xfId="445"/>
    <cellStyle name="Währung [0]_DIAGRAM" xfId="446"/>
    <cellStyle name="Währung_DIAGRAM" xfId="447"/>
    <cellStyle name="Warning Text 2" xfId="448"/>
    <cellStyle name="Warning Text 3" xfId="129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a\rathenau$\group\Microdata\F&amp;C%20publicaties\27%20TWIN%202019-2025%20Begroting%202021\Overzichten\Totaaloverzicht%20TWIN%202019-202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ionne Koens" refreshedDate="43812.459676388891" createdVersion="6" refreshedVersion="6" minRefreshableVersion="3" recordCount="267">
  <cacheSource type="worksheet">
    <worksheetSource ref="A1:O279" sheet="R&amp;D Data" r:id="rId2"/>
  </cacheSource>
  <cacheFields count="15">
    <cacheField name="Ministerie" numFmtId="0">
      <sharedItems count="11">
        <s v="Algemene Zaken"/>
        <s v="Buitenlandse Zaken"/>
        <s v="Justitie en Veiligheid"/>
        <s v="Binnenlandse Zaken"/>
        <s v="Onderwijs, Cultuur en Wetenschap"/>
        <s v="Defensie"/>
        <s v="Infrastructuur en Waterstaat"/>
        <s v="Economische Zaken en Klimaat"/>
        <s v="Landbouw, Natuur en Voedselkwaliteit"/>
        <s v="Sociale Zaken en Werkgelegenheid"/>
        <s v="Volksgezondheid, Welzijn en Sport"/>
      </sharedItems>
    </cacheField>
    <cacheField name="Artikelnr." numFmtId="0">
      <sharedItems containsBlank="1" containsMixedTypes="1" containsNumber="1" containsInteger="1" minValue="1" maxValue="98"/>
    </cacheField>
    <cacheField name="Begrotingsartikel" numFmtId="0">
      <sharedItems/>
    </cacheField>
    <cacheField name="2018" numFmtId="0">
      <sharedItems containsString="0" containsBlank="1" containsNumber="1" minValue="0" maxValue="177.34483467953947" count="203">
        <n v="0.53"/>
        <n v="0.24399999999999999"/>
        <n v="0.60499999999999998"/>
        <n v="23.437999999999999"/>
        <n v="5.36"/>
        <n v="7.11"/>
        <n v="2.1890000000000001"/>
        <n v="6.45"/>
        <n v="10.262511"/>
        <n v="0.65"/>
        <n v="4.6333333333333337E-2"/>
        <n v="1.6253333333333335"/>
        <m/>
        <n v="2.2255499999999997"/>
        <n v="0.71775"/>
        <n v="9.9456436843018654"/>
        <n v="30.547041705892862"/>
        <n v="11.305616722354081"/>
        <n v="16.96017988745119"/>
        <n v="10.50889378757515"/>
        <n v="43.793861723446895"/>
        <n v="13.995775551102204"/>
        <n v="10.225897795591184"/>
        <n v="16.743156312625253"/>
        <n v="1.7666372745490981"/>
        <n v="177.34483467953947"/>
        <n v="92.391215689774285"/>
        <n v="34.264956858007707"/>
        <n v="67.569133797168007"/>
        <n v="48.05724374504959"/>
        <n v="70"/>
        <n v="9.5842000000000009"/>
        <n v="62.237516510407445"/>
        <n v="14.40081549619671"/>
        <n v="33.008983872869862"/>
        <n v="29.248826874572131"/>
        <n v="21.988857245953838"/>
        <n v="8"/>
        <n v="85.38"/>
        <n v="28.986000000000001"/>
        <n v="6.2649999999999997"/>
        <n v="9.6080000000000005"/>
        <n v="0.221"/>
        <n v="2.5"/>
        <n v="3.1469999999999998"/>
        <n v="0.75349999999999995"/>
        <n v="0"/>
        <n v="0.91800000000000004"/>
        <n v="5.1760000000000002"/>
        <n v="31.065000000000001"/>
        <n v="44.198999999999998"/>
        <n v="8.4250000000000007"/>
        <n v="9.3668399999999998"/>
        <n v="0.31583999999999995"/>
        <n v="1.2350000000000001"/>
        <n v="0.76200000000000001"/>
        <n v="41.83"/>
        <n v="0.51700000000000002"/>
        <n v="5.0430000000000001"/>
        <n v="17.289000000000001"/>
        <n v="0.25"/>
        <n v="3.3000000000000002E-2"/>
        <n v="0.2"/>
        <n v="0.6"/>
        <n v="0.36299999999999999"/>
        <n v="0.13"/>
        <n v="0.55000000000000004"/>
        <n v="0.47499999999999998"/>
        <n v="1.1890000000000001"/>
        <n v="0.35"/>
        <n v="29.526"/>
        <n v="5.0155366325582973"/>
        <n v="3.6520000000000001"/>
        <n v="0.45"/>
        <n v="2.4590000000000001"/>
        <n v="3.87"/>
        <n v="0.502"/>
        <n v="1"/>
        <n v="3.5000000000000003E-2"/>
        <n v="0.3"/>
        <n v="0.22500000000000001"/>
        <n v="0.23"/>
        <n v="1.0546200000000001"/>
        <n v="0.72199999999999998"/>
        <n v="0.80103999999999997"/>
        <n v="0.42605500000000002"/>
        <n v="1.43892"/>
        <n v="0.436"/>
        <n v="9.4259999999999997E-2"/>
        <n v="1.29"/>
        <n v="1.32582"/>
        <n v="0.85385999999999995"/>
        <n v="0.36486000000000002"/>
        <n v="1.8440000000000001"/>
        <n v="0.59499999999999997"/>
        <n v="0.16400000000000001"/>
        <n v="2.3337500000000002"/>
        <n v="4.985995"/>
        <n v="0.107"/>
        <n v="12.632400000000001"/>
        <n v="15.432"/>
        <n v="0.01"/>
        <n v="0.81100000000000005"/>
        <n v="0.159"/>
        <n v="1.631"/>
        <n v="9.4399999999999998E-2"/>
        <n v="17.007158333333333"/>
        <n v="46.530820833333337"/>
        <n v="58.856233333333336"/>
        <n v="21.115629166666668"/>
        <n v="40.99"/>
        <n v="12.115748943140515"/>
        <n v="1.1986671288729678"/>
        <n v="15.679821521583479"/>
        <n v="54.674933276423218"/>
        <n v="18.209008811097679"/>
        <n v="21.190820651342303"/>
        <n v="6.1509999999999998"/>
        <n v="14.035"/>
        <n v="21.995000000000001"/>
        <n v="25.638999999999999"/>
        <n v="0.4"/>
        <n v="3.7999999999999999E-2"/>
        <n v="2.75"/>
        <n v="104"/>
        <n v="0.19500000000000001"/>
        <n v="5.99"/>
        <n v="2.423"/>
        <n v="2.8000000000000001E-2"/>
        <n v="5.3769999999999998"/>
        <n v="65.075000000000003"/>
        <n v="3.589"/>
        <n v="0.20100000000000001"/>
        <n v="3.5999999999999997E-2"/>
        <n v="0.08"/>
        <n v="1.079"/>
        <n v="2.2155"/>
        <n v="9.3048000000000002"/>
        <n v="0.8216"/>
        <n v="27.352"/>
        <n v="13.856"/>
        <n v="15.0745"/>
        <n v="14.25"/>
        <n v="2.802"/>
        <n v="0.29520000000000002"/>
        <n v="2.5865"/>
        <n v="2.5649999999999999"/>
        <n v="0.76800000000000002"/>
        <n v="0.32400000000000001"/>
        <n v="0.64400000000000002"/>
        <n v="15.85"/>
        <n v="6.9892500000000002"/>
        <n v="8.4579000000000004"/>
        <n v="0.25800000000000001"/>
        <n v="0.94974999999999998"/>
        <n v="0.113"/>
        <n v="0.65500000000000003"/>
        <n v="1.4379999999999999"/>
        <n v="7.25"/>
        <n v="8.1000000000000003E-2"/>
        <n v="2.1509999999999998"/>
        <n v="0.879"/>
        <n v="11.904"/>
        <n v="137.738"/>
        <n v="2.7869999999999999"/>
        <n v="5.45"/>
        <n v="32.359000000000002"/>
        <n v="1.7789999999999999"/>
        <n v="3.8410000000000002"/>
        <n v="3.01"/>
        <n v="0.65200000000000002"/>
        <n v="0.501"/>
        <n v="23.245000000000001"/>
        <n v="3.8889999999999998"/>
        <n v="64.367999999999995"/>
        <n v="38.793999999999997"/>
        <n v="51.83"/>
        <n v="1.3"/>
        <n v="0.56000000000000005"/>
        <n v="1.349"/>
        <n v="1.329"/>
        <n v="0.23899999999999999"/>
        <n v="1.145"/>
        <n v="6.2439999999999998"/>
        <n v="4.0389999999999997"/>
        <n v="2.57"/>
        <n v="0.42499999999999999"/>
        <n v="0.17199999999999999"/>
        <n v="1.996"/>
        <n v="22"/>
        <n v="7"/>
        <n v="15.4"/>
        <n v="1.708"/>
        <n v="17.422999999999998"/>
        <n v="2.0781000000000001"/>
        <n v="155.441"/>
        <n v="5.3920000000000003"/>
        <n v="16.399999999999999"/>
        <n v="4.665"/>
        <n v="10.9"/>
        <n v="6.0650000000000004"/>
        <n v="3.1030000000000002"/>
        <n v="6.5000000000000002E-2"/>
      </sharedItems>
    </cacheField>
    <cacheField name="2019" numFmtId="0">
      <sharedItems containsString="0" containsBlank="1" containsNumber="1" minValue="0" maxValue="174.328" count="200">
        <n v="0.69399999999999995"/>
        <n v="0.31"/>
        <n v="1.8"/>
        <n v="26.629000000000001"/>
        <n v="5.3869999999999996"/>
        <n v="4.585"/>
        <n v="2.5249999999999999"/>
        <n v="6.7"/>
        <n v="11.366922000000001"/>
        <n v="1.0549999999999999"/>
        <n v="7.5333333333333335E-2"/>
        <n v="2.6376666666666666"/>
        <m/>
        <n v="2.2540499999999999"/>
        <n v="0.73649999999999993"/>
        <n v="9.9712905883503886"/>
        <n v="30.625813585568572"/>
        <n v="11.33477059881411"/>
        <n v="17.003915227266926"/>
        <n v="11.241899799599199"/>
        <n v="61.501060120240481"/>
        <n v="15.68354509018036"/>
        <n v="10.829931863727456"/>
        <n v="20.789535070140282"/>
        <n v="2.0830360721442887"/>
        <n v="152.52349860686923"/>
        <n v="79.460061427839463"/>
        <n v="29.469203932781518"/>
        <n v="58.112099533106502"/>
        <n v="41.331110447299103"/>
        <n v="108"/>
        <n v="9.6407000000000007"/>
        <n v="66.105963942449421"/>
        <n v="15.295915443127543"/>
        <n v="35.060696827643142"/>
        <n v="31.066822764466909"/>
        <n v="23.355601022312968"/>
        <n v="8"/>
        <n v="85.38"/>
        <n v="29.957000000000001"/>
        <n v="6.2649999999999997"/>
        <n v="9.6080000000000005"/>
        <n v="0.221"/>
        <n v="2.5"/>
        <n v="3.1469999999999998"/>
        <n v="3.0985"/>
        <n v="0"/>
        <n v="0.94099999999999995"/>
        <n v="5.2270000000000003"/>
        <n v="31.065000000000001"/>
        <n v="46.167999999999999"/>
        <n v="9.8710000000000004"/>
        <n v="9.9999900000000004"/>
        <n v="0.32436000000000004"/>
        <n v="1.829"/>
        <n v="0.78200000000000003"/>
        <n v="42.808"/>
        <n v="0.51700000000000002"/>
        <n v="6.86"/>
        <n v="20.053000000000001"/>
        <n v="3.3000000000000002E-2"/>
        <n v="0.15"/>
        <n v="0.6"/>
        <n v="0.13"/>
        <n v="0.55000000000000004"/>
        <n v="0.47499999999999998"/>
        <n v="1.1659999999999999"/>
        <n v="0.35"/>
        <n v="30.274000000000001"/>
        <n v="5.3739977128184977"/>
        <n v="6.319"/>
        <n v="0.4"/>
        <n v="1.2190000000000001"/>
        <n v="3.8690000000000002"/>
        <n v="0.35499999999999998"/>
        <n v="1"/>
        <n v="3.7999999999999999E-2"/>
        <n v="0.3"/>
        <n v="0.22500000000000001"/>
        <n v="1.1434500000000001"/>
        <n v="0.87400000000000011"/>
        <n v="1.0323"/>
        <n v="0.31727500000000003"/>
        <n v="1.79352"/>
        <n v="9.0179999999999982E-2"/>
        <n v="2.8620000000000001"/>
        <n v="2.5745"/>
        <n v="0.75772000000000006"/>
        <n v="5.70418"/>
        <n v="2.2930000000000001"/>
        <n v="0.79459999999999997"/>
        <n v="0.34920000000000001"/>
        <n v="1.45635"/>
        <n v="2.3707500000000001"/>
        <n v="5.1639999999999997"/>
        <n v="26.575199999999999"/>
        <n v="17.292999999999999"/>
        <n v="0.26200000000000001"/>
        <n v="0.52400000000000002"/>
        <n v="0.16300000000000001"/>
        <n v="17.931698809523809"/>
        <n v="49.060322023809526"/>
        <n v="62.055766666666671"/>
        <n v="22.263513690476191"/>
        <n v="44.21"/>
        <n v="14.500917957225365"/>
        <n v="1.4346429408023265"/>
        <n v="18.76663230110492"/>
        <n v="65.438523485340014"/>
        <n v="21.793728484413254"/>
        <n v="25.362555229024103"/>
        <n v="18.585999999999999"/>
        <n v="24.161000000000001"/>
        <n v="5"/>
        <n v="24.091000000000001"/>
        <n v="0.88749999999999996"/>
        <n v="1.8420000000000001"/>
        <n v="0.01"/>
        <n v="1.446"/>
        <n v="3.0000000000000001E-3"/>
        <n v="7.6070000000000002"/>
        <n v="62.936"/>
        <n v="2.9449999999999998"/>
        <n v="0.56200000000000006"/>
        <n v="0.2"/>
        <n v="1.504"/>
        <n v="1.5036"/>
        <n v="2.8"/>
        <n v="8.1806999999999999"/>
        <n v="0.23930000000000001"/>
        <n v="2.4641999999999999"/>
        <n v="42.338999999999999"/>
        <n v="15.29"/>
        <n v="40.857599999999998"/>
        <n v="14.5215"/>
        <n v="23.613"/>
        <n v="8.1839999999999993"/>
        <n v="2.0726399999999998"/>
        <n v="1.21848"/>
        <n v="4.8334999999999999"/>
        <n v="2.625"/>
        <n v="0.40400000000000003"/>
        <n v="1.2350000000000001"/>
        <n v="0.53100000000000003"/>
        <n v="1.62"/>
        <n v="15.791499999999999"/>
        <n v="7.3147500000000001"/>
        <n v="20.379000000000001"/>
        <n v="0.45"/>
        <n v="0.55825000000000002"/>
        <n v="2.3650000000000002"/>
        <n v="7.25"/>
        <n v="1.55"/>
        <n v="2.4249999999999998"/>
        <n v="0.183"/>
        <n v="8.7129999999999992"/>
        <n v="3.4000000000000002E-2"/>
        <n v="1.5309999999999999"/>
        <n v="5.33"/>
        <n v="18.253"/>
        <n v="1.7889999999999999"/>
        <n v="9.2810000000000006"/>
        <n v="6.0860000000000003"/>
        <n v="1.34"/>
        <n v="0.93700000000000006"/>
        <n v="3.5"/>
        <n v="2.6775000000000002"/>
        <n v="23.431999999999999"/>
        <n v="4.1139999999999999"/>
        <n v="65.114000000000004"/>
        <n v="20.966999999999999"/>
        <n v="48.935000000000002"/>
        <n v="1.8759999999999999"/>
        <n v="2.0310000000000001"/>
        <n v="0.82099999999999995"/>
        <n v="2.1840000000000002"/>
        <n v="1.891"/>
        <n v="0.20100000000000001"/>
        <n v="1.679"/>
        <n v="4.7779999999999996"/>
        <n v="4.3140000000000001"/>
        <n v="2.194"/>
        <n v="0.42499999999999999"/>
        <n v="0.123"/>
        <n v="1.8109999999999999"/>
        <n v="22"/>
        <n v="7"/>
        <n v="15.4"/>
        <n v="2.7759999999999998"/>
        <n v="17.422999999999998"/>
        <n v="1.7869999999999999"/>
        <n v="9.8789999999999996"/>
        <n v="174.328"/>
        <n v="5.9089999999999998"/>
        <n v="16.7"/>
        <n v="11.17"/>
        <n v="7.157"/>
        <n v="3.6070000000000002"/>
        <n v="9.4E-2"/>
        <n v="7.5999999999999998E-2"/>
      </sharedItems>
    </cacheField>
    <cacheField name="2020" numFmtId="0">
      <sharedItems containsBlank="1" containsMixedTypes="1" containsNumber="1" minValue="0" maxValue="279.99" count="194">
        <n v="0.59399999999999997"/>
        <n v="0.24199999999999999"/>
        <n v="3"/>
        <n v="26.157"/>
        <n v="5.3310000000000004"/>
        <n v="3.1880000000000002"/>
        <n v="2.512"/>
        <n v="6.7"/>
        <n v="10.662939"/>
        <n v="0.84633333333333338"/>
        <n v="6.0333333333333329E-2"/>
        <n v="2.1160000000000001"/>
        <m/>
        <n v="2.2498499999999999"/>
        <n v="0.73649999999999993"/>
        <n v="9.9969667109035392"/>
        <n v="30.704675206934986"/>
        <n v="11.363957689133894"/>
        <n v="17.04770039302759"/>
        <n v="11.241899799599199"/>
        <n v="61.501060120240481"/>
        <n v="15.68354509018036"/>
        <n v="10.829931863727456"/>
        <n v="20.789535070140282"/>
        <n v="2.0830360721442887"/>
        <n v="152.77564115631355"/>
        <n v="79.591419957183589"/>
        <n v="29.517920624160716"/>
        <n v="58.208166913304794"/>
        <n v="41.399436519378057"/>
        <n v="130"/>
        <n v="4.7779000000000007"/>
        <n v="64.17174022642844"/>
        <n v="14.848365469662125"/>
        <n v="34.034840350256502"/>
        <n v="30.157824819519522"/>
        <n v="22.672229134133403"/>
        <n v="8"/>
        <n v="55.38"/>
        <n v="26.132999999999999"/>
        <n v="6.2649999999999997"/>
        <n v="9.6080000000000005"/>
        <n v="0.221"/>
        <n v="2.5"/>
        <n v="3.1469999999999998"/>
        <n v="2.3864999999999998"/>
        <n v="0"/>
        <n v="0.94099999999999995"/>
        <n v="5.2270000000000003"/>
        <n v="31.065000000000001"/>
        <n v="46.167999999999999"/>
        <n v="9.9019999999999992"/>
        <n v="9.4645799999999998"/>
        <n v="0.32436000000000004"/>
        <n v="2.0259999999999998"/>
        <n v="0.78200000000000003"/>
        <n v="42.183"/>
        <n v="0.51700000000000002"/>
        <n v="1.5"/>
        <n v="5.8"/>
        <n v="26.510999999999999"/>
        <n v="3.3000000000000002E-2"/>
        <n v="0.15"/>
        <n v="0.6"/>
        <s v="pm"/>
        <n v="0.13"/>
        <n v="0.55000000000000004"/>
        <n v="0.47499999999999998"/>
        <n v="1.1659999999999999"/>
        <n v="0.35"/>
        <n v="26.428000000000001"/>
        <n v="5.3739977128184977"/>
        <n v="2.286"/>
        <n v="0.4"/>
        <n v="1.5860000000000001"/>
        <n v="3.8690000000000002"/>
        <n v="0.29099999999999998"/>
        <n v="1"/>
        <n v="3.7999999999999999E-2"/>
        <n v="0.3"/>
        <n v="0.22500000000000001"/>
        <n v="1.9160400000000002"/>
        <n v="0.51400000000000001"/>
        <n v="1.0676399999999999"/>
        <n v="0.29877500000000001"/>
        <n v="1.5811200000000003"/>
        <n v="0.1074"/>
        <n v="3.8029999999999999"/>
        <n v="2.0841099999999999"/>
        <n v="1.1723000000000001"/>
        <n v="7.4272500000000008"/>
        <n v="1.3129999999999999"/>
        <n v="0.8196"/>
        <n v="0.34920000000000001"/>
        <n v="1.4107499999999999"/>
        <n v="4.7785000000000002"/>
        <n v="2.3707500000000001"/>
        <n v="5.1935099999999998"/>
        <n v="2.0379"/>
        <n v="35.2179"/>
        <n v="18.132000000000001"/>
        <n v="0.26200000000000001"/>
        <n v="0.52400000000000002"/>
        <n v="0.16300000000000001"/>
        <n v="18.103023809523812"/>
        <n v="49.529059523809529"/>
        <n v="62.648666666666678"/>
        <n v="22.476226190476194"/>
        <n v="40.850999999999999"/>
        <n v="16.249529977539673"/>
        <n v="1.6076412226039309"/>
        <n v="21.02963102431195"/>
        <n v="73.329512807231225"/>
        <n v="24.421753531360224"/>
        <n v="28.420931882845473"/>
        <n v="6.8739999999999997"/>
        <n v="18.988"/>
        <n v="24.259"/>
        <n v="7.5"/>
        <n v="24.007000000000001"/>
        <n v="4.1025"/>
        <n v="0.01"/>
        <n v="0.79"/>
        <n v="16.312000000000001"/>
        <n v="8.4740000000000002"/>
        <n v="71.644000000000005"/>
        <n v="2.97"/>
        <n v="0.56200000000000006"/>
        <n v="7.0083000000000002"/>
        <n v="1.64"/>
        <n v="35.46"/>
        <n v="19.745000000000001"/>
        <n v="32.7761"/>
        <n v="17.866499999999998"/>
        <n v="1.2"/>
        <n v="0.60924"/>
        <n v="4.1260000000000003"/>
        <n v="2.7250000000000001"/>
        <n v="0.19900000000000001"/>
        <n v="0.34399999999999997"/>
        <n v="8.8109999999999999"/>
        <n v="12.01"/>
        <n v="20.041799999999999"/>
        <n v="1.47"/>
        <n v="0.59199999999999997"/>
        <n v="4.08"/>
        <n v="7.6509999999999998"/>
        <n v="1.5660000000000001"/>
        <n v="1.925"/>
        <n v="0.25"/>
        <n v="9.4969999999999999"/>
        <n v="1.8220000000000001"/>
        <n v="5.28"/>
        <n v="23.885999999999999"/>
        <n v="1.7889999999999999"/>
        <n v="7.2140000000000004"/>
        <n v="15.898"/>
        <n v="1.2669999999999999"/>
        <n v="0.41299999999999998"/>
        <n v="3.5"/>
        <n v="5"/>
        <n v="2.6739999999999999"/>
        <n v="24.15"/>
        <n v="4.2220000000000004"/>
        <n v="64.209000000000003"/>
        <n v="17.754999999999999"/>
        <n v="58.84"/>
        <n v="0.37"/>
        <n v="1.1890000000000001"/>
        <n v="0.51600000000000001"/>
        <n v="2.9359999999999999"/>
        <n v="2.2170000000000001"/>
        <n v="0.20100000000000001"/>
        <n v="1.724"/>
        <n v="4.5739999999999998"/>
        <n v="4.2679999999999998"/>
        <n v="2.0459999999999998"/>
        <n v="0.45"/>
        <n v="0.66"/>
        <n v="1.821"/>
        <n v="22"/>
        <n v="7"/>
        <n v="15.4"/>
        <n v="6.8920000000000003"/>
        <n v="17.422999999999998"/>
        <n v="6.2"/>
        <n v="279.99"/>
        <n v="6.0469999999999997"/>
        <n v="17.600000000000001"/>
        <n v="11.17"/>
        <n v="7.3"/>
        <n v="3.6789999999999998"/>
        <n v="9.6000000000000002E-2"/>
        <n v="7.8E-2"/>
      </sharedItems>
    </cacheField>
    <cacheField name="2021" numFmtId="0">
      <sharedItems containsBlank="1" containsMixedTypes="1" containsNumber="1" minValue="0" maxValue="253.512" count="192">
        <n v="0.59399999999999997"/>
        <n v="0.24199999999999999"/>
        <n v="3"/>
        <n v="25.286000000000001"/>
        <n v="5.2060000000000004"/>
        <n v="3.1878500000000001"/>
        <n v="2.52"/>
        <n v="6.7"/>
        <n v="10.582236"/>
        <n v="0.9903333333333334"/>
        <n v="7.0666666666666669E-2"/>
        <n v="2.4756666666666667"/>
        <m/>
        <n v="2.2498499999999999"/>
        <n v="0.73649999999999993"/>
        <n v="9.987330245574185"/>
        <n v="30.675077775370273"/>
        <n v="11.353003527992581"/>
        <n v="17.031267451062959"/>
        <n v="11.241899799599199"/>
        <n v="61.501060120240481"/>
        <n v="15.68354509018036"/>
        <n v="10.829931863727456"/>
        <n v="20.789535070140282"/>
        <n v="2.0830360721442887"/>
        <n v="151.6631552888586"/>
        <n v="79.011848965349586"/>
        <n v="29.302976217562303"/>
        <n v="57.784305081854477"/>
        <n v="41.097972963409184"/>
        <n v="130"/>
        <n v="4.7779000000000007"/>
        <n v="64.17174022642844"/>
        <n v="14.848365469662125"/>
        <n v="34.034840350256502"/>
        <n v="30.157824819519522"/>
        <n v="22.672229134133403"/>
        <n v="8"/>
        <n v="55.38"/>
        <n v="21.542000000000002"/>
        <n v="6.266"/>
        <n v="9.609"/>
        <n v="0.221"/>
        <n v="2.5"/>
        <n v="1.5"/>
        <n v="2.7235"/>
        <n v="0"/>
        <n v="0.94099999999999995"/>
        <n v="5.2270000000000003"/>
        <n v="31.065000000000001"/>
        <n v="46.167999999999999"/>
        <n v="9.9019999999999992"/>
        <n v="9.4597200000000008"/>
        <n v="0.32436000000000004"/>
        <n v="2.0760000000000001"/>
        <n v="0.78200000000000003"/>
        <n v="42.183"/>
        <n v="0.51700000000000002"/>
        <n v="5.8"/>
        <n v="26.542999999999999"/>
        <n v="0.15"/>
        <n v="0.6"/>
        <s v="pm"/>
        <n v="0.13"/>
        <n v="0.55000000000000004"/>
        <n v="0.47499999999999998"/>
        <n v="1.1659999999999999"/>
        <n v="0.35"/>
        <n v="24.888999999999999"/>
        <n v="5.3739977128184977"/>
        <n v="2.2989999999999999"/>
        <n v="0.4"/>
        <n v="1.5740000000000001"/>
        <n v="3.8690000000000002"/>
        <n v="0.45600000000000002"/>
        <n v="0.752"/>
        <n v="3.7999999999999999E-2"/>
        <n v="0.3"/>
        <n v="0.22500000000000001"/>
        <n v="1.2677700000000001"/>
        <n v="0.373"/>
        <n v="1.085"/>
        <n v="0.29877500000000001"/>
        <n v="1.6426799999999999"/>
        <n v="0.1047"/>
        <n v="2.9550000000000001"/>
        <n v="1.5602799999999999"/>
        <n v="1.5579999999999998"/>
        <n v="1.52501"/>
        <n v="1.3"/>
        <n v="1.0758000000000001"/>
        <n v="0.34920000000000001"/>
        <n v="2.7987000000000002"/>
        <n v="4.9039000000000001"/>
        <n v="2.3707500000000001"/>
        <n v="5.2091200000000004"/>
        <n v="2.3490000000000002"/>
        <n v="36.188099999999999"/>
        <n v="18.132000000000001"/>
        <n v="0.26200000000000001"/>
        <n v="1.2E-2"/>
        <n v="0.16300000000000001"/>
        <n v="18.048882142857142"/>
        <n v="49.380930357142859"/>
        <n v="62.461300000000001"/>
        <n v="22.409005357142856"/>
        <n v="41.036000000000001"/>
        <n v="16.946336411487692"/>
        <n v="1.676579508753675"/>
        <n v="21.931416012649937"/>
        <n v="76.474002302803015"/>
        <n v="25.468998283206339"/>
        <n v="29.639667946112429"/>
        <n v="6.8739999999999997"/>
        <n v="18.988"/>
        <n v="24.259"/>
        <n v="10"/>
        <n v="24.756"/>
        <n v="4.5824999999999996"/>
        <n v="0.01"/>
        <n v="0.495"/>
        <n v="7.55"/>
        <n v="6.6390000000000002"/>
        <n v="55.704000000000001"/>
        <n v="2.9750000000000001"/>
        <n v="0.56200000000000006"/>
        <n v="7.2270000000000003"/>
        <n v="1"/>
        <n v="3.5"/>
        <n v="35.622"/>
        <n v="20.56"/>
        <n v="24.584"/>
        <n v="15.795999999999999"/>
        <n v="2"/>
        <n v="1.2"/>
        <n v="0.60924"/>
        <n v="4.1280000000000001"/>
        <n v="2.7250000000000001"/>
        <n v="0.183"/>
        <n v="0.23899999999999999"/>
        <n v="9.6750000000000007"/>
        <n v="3.8849999999999998"/>
        <n v="17.100000000000001"/>
        <n v="1.3023"/>
        <n v="0.59199999999999997"/>
        <n v="3.38"/>
        <n v="5.4009999999999998"/>
        <n v="1.82"/>
        <n v="2.0249999999999999"/>
        <n v="0.25"/>
        <n v="7.0670000000000002"/>
        <n v="1.8220000000000001"/>
        <n v="5.28"/>
        <n v="22.007000000000001"/>
        <n v="1.7889999999999999"/>
        <n v="6.1829999999999998"/>
        <n v="13.792"/>
        <n v="1.2669999999999999"/>
        <n v="0.503"/>
        <n v="5"/>
        <n v="2.6575000000000002"/>
        <n v="24.15"/>
        <n v="4.2220000000000004"/>
        <n v="64.055000000000007"/>
        <n v="15.446999999999999"/>
        <n v="58.805999999999997"/>
        <n v="1.66"/>
        <n v="2.9359999999999999"/>
        <n v="2.1179999999999999"/>
        <n v="0.20100000000000001"/>
        <n v="2.5059999999999998"/>
        <n v="4.6100000000000003"/>
        <n v="4.048"/>
        <n v="2.468"/>
        <n v="0.45"/>
        <n v="0.5"/>
        <n v="1.821"/>
        <n v="22"/>
        <n v="7"/>
        <n v="15.4"/>
        <n v="6.3719999999999999"/>
        <n v="17.422999999999998"/>
        <n v="6.2"/>
        <n v="253.512"/>
        <n v="6.0789999999999997"/>
        <n v="16.899999999999999"/>
        <n v="1.7"/>
        <n v="11.17"/>
        <n v="7.4459999999999997"/>
        <n v="3.7530000000000001"/>
        <n v="9.8000000000000004E-2"/>
        <n v="0.08"/>
      </sharedItems>
    </cacheField>
    <cacheField name="2022" numFmtId="0">
      <sharedItems containsBlank="1" containsMixedTypes="1" containsNumber="1" minValue="0" maxValue="179.572" count="191">
        <n v="0.59399999999999997"/>
        <n v="0.24199999999999999"/>
        <n v="3"/>
        <n v="24.245000000000001"/>
        <n v="4.9180000000000001"/>
        <n v="3.1878500000000001"/>
        <n v="2.6280000000000001"/>
        <n v="6.7"/>
        <n v="10.582089"/>
        <n v="1.0256666666666667"/>
        <n v="7.3333333333333334E-2"/>
        <n v="2.5640000000000001"/>
        <m/>
        <n v="2.2468499999999998"/>
        <n v="0.73649999999999993"/>
        <n v="9.978866859811653"/>
        <n v="30.649083339407397"/>
        <n v="11.343382853992802"/>
        <n v="17.016834946788148"/>
        <n v="11.241899799599199"/>
        <n v="61.501060120240481"/>
        <n v="15.68354509018036"/>
        <n v="10.829931863727456"/>
        <n v="20.789535070140282"/>
        <n v="2.0830360721442887"/>
        <n v="151.88784841612392"/>
        <n v="79.128907188233228"/>
        <n v="29.346389381108615"/>
        <n v="57.869914115841446"/>
        <n v="41.158860738372233"/>
        <n v="130"/>
        <n v="4.7234000000000007"/>
        <n v="64.17174022642844"/>
        <n v="14.848365469662125"/>
        <n v="34.034840350256502"/>
        <n v="30.157824819519522"/>
        <n v="22.672229134133403"/>
        <n v="8"/>
        <n v="55.38"/>
        <n v="18.068999999999999"/>
        <n v="6.266"/>
        <n v="9.609"/>
        <n v="0.221"/>
        <n v="2.5"/>
        <n v="1.5"/>
        <n v="2.7040000000000002"/>
        <n v="0"/>
        <n v="0.94099999999999995"/>
        <n v="5.2270000000000003"/>
        <n v="31.065000000000001"/>
        <n v="46.167999999999999"/>
        <n v="9.9019999999999992"/>
        <n v="9.2304899999999996"/>
        <n v="0.32436000000000004"/>
        <n v="2.0510000000000002"/>
        <n v="0.78200000000000003"/>
        <n v="42.183"/>
        <n v="0.51700000000000002"/>
        <n v="5.8"/>
        <n v="26.573"/>
        <n v="3.3000000000000002E-2"/>
        <n v="0.15"/>
        <n v="0.6"/>
        <s v="pm"/>
        <n v="0.13"/>
        <n v="0.55000000000000004"/>
        <n v="0.47499999999999998"/>
        <n v="1.1659999999999999"/>
        <n v="0.35"/>
        <n v="24.898"/>
        <n v="5.3739977128184977"/>
        <n v="2.302"/>
        <n v="0.4"/>
        <n v="1.639"/>
        <n v="3.8690000000000002"/>
        <n v="0.45600000000000002"/>
        <n v="0.502"/>
        <n v="3.7999999999999999E-2"/>
        <n v="0.3"/>
        <n v="0.22500000000000001"/>
        <n v="1.6182600000000003"/>
        <n v="0.37200000000000005"/>
        <n v="1.0846900000000002"/>
        <n v="0.280275"/>
        <n v="1.68588"/>
        <n v="0.1014"/>
        <n v="2.1110000000000002"/>
        <n v="1.4630000000000001"/>
        <n v="0.41800000000000004"/>
        <n v="1.3702499999999997"/>
        <n v="1.349"/>
        <n v="1.0027999999999999"/>
        <n v="0.34920000000000001"/>
        <n v="2.6770999999999998"/>
        <n v="5.0283499999999997"/>
        <n v="2.3707500000000001"/>
        <n v="5.1671199999999997"/>
        <n v="2.5188000000000001"/>
        <n v="35.2881"/>
        <n v="18.132000000000001"/>
        <n v="0.26200000000000001"/>
        <n v="1.2E-2"/>
        <n v="0.16300000000000001"/>
        <n v="17.582691666666669"/>
        <n v="48.105454166666675"/>
        <n v="60.847966666666679"/>
        <n v="21.830195833333335"/>
        <n v="40.686"/>
        <n v="17.247780505970432"/>
        <n v="1.7064027684584671"/>
        <n v="22.321535486271149"/>
        <n v="77.834333870398495"/>
        <n v="25.922044826036633"/>
        <n v="30.166903016149647"/>
        <n v="6.8739999999999997"/>
        <n v="18.988"/>
        <n v="24.259"/>
        <n v="10"/>
        <n v="24.242000000000001"/>
        <n v="4.3834999999999997"/>
        <n v="0.01"/>
        <n v="0.495"/>
        <n v="24.574000000000002"/>
        <n v="5.6"/>
        <n v="39.719000000000001"/>
        <n v="2.99"/>
        <n v="0.56200000000000006"/>
        <n v="7.0605000000000002"/>
        <n v="1"/>
        <n v="4.5"/>
        <n v="39.804000000000002"/>
        <n v="17.195"/>
        <n v="35.741300000000003"/>
        <n v="13.646000000000001"/>
        <n v="1.2"/>
        <n v="4.532"/>
        <n v="2.7250000000000001"/>
        <n v="0.184"/>
        <n v="0.315"/>
        <n v="10.925000000000001"/>
        <n v="0.76"/>
        <n v="21.15"/>
        <n v="1.6425000000000001"/>
        <n v="0.59199999999999997"/>
        <n v="2.88"/>
        <n v="5.4009999999999998"/>
        <n v="2.12"/>
        <n v="2.4249999999999998"/>
        <n v="0.25"/>
        <n v="7.0620000000000003"/>
        <n v="1.8220000000000001"/>
        <n v="5.28"/>
        <n v="22.012"/>
        <n v="1.7889999999999999"/>
        <n v="5.1529999999999996"/>
        <n v="10.166"/>
        <n v="1.2669999999999999"/>
        <n v="0.503"/>
        <n v="2.6575000000000002"/>
        <n v="24.016999999999999"/>
        <n v="4.1959999999999997"/>
        <n v="64.546999999999997"/>
        <n v="14.026"/>
        <n v="58.783999999999999"/>
        <n v="0.74099999999999999"/>
        <n v="1.8260000000000001"/>
        <n v="3.073"/>
        <n v="1.835"/>
        <n v="0.20100000000000001"/>
        <n v="2.5059999999999998"/>
        <n v="3.0910000000000002"/>
        <n v="6.7480000000000002"/>
        <n v="2.52"/>
        <n v="0.45"/>
        <n v="0.5"/>
        <n v="1.821"/>
        <n v="22"/>
        <n v="7"/>
        <n v="15.4"/>
        <n v="6.3719999999999999"/>
        <n v="17.422999999999998"/>
        <n v="6.2"/>
        <n v="179.572"/>
        <n v="5.5970000000000004"/>
        <n v="17"/>
        <n v="3.2"/>
        <n v="11.17"/>
        <n v="7.5949999999999998"/>
        <n v="3.8279999999999998"/>
        <n v="0.1"/>
        <n v="8.2000000000000003E-2"/>
      </sharedItems>
    </cacheField>
    <cacheField name="2023" numFmtId="0">
      <sharedItems containsBlank="1" containsMixedTypes="1" containsNumber="1" minValue="0" maxValue="193.05600000000001" count="188">
        <n v="0.59399999999999997"/>
        <n v="0.24199999999999999"/>
        <n v="3"/>
        <n v="23.425000000000001"/>
        <n v="4.8849999999999998"/>
        <n v="3.1878500000000001"/>
        <n v="2.629"/>
        <n v="6.7"/>
        <n v="10.582971000000001"/>
        <n v="0.91100000000000003"/>
        <n v="6.5000000000000002E-2"/>
        <n v="2.2770000000000001"/>
        <m/>
        <n v="2.2468499999999998"/>
        <n v="0.73649999999999993"/>
        <n v="9.9881450368442088"/>
        <n v="30.677580324596551"/>
        <n v="11.35392973428953"/>
        <n v="17.032656904269707"/>
        <n v="11.241899799599199"/>
        <n v="61.501060120240481"/>
        <n v="15.68354509018036"/>
        <n v="10.829931863727456"/>
        <n v="20.789535070140282"/>
        <n v="2.0830360721442887"/>
        <n v="151.88980908913669"/>
        <n v="79.129928638694679"/>
        <n v="29.346768204525247"/>
        <n v="57.870661140570824"/>
        <n v="41.159392045309076"/>
        <n v="130"/>
        <n v="4.7846000000000002"/>
        <n v="64.17174022642844"/>
        <n v="14.848365469662125"/>
        <n v="34.034840350256502"/>
        <n v="30.157824819519522"/>
        <n v="22.672229134133403"/>
        <n v="8"/>
        <n v="55.38"/>
        <n v="16.582000000000001"/>
        <n v="6.266"/>
        <n v="9.609"/>
        <n v="0.221"/>
        <n v="2.5"/>
        <n v="1.5"/>
        <n v="2.7235"/>
        <n v="0"/>
        <n v="0.94099999999999995"/>
        <n v="5.2270000000000003"/>
        <n v="31.065000000000001"/>
        <n v="46.167999999999999"/>
        <n v="9.9019999999999992"/>
        <n v="9.2718000000000007"/>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4958"/>
        <n v="0.37200000000000005"/>
        <n v="1.0846900000000002"/>
        <n v="0.23772499999999996"/>
        <n v="1.76868"/>
        <n v="0.1014"/>
        <n v="1.161"/>
        <n v="1.4595799999999999"/>
        <n v="0.51907999999999999"/>
        <n v="1.3194999999999999"/>
        <n v="1.431"/>
        <n v="1.0518000000000001"/>
        <n v="0.34920000000000001"/>
        <n v="2.6770999999999998"/>
        <n v="5.0283499999999997"/>
        <n v="2.3707500000000001"/>
        <n v="5.1671199999999997"/>
        <n v="2.3931"/>
        <n v="35.832599999999999"/>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4.4335000000000004"/>
        <n v="0.01"/>
        <n v="0.495"/>
        <n v="38.048000000000002"/>
        <n v="0.48099999999999998"/>
        <n v="31.731999999999999"/>
        <n v="2.99"/>
        <n v="0.56200000000000006"/>
        <n v="0.89500000000000002"/>
        <n v="6.9531000000000001"/>
        <n v="5.5"/>
        <n v="39.966000000000001"/>
        <n v="16.966999999999999"/>
        <n v="41.129899999999999"/>
        <n v="5.633"/>
        <n v="4.5235000000000003"/>
        <n v="2.7250000000000001"/>
        <n v="0.158"/>
        <n v="10.925000000000001"/>
        <n v="0.13500000000000001"/>
        <n v="21.164999999999999"/>
        <n v="1.2887999999999999"/>
        <n v="0.59199999999999997"/>
        <n v="3.48"/>
        <n v="5.4009999999999998"/>
        <n v="1.1200000000000001"/>
        <n v="0.25"/>
        <n v="8.4619999999999997"/>
        <n v="1.8220000000000001"/>
        <n v="5.28"/>
        <n v="22.012"/>
        <n v="1.7889999999999999"/>
        <n v="4.1449999999999996"/>
        <n v="11.266"/>
        <n v="1.3919999999999999"/>
        <n v="0.503"/>
        <n v="2.762"/>
        <n v="24.914000000000001"/>
        <n v="4.1959999999999997"/>
        <n v="64.546999999999997"/>
        <n v="11.897"/>
        <n v="57.084000000000003"/>
        <n v="1.252"/>
        <n v="2.2599999999999998"/>
        <n v="3.073"/>
        <n v="1.835"/>
        <n v="0.20100000000000001"/>
        <n v="2.5059999999999998"/>
        <n v="2.581"/>
        <n v="6.7480000000000002"/>
        <n v="2.516"/>
        <n v="4"/>
        <n v="0.5"/>
        <n v="1.821"/>
        <n v="22"/>
        <n v="7"/>
        <n v="15.4"/>
        <n v="6.3719999999999999"/>
        <n v="17.422999999999998"/>
        <n v="6.2"/>
        <n v="193.05600000000001"/>
        <n v="5.3970000000000002"/>
        <n v="15.2"/>
        <n v="3.2"/>
        <n v="11.17"/>
        <n v="7.7469999999999999"/>
        <n v="3.9049999999999998"/>
        <n v="0.10199999999999999"/>
        <n v="8.4000000000000005E-2"/>
      </sharedItems>
    </cacheField>
    <cacheField name="2024" numFmtId="0">
      <sharedItems containsBlank="1" containsMixedTypes="1" containsNumber="1" minValue="0" maxValue="170.553" count="184">
        <n v="0.59399999999999997"/>
        <n v="0.24199999999999999"/>
        <n v="3"/>
        <n v="23.497"/>
        <n v="4.8780000000000001"/>
        <n v="3.1878500000000001"/>
        <n v="2.629"/>
        <n v="6.7"/>
        <n v="10.582971000000001"/>
        <n v="0.88566666666666671"/>
        <n v="6.3333333333333339E-2"/>
        <n v="2.214"/>
        <m/>
        <n v="2.2468499999999998"/>
        <n v="0.73649999999999993"/>
        <n v="9.9881450368442088"/>
        <n v="30.677580324596551"/>
        <n v="11.35392973428953"/>
        <n v="17.032656904269707"/>
        <n v="11.241899799599199"/>
        <n v="61.501060120240481"/>
        <n v="15.68354509018036"/>
        <n v="10.829931863727456"/>
        <n v="20.789535070140282"/>
        <n v="2.0830360721442887"/>
        <n v="151.85843832093209"/>
        <n v="79.113585431311279"/>
        <n v="29.340707029859093"/>
        <n v="57.858708744900738"/>
        <n v="41.150891134319473"/>
        <n v="130"/>
        <n v="4.7846000000000002"/>
        <n v="64.17174022642844"/>
        <n v="14.848365469662125"/>
        <n v="34.034840350256502"/>
        <n v="30.157824819519522"/>
        <n v="22.672229134133403"/>
        <n v="8"/>
        <n v="55.38"/>
        <n v="16.082000000000001"/>
        <n v="6.266"/>
        <n v="9.609"/>
        <n v="0.221"/>
        <n v="2.5"/>
        <n v="1.5"/>
        <n v="2.7235"/>
        <n v="0"/>
        <n v="0.94099999999999995"/>
        <n v="5.2270000000000003"/>
        <n v="31.065000000000001"/>
        <n v="46.167999999999999"/>
        <n v="9.9019999999999992"/>
        <n v="9.3676500000000011"/>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065300000000001"/>
        <n v="0.37200000000000005"/>
        <n v="1.0846900000000002"/>
        <n v="0.280275"/>
        <n v="1.68588"/>
        <n v="0.1014"/>
        <n v="1.161"/>
        <n v="1.3066299999999997"/>
        <n v="0.41800000000000004"/>
        <n v="0.14499999999999999"/>
        <n v="1.4750000000000001"/>
        <n v="1.0518000000000001"/>
        <n v="0.34920000000000001"/>
        <n v="2.6770999999999998"/>
        <n v="5.0283499999999997"/>
        <n v="2.3707500000000001"/>
        <n v="5.1671199999999997"/>
        <n v="2.3931"/>
        <n v="36.638100000000001"/>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3.871"/>
        <n v="0.01"/>
        <n v="0.495"/>
        <n v="44.488"/>
        <n v="5.0000000000000001E-3"/>
        <n v="25.768000000000001"/>
        <n v="2.99"/>
        <n v="0.56200000000000006"/>
        <n v="6.9531000000000001"/>
        <n v="5.5"/>
        <n v="41.722000000000001"/>
        <n v="16.966999999999999"/>
        <n v="38.327100000000002"/>
        <n v="6.5505000000000004"/>
        <n v="4.5735000000000001"/>
        <n v="2.7250000000000001"/>
        <n v="10.925000000000001"/>
        <n v="0.13500000000000001"/>
        <n v="21.09"/>
        <n v="0.50880000000000003"/>
        <n v="0.59199999999999997"/>
        <n v="5.48"/>
        <n v="5.4009999999999998"/>
        <n v="1.1200000000000001"/>
        <n v="0.25"/>
        <n v="8.4619999999999997"/>
        <n v="1.8220000000000001"/>
        <n v="5.28"/>
        <n v="22.012"/>
        <n v="1.7889999999999999"/>
        <n v="3.1309999999999998"/>
        <n v="11.166"/>
        <n v="1.3919999999999999"/>
        <n v="0.503"/>
        <n v="24.914000000000001"/>
        <n v="4.1959999999999997"/>
        <n v="64.546999999999997"/>
        <n v="11.897"/>
        <n v="57.084000000000003"/>
        <n v="1.9470000000000001"/>
        <n v="2.206"/>
        <n v="3.073"/>
        <n v="1.835"/>
        <n v="0.20100000000000001"/>
        <n v="2.5059999999999998"/>
        <n v="2.5840000000000001"/>
        <n v="6.7480000000000002"/>
        <n v="2.4340000000000002"/>
        <n v="0.5"/>
        <n v="1.821"/>
        <n v="22"/>
        <n v="7"/>
        <n v="15.4"/>
        <n v="6.3719999999999999"/>
        <n v="17.422999999999998"/>
        <n v="6.2"/>
        <n v="170.553"/>
        <n v="5.3970000000000002"/>
        <n v="14.3"/>
        <n v="3.2"/>
        <n v="11.17"/>
        <n v="7.9020000000000001"/>
        <n v="3.9830000000000001"/>
        <n v="0.104"/>
        <n v="8.5999999999999993E-2"/>
      </sharedItems>
    </cacheField>
    <cacheField name="%R&amp;D" numFmtId="0">
      <sharedItems containsSemiMixedTypes="0" containsString="0"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3"/>
        <n v="10"/>
        <n v="9"/>
        <n v="7"/>
        <n v="14"/>
        <n v="4"/>
        <n v="2"/>
        <n v="6"/>
        <n v="8"/>
        <s v="13.4"/>
      </sharedItems>
    </cacheField>
    <cacheField name="NABS" numFmtId="0">
      <sharedItems/>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7">
  <r>
    <x v="0"/>
    <s v="0.1"/>
    <s v="Bevorderen van de eenheid van het algemeen regeringsbeleid: wetenschappelijke studies"/>
    <x v="0"/>
    <x v="0"/>
    <x v="0"/>
    <x v="0"/>
    <x v="0"/>
    <x v="0"/>
    <x v="0"/>
    <n v="100"/>
    <x v="0"/>
    <s v="Politieke en soc. systemen, structuren/processen"/>
    <s v="R"/>
    <s v="Proj."/>
  </r>
  <r>
    <x v="1"/>
    <n v="5"/>
    <s v="Stichting Instituut Clingendael"/>
    <x v="1"/>
    <x v="1"/>
    <x v="1"/>
    <x v="1"/>
    <x v="1"/>
    <x v="1"/>
    <x v="1"/>
    <n v="10"/>
    <x v="0"/>
    <s v="Politieke en soc. systemen, structuren/processen"/>
    <s v="SO"/>
    <s v="Inst."/>
  </r>
  <r>
    <x v="1"/>
    <n v="17"/>
    <s v="Onderzoeksprogramma"/>
    <x v="2"/>
    <x v="2"/>
    <x v="2"/>
    <x v="2"/>
    <x v="2"/>
    <x v="2"/>
    <x v="2"/>
    <n v="100"/>
    <x v="0"/>
    <s v="Politieke en soc. systemen, structuren/processen"/>
    <s v="IO"/>
    <s v="Proj."/>
  </r>
  <r>
    <x v="1"/>
    <n v="17"/>
    <s v="Landenspecifieke sectorale samenwerking"/>
    <x v="3"/>
    <x v="3"/>
    <x v="3"/>
    <x v="3"/>
    <x v="3"/>
    <x v="3"/>
    <x v="3"/>
    <n v="5"/>
    <x v="0"/>
    <s v="Politieke en soc. systemen, structuren/processen"/>
    <s v="IO"/>
    <s v="Proj."/>
  </r>
  <r>
    <x v="1"/>
    <n v="17"/>
    <s v="Thematische samenwerking"/>
    <x v="4"/>
    <x v="4"/>
    <x v="4"/>
    <x v="4"/>
    <x v="4"/>
    <x v="4"/>
    <x v="4"/>
    <n v="5"/>
    <x v="0"/>
    <s v="Politieke en soc. systemen, structuren/processen"/>
    <s v="IO"/>
    <s v="Proj."/>
  </r>
  <r>
    <x v="1"/>
    <n v="17"/>
    <s v="Speciale activiteiten"/>
    <x v="5"/>
    <x v="5"/>
    <x v="5"/>
    <x v="5"/>
    <x v="5"/>
    <x v="5"/>
    <x v="5"/>
    <n v="5"/>
    <x v="0"/>
    <s v="Politieke en soc. systemen, structuren/processen"/>
    <s v="IO"/>
    <s v="Proj."/>
  </r>
  <r>
    <x v="2"/>
    <m/>
    <s v="uitgevoerd door universiteiten"/>
    <x v="6"/>
    <x v="6"/>
    <x v="6"/>
    <x v="6"/>
    <x v="6"/>
    <x v="6"/>
    <x v="6"/>
    <n v="10"/>
    <x v="0"/>
    <s v="Politieke en soc. systemen, structuren/processen"/>
    <s v="U"/>
    <s v="Proj."/>
  </r>
  <r>
    <x v="2"/>
    <m/>
    <s v="uitgevoerd door onderzoeksinstituten"/>
    <x v="6"/>
    <x v="6"/>
    <x v="6"/>
    <x v="6"/>
    <x v="6"/>
    <x v="6"/>
    <x v="6"/>
    <n v="10"/>
    <x v="0"/>
    <s v="Politieke en soc. systemen, structuren/processen"/>
    <s v="SO"/>
    <s v="Proj."/>
  </r>
  <r>
    <x v="2"/>
    <m/>
    <s v="Uitgevoerd door eigen diensten/kenniscentra (WODC)"/>
    <x v="7"/>
    <x v="7"/>
    <x v="7"/>
    <x v="7"/>
    <x v="7"/>
    <x v="7"/>
    <x v="7"/>
    <n v="15"/>
    <x v="0"/>
    <s v="Politieke en soc. systemen, structuren/processen"/>
    <s v="R"/>
    <s v="Inst."/>
  </r>
  <r>
    <x v="2"/>
    <s v="33.3"/>
    <s v="Nederlands Forensisch Instituut"/>
    <x v="8"/>
    <x v="8"/>
    <x v="8"/>
    <x v="8"/>
    <x v="8"/>
    <x v="8"/>
    <x v="8"/>
    <n v="15"/>
    <x v="0"/>
    <s v="Politieke en soc. systemen, structuren/processen"/>
    <s v="R"/>
    <s v="Inst."/>
  </r>
  <r>
    <x v="3"/>
    <s v="H 7 - 3.1, 4.1 en 4.2"/>
    <s v="Woningmarkt, Energietransitie en duurzaamheid, bouwregelgeving en bouwkwaliteit"/>
    <x v="9"/>
    <x v="9"/>
    <x v="9"/>
    <x v="9"/>
    <x v="9"/>
    <x v="9"/>
    <x v="9"/>
    <n v="80"/>
    <x v="1"/>
    <s v="Exploratie en exploitatie van het aards milieu "/>
    <s v="R/SO"/>
    <s v="Proj."/>
  </r>
  <r>
    <x v="3"/>
    <s v="H 7 - 3.1, 4.1 en 4.3"/>
    <s v="Woningmarkt, Energietransitie en duurzaamheid, bouwregelgeving en bouwkwaliteit"/>
    <x v="9"/>
    <x v="9"/>
    <x v="9"/>
    <x v="9"/>
    <x v="9"/>
    <x v="9"/>
    <x v="9"/>
    <n v="80"/>
    <x v="2"/>
    <s v="Exploratie en exploitatie van de ruimte"/>
    <s v="R/SO"/>
    <s v="Proj."/>
  </r>
  <r>
    <x v="3"/>
    <s v="H 7 - 3.1, 4.1 en 4.4"/>
    <s v="Woningmarkt, Energietransitie en duurzaamheid, bouwregelgeving en bouwkwaliteit"/>
    <x v="9"/>
    <x v="9"/>
    <x v="9"/>
    <x v="9"/>
    <x v="9"/>
    <x v="9"/>
    <x v="9"/>
    <n v="80"/>
    <x v="3"/>
    <s v="Energie"/>
    <s v="R/SO"/>
    <s v="Proj."/>
  </r>
  <r>
    <x v="3"/>
    <s v="H 7 - 3.1, 4.1 en 4.3"/>
    <s v="Woningmarkt, Energietransitie en duurzaamheid, bouwregelgeving en bouwkwaliteit"/>
    <x v="10"/>
    <x v="10"/>
    <x v="10"/>
    <x v="10"/>
    <x v="10"/>
    <x v="10"/>
    <x v="10"/>
    <n v="80"/>
    <x v="1"/>
    <s v="Exploratie en exploitatie van het aards milieu "/>
    <s v="Diversen"/>
    <s v="Proj."/>
  </r>
  <r>
    <x v="3"/>
    <s v="H 7 - 3.1, 4.1 en 4.4"/>
    <s v="Woningmarkt, Energietransitie en duurzaamheid, bouwregelgeving en bouwkwaliteit"/>
    <x v="10"/>
    <x v="10"/>
    <x v="10"/>
    <x v="10"/>
    <x v="10"/>
    <x v="10"/>
    <x v="10"/>
    <n v="80"/>
    <x v="2"/>
    <s v="Exploratie en exploitatie van de ruimte"/>
    <s v="Diversen"/>
    <s v="Proj."/>
  </r>
  <r>
    <x v="3"/>
    <s v="H 7 - 3.1, 4.1 en 4.5"/>
    <s v="Woningmarkt, Energietransitie en duurzaamheid, bouwregelgeving en bouwkwaliteit"/>
    <x v="10"/>
    <x v="10"/>
    <x v="10"/>
    <x v="10"/>
    <x v="10"/>
    <x v="10"/>
    <x v="10"/>
    <n v="80"/>
    <x v="3"/>
    <s v="Energie"/>
    <s v="Diversen"/>
    <s v="Proj."/>
  </r>
  <r>
    <x v="3"/>
    <s v="H 7 - 3.1, 4.1 en 4.4"/>
    <s v="Woningmarkt, Energietransitie en duurzaamheid, bouwregelgeving en bouwkwaliteit"/>
    <x v="11"/>
    <x v="11"/>
    <x v="11"/>
    <x v="11"/>
    <x v="11"/>
    <x v="11"/>
    <x v="11"/>
    <n v="80"/>
    <x v="1"/>
    <s v="Exploratie en exploitatie van het aards milieu "/>
    <s v="R/SO"/>
    <s v="Proj."/>
  </r>
  <r>
    <x v="3"/>
    <s v="H 7 - 3.1, 4.1 en 4.5"/>
    <s v="Woningmarkt, Energietransitie en duurzaamheid, bouwregelgeving en bouwkwaliteit"/>
    <x v="11"/>
    <x v="11"/>
    <x v="11"/>
    <x v="11"/>
    <x v="11"/>
    <x v="11"/>
    <x v="11"/>
    <n v="80"/>
    <x v="2"/>
    <s v="Exploratie en exploitatie van de ruimte"/>
    <s v="R/SO"/>
    <s v="Proj."/>
  </r>
  <r>
    <x v="3"/>
    <s v="H 7 - 3.1, 4.1 en 4.6"/>
    <s v="Woningmarkt, Energietransitie en duurzaamheid, bouwregelgeving en bouwkwaliteit"/>
    <x v="11"/>
    <x v="11"/>
    <x v="11"/>
    <x v="11"/>
    <x v="11"/>
    <x v="11"/>
    <x v="11"/>
    <n v="80"/>
    <x v="3"/>
    <s v="Energie"/>
    <s v="R/SO"/>
    <s v="Proj."/>
  </r>
  <r>
    <x v="4"/>
    <s v="6/7"/>
    <s v="Hoger onderwijs- natuurwetenschappen"/>
    <x v="12"/>
    <x v="12"/>
    <x v="12"/>
    <x v="12"/>
    <x v="12"/>
    <x v="12"/>
    <x v="12"/>
    <n v="100"/>
    <x v="4"/>
    <s v="Natuurwetenschappen"/>
    <s v="U/HBO"/>
    <s v="Inst."/>
  </r>
  <r>
    <x v="4"/>
    <s v="6/7"/>
    <s v="Hoger onderwijs- technische wetenschappen"/>
    <x v="12"/>
    <x v="12"/>
    <x v="12"/>
    <x v="12"/>
    <x v="12"/>
    <x v="12"/>
    <x v="12"/>
    <n v="100"/>
    <x v="5"/>
    <s v="Technische wetenschappen"/>
    <s v="U/HBO"/>
    <s v="Inst."/>
  </r>
  <r>
    <x v="4"/>
    <s v="6/7"/>
    <s v="Hoger onderwijs- medische wetenschappen"/>
    <x v="12"/>
    <x v="12"/>
    <x v="12"/>
    <x v="12"/>
    <x v="12"/>
    <x v="12"/>
    <x v="12"/>
    <n v="100"/>
    <x v="6"/>
    <s v="Medische wetenschappen"/>
    <s v="U/HBO"/>
    <s v="Inst."/>
  </r>
  <r>
    <x v="4"/>
    <s v="6/7"/>
    <s v="Hoger onderwijs- landbouwwetenschappen"/>
    <x v="12"/>
    <x v="12"/>
    <x v="12"/>
    <x v="12"/>
    <x v="12"/>
    <x v="12"/>
    <x v="12"/>
    <n v="100"/>
    <x v="7"/>
    <s v="landbouwwetenschappen"/>
    <s v="U/HBO"/>
    <s v="Inst."/>
  </r>
  <r>
    <x v="4"/>
    <s v="6/7"/>
    <s v="Hoger onderwijs- sociale wetenschappen"/>
    <x v="12"/>
    <x v="12"/>
    <x v="12"/>
    <x v="12"/>
    <x v="12"/>
    <x v="12"/>
    <x v="12"/>
    <n v="100"/>
    <x v="8"/>
    <s v="Sociale wetenschappen"/>
    <s v="U/HBO"/>
    <s v="Inst."/>
  </r>
  <r>
    <x v="4"/>
    <s v="6/7"/>
    <s v="Hoger onderwijs- geesteswetenschappen"/>
    <x v="12"/>
    <x v="12"/>
    <x v="12"/>
    <x v="12"/>
    <x v="12"/>
    <x v="12"/>
    <x v="12"/>
    <n v="100"/>
    <x v="9"/>
    <s v="Geesteswetenschappen"/>
    <s v="U/HBO"/>
    <s v="Inst."/>
  </r>
  <r>
    <x v="4"/>
    <n v="7"/>
    <s v="NUFFIC"/>
    <x v="13"/>
    <x v="13"/>
    <x v="13"/>
    <x v="13"/>
    <x v="13"/>
    <x v="13"/>
    <x v="13"/>
    <n v="15"/>
    <x v="0"/>
    <s v="Politieke en soc. systemen, structuren/processen"/>
    <s v="SO"/>
    <s v="Inst."/>
  </r>
  <r>
    <x v="4"/>
    <n v="7"/>
    <s v="UNU-MERIT"/>
    <x v="14"/>
    <x v="14"/>
    <x v="14"/>
    <x v="14"/>
    <x v="14"/>
    <x v="14"/>
    <x v="14"/>
    <n v="75"/>
    <x v="10"/>
    <s v="Sociale wetenschappen"/>
    <s v="SO"/>
    <s v="Inst."/>
  </r>
  <r>
    <x v="4"/>
    <n v="16"/>
    <s v="KNAW-sociale wetenschappen"/>
    <x v="15"/>
    <x v="15"/>
    <x v="15"/>
    <x v="15"/>
    <x v="15"/>
    <x v="15"/>
    <x v="15"/>
    <n v="77"/>
    <x v="10"/>
    <s v="Sociale wetenschappen"/>
    <s v="KNAW"/>
    <s v="Inst."/>
  </r>
  <r>
    <x v="4"/>
    <n v="16"/>
    <s v="KNAW-natuurwetenschappen"/>
    <x v="16"/>
    <x v="16"/>
    <x v="16"/>
    <x v="16"/>
    <x v="16"/>
    <x v="16"/>
    <x v="16"/>
    <n v="77"/>
    <x v="11"/>
    <s v="Natuurwetenschappen"/>
    <s v="KNAW"/>
    <s v="Inst."/>
  </r>
  <r>
    <x v="4"/>
    <n v="16"/>
    <s v="KNAW-medische wetenschappen"/>
    <x v="17"/>
    <x v="17"/>
    <x v="17"/>
    <x v="17"/>
    <x v="17"/>
    <x v="17"/>
    <x v="17"/>
    <n v="77"/>
    <x v="12"/>
    <s v="Medische wetenschappen"/>
    <s v="KNAW"/>
    <s v="Inst."/>
  </r>
  <r>
    <x v="4"/>
    <n v="16"/>
    <s v="KNAW-geesteswetenschappen"/>
    <x v="18"/>
    <x v="18"/>
    <x v="18"/>
    <x v="18"/>
    <x v="18"/>
    <x v="18"/>
    <x v="18"/>
    <n v="77"/>
    <x v="13"/>
    <s v="Geesteswetenschappen"/>
    <s v="KNAW"/>
    <s v="Inst."/>
  </r>
  <r>
    <x v="4"/>
    <n v="16"/>
    <s v="NWO-SMC/CWI"/>
    <x v="19"/>
    <x v="19"/>
    <x v="19"/>
    <x v="19"/>
    <x v="19"/>
    <x v="19"/>
    <x v="19"/>
    <n v="93"/>
    <x v="11"/>
    <s v="Natuurwetenschappen"/>
    <s v="NWO"/>
    <s v="Inst."/>
  </r>
  <r>
    <x v="4"/>
    <n v="16"/>
    <s v="NWO-FOM-instituten"/>
    <x v="20"/>
    <x v="20"/>
    <x v="20"/>
    <x v="20"/>
    <x v="20"/>
    <x v="20"/>
    <x v="20"/>
    <n v="93"/>
    <x v="11"/>
    <s v="Natuurwetenschappen"/>
    <s v="NWO"/>
    <s v="Inst."/>
  </r>
  <r>
    <x v="4"/>
    <n v="16"/>
    <s v="NWO-SRON (ruimte-onderzoek)"/>
    <x v="21"/>
    <x v="21"/>
    <x v="21"/>
    <x v="21"/>
    <x v="21"/>
    <x v="21"/>
    <x v="21"/>
    <n v="93"/>
    <x v="11"/>
    <s v="Natuurwetenschappen"/>
    <s v="NWO"/>
    <s v="Inst."/>
  </r>
  <r>
    <x v="4"/>
    <n v="16"/>
    <s v="NWO-ASTRON (sterrenkundig onderzoek)"/>
    <x v="22"/>
    <x v="22"/>
    <x v="22"/>
    <x v="22"/>
    <x v="22"/>
    <x v="22"/>
    <x v="22"/>
    <n v="93"/>
    <x v="11"/>
    <s v="Natuurwetenschappen"/>
    <s v="NWO"/>
    <s v="Inst."/>
  </r>
  <r>
    <x v="4"/>
    <n v="16"/>
    <s v="NWO-NIOZ (zee-onderzoek)"/>
    <x v="23"/>
    <x v="23"/>
    <x v="23"/>
    <x v="23"/>
    <x v="23"/>
    <x v="23"/>
    <x v="23"/>
    <n v="93"/>
    <x v="11"/>
    <s v="Natuurwetenschappen"/>
    <s v="NWO"/>
    <s v="Inst."/>
  </r>
  <r>
    <x v="4"/>
    <n v="16"/>
    <s v="NWO-NSCR (rechtswetenschappen)"/>
    <x v="24"/>
    <x v="24"/>
    <x v="24"/>
    <x v="24"/>
    <x v="24"/>
    <x v="24"/>
    <x v="24"/>
    <n v="93"/>
    <x v="10"/>
    <s v="Sociale wetenschappen"/>
    <s v="NWO"/>
    <s v="Inst."/>
  </r>
  <r>
    <x v="4"/>
    <n v="16"/>
    <s v="NWO-natuurwetenschappen"/>
    <x v="25"/>
    <x v="25"/>
    <x v="25"/>
    <x v="25"/>
    <x v="25"/>
    <x v="25"/>
    <x v="25"/>
    <n v="93"/>
    <x v="11"/>
    <s v="Natuurwetenschappen"/>
    <s v="NWO"/>
    <s v="Proj."/>
  </r>
  <r>
    <x v="4"/>
    <n v="16"/>
    <s v="NWO-technische wetenschappen"/>
    <x v="26"/>
    <x v="26"/>
    <x v="26"/>
    <x v="26"/>
    <x v="26"/>
    <x v="26"/>
    <x v="26"/>
    <n v="93"/>
    <x v="14"/>
    <s v="Technische wetenschappen"/>
    <s v="NWO"/>
    <s v="Proj."/>
  </r>
  <r>
    <x v="4"/>
    <n v="16"/>
    <s v="NWO-medische wetenschappen"/>
    <x v="27"/>
    <x v="27"/>
    <x v="27"/>
    <x v="27"/>
    <x v="27"/>
    <x v="27"/>
    <x v="27"/>
    <n v="93"/>
    <x v="12"/>
    <s v="Medische wetenschappen"/>
    <s v="NWO"/>
    <s v="Proj."/>
  </r>
  <r>
    <x v="4"/>
    <n v="16"/>
    <s v="NWO-sociale wetenschappen"/>
    <x v="28"/>
    <x v="28"/>
    <x v="28"/>
    <x v="28"/>
    <x v="28"/>
    <x v="28"/>
    <x v="28"/>
    <n v="93"/>
    <x v="10"/>
    <s v="Sociale wetenschappen"/>
    <s v="NWO"/>
    <s v="Proj."/>
  </r>
  <r>
    <x v="4"/>
    <n v="16"/>
    <s v="NWO-geesteswetenschappen"/>
    <x v="29"/>
    <x v="29"/>
    <x v="29"/>
    <x v="29"/>
    <x v="29"/>
    <x v="29"/>
    <x v="29"/>
    <n v="93"/>
    <x v="13"/>
    <s v="Geesteswetenschappen"/>
    <s v="NWO"/>
    <s v="Proj."/>
  </r>
  <r>
    <x v="4"/>
    <n v="16"/>
    <s v="NWO NWA"/>
    <x v="30"/>
    <x v="30"/>
    <x v="30"/>
    <x v="30"/>
    <x v="30"/>
    <x v="30"/>
    <x v="30"/>
    <n v="100"/>
    <x v="15"/>
    <s v="Niet in te delen wetenschappen"/>
    <s v="NWO"/>
    <s v="Proj."/>
  </r>
  <r>
    <x v="4"/>
    <n v="16"/>
    <s v="Koninklijke Bibliotheek (hoofdbekostiging, zie ook art. 14)"/>
    <x v="31"/>
    <x v="31"/>
    <x v="31"/>
    <x v="31"/>
    <x v="31"/>
    <x v="31"/>
    <x v="31"/>
    <n v="10"/>
    <x v="16"/>
    <s v="Cultuur, recreatie, religie en massamedia"/>
    <s v="R"/>
    <s v="Inst."/>
  </r>
  <r>
    <x v="4"/>
    <n v="16"/>
    <s v="Vernieuwingsimpuls - Exacte en Natuurwetenschappen"/>
    <x v="32"/>
    <x v="32"/>
    <x v="32"/>
    <x v="32"/>
    <x v="32"/>
    <x v="32"/>
    <x v="32"/>
    <n v="100"/>
    <x v="11"/>
    <s v="Natuurwetenschappen"/>
    <s v="NWO"/>
    <s v="Proj."/>
  </r>
  <r>
    <x v="4"/>
    <n v="16"/>
    <s v="Vernieuwingsimpuls - Technische wetenschappen"/>
    <x v="33"/>
    <x v="33"/>
    <x v="33"/>
    <x v="33"/>
    <x v="33"/>
    <x v="33"/>
    <x v="33"/>
    <n v="100"/>
    <x v="14"/>
    <s v="Technische wetenschappen"/>
    <s v="NWO"/>
    <s v="Proj."/>
  </r>
  <r>
    <x v="4"/>
    <n v="16"/>
    <s v="Vernieuwingsimpuls - Medische wetenschappen"/>
    <x v="34"/>
    <x v="34"/>
    <x v="34"/>
    <x v="34"/>
    <x v="34"/>
    <x v="34"/>
    <x v="34"/>
    <n v="100"/>
    <x v="12"/>
    <s v="Medische wetenschappen"/>
    <s v="NWO"/>
    <s v="Proj."/>
  </r>
  <r>
    <x v="4"/>
    <n v="16"/>
    <s v="Vernieuwingsimpuls - Sociale wetenschappen"/>
    <x v="35"/>
    <x v="35"/>
    <x v="35"/>
    <x v="35"/>
    <x v="35"/>
    <x v="35"/>
    <x v="35"/>
    <n v="100"/>
    <x v="10"/>
    <s v="Sociale wetenschappen"/>
    <s v="NWO"/>
    <s v="Proj."/>
  </r>
  <r>
    <x v="4"/>
    <n v="16"/>
    <s v="Vernieuwingsimpuls - Geesteswetenschappen"/>
    <x v="36"/>
    <x v="36"/>
    <x v="36"/>
    <x v="36"/>
    <x v="36"/>
    <x v="36"/>
    <x v="36"/>
    <n v="100"/>
    <x v="13"/>
    <s v="Geesteswetenschappen"/>
    <s v="NWO"/>
    <s v="Proj."/>
  </r>
  <r>
    <x v="4"/>
    <n v="16"/>
    <s v="NWO STW"/>
    <x v="37"/>
    <x v="37"/>
    <x v="37"/>
    <x v="37"/>
    <x v="37"/>
    <x v="37"/>
    <x v="37"/>
    <n v="100"/>
    <x v="14"/>
    <s v="Technische wetenschappen"/>
    <s v="STW"/>
    <s v="Proj."/>
  </r>
  <r>
    <x v="4"/>
    <n v="16"/>
    <s v="NWO Grootschalige researchinfrastructuur"/>
    <x v="38"/>
    <x v="38"/>
    <x v="38"/>
    <x v="38"/>
    <x v="38"/>
    <x v="38"/>
    <x v="38"/>
    <n v="100"/>
    <x v="15"/>
    <s v="Niet in te delen wetenschappen"/>
    <s v="NWO"/>
    <s v="Proj."/>
  </r>
  <r>
    <x v="4"/>
    <n v="16"/>
    <s v="NWO Regieorgaan onderwijsonderzoek"/>
    <x v="39"/>
    <x v="39"/>
    <x v="39"/>
    <x v="39"/>
    <x v="39"/>
    <x v="39"/>
    <x v="39"/>
    <n v="100"/>
    <x v="17"/>
    <s v="Onderwijs"/>
    <s v="NWO"/>
    <s v="Proj."/>
  </r>
  <r>
    <x v="4"/>
    <n v="16"/>
    <s v="Naturalis - Biodiversity center"/>
    <x v="40"/>
    <x v="40"/>
    <x v="40"/>
    <x v="40"/>
    <x v="40"/>
    <x v="40"/>
    <x v="40"/>
    <n v="100"/>
    <x v="11"/>
    <s v="Natuurwetenschappen"/>
    <s v="Naturalis"/>
    <s v="Inst."/>
  </r>
  <r>
    <x v="4"/>
    <n v="16"/>
    <s v="Primatencentrum (BPRC)"/>
    <x v="41"/>
    <x v="41"/>
    <x v="41"/>
    <x v="41"/>
    <x v="41"/>
    <x v="41"/>
    <x v="41"/>
    <n v="100"/>
    <x v="18"/>
    <s v="Gezondheid"/>
    <s v="SO"/>
    <s v="Inst."/>
  </r>
  <r>
    <x v="4"/>
    <n v="16"/>
    <s v="STT"/>
    <x v="42"/>
    <x v="42"/>
    <x v="42"/>
    <x v="42"/>
    <x v="42"/>
    <x v="42"/>
    <x v="42"/>
    <n v="100"/>
    <x v="14"/>
    <s v="Technische wetenschappen"/>
    <s v="SO"/>
    <s v="Inst."/>
  </r>
  <r>
    <x v="4"/>
    <n v="16"/>
    <s v="Caribisch Nederland "/>
    <x v="43"/>
    <x v="43"/>
    <x v="43"/>
    <x v="43"/>
    <x v="43"/>
    <x v="43"/>
    <x v="43"/>
    <n v="100"/>
    <x v="1"/>
    <s v="Exploratie en exploitatie van het aards milieu"/>
    <s v="NWO"/>
    <s v="Proj."/>
  </r>
  <r>
    <x v="4"/>
    <n v="16"/>
    <s v="Poolonderzoek"/>
    <x v="44"/>
    <x v="44"/>
    <x v="44"/>
    <x v="44"/>
    <x v="44"/>
    <x v="44"/>
    <x v="44"/>
    <n v="100"/>
    <x v="11"/>
    <s v="Natuurwetenschappen"/>
    <s v="NWO"/>
    <s v="Proj."/>
  </r>
  <r>
    <x v="4"/>
    <n v="16"/>
    <s v="Nationale coördinatie"/>
    <x v="45"/>
    <x v="45"/>
    <x v="45"/>
    <x v="45"/>
    <x v="45"/>
    <x v="45"/>
    <x v="45"/>
    <n v="50"/>
    <x v="15"/>
    <s v="Niet in te delen wetenschappen"/>
    <s v="Proj."/>
    <s v="Proj."/>
  </r>
  <r>
    <x v="4"/>
    <n v="16"/>
    <s v="Bilaterale samenwerking"/>
    <x v="46"/>
    <x v="46"/>
    <x v="46"/>
    <x v="46"/>
    <x v="46"/>
    <x v="46"/>
    <x v="46"/>
    <n v="0"/>
    <x v="15"/>
    <s v="Niet in te delen wetenschappen"/>
    <s v="Proj."/>
    <s v="Proj."/>
  </r>
  <r>
    <x v="4"/>
    <n v="16"/>
    <s v="EMBC"/>
    <x v="47"/>
    <x v="47"/>
    <x v="47"/>
    <x v="47"/>
    <x v="47"/>
    <x v="47"/>
    <x v="47"/>
    <n v="100"/>
    <x v="11"/>
    <s v="Natuurwetenschappen"/>
    <s v="IO"/>
    <s v="Inst."/>
  </r>
  <r>
    <x v="4"/>
    <n v="16"/>
    <s v="EMBL"/>
    <x v="48"/>
    <x v="48"/>
    <x v="48"/>
    <x v="48"/>
    <x v="48"/>
    <x v="48"/>
    <x v="48"/>
    <n v="100"/>
    <x v="11"/>
    <s v="Natuurwetenschappen"/>
    <s v="IO"/>
    <s v="Inst."/>
  </r>
  <r>
    <x v="4"/>
    <n v="16"/>
    <s v="ESA"/>
    <x v="49"/>
    <x v="49"/>
    <x v="49"/>
    <x v="49"/>
    <x v="49"/>
    <x v="49"/>
    <x v="49"/>
    <n v="100"/>
    <x v="2"/>
    <s v="Exploratie en exploitatie van de ruimte"/>
    <s v="IO"/>
    <s v="Proj."/>
  </r>
  <r>
    <x v="4"/>
    <n v="16"/>
    <s v="CERN"/>
    <x v="50"/>
    <x v="50"/>
    <x v="50"/>
    <x v="50"/>
    <x v="50"/>
    <x v="50"/>
    <x v="50"/>
    <n v="100"/>
    <x v="11"/>
    <s v="Natuurwetenschappen"/>
    <s v="IO"/>
    <s v="Inst."/>
  </r>
  <r>
    <x v="4"/>
    <n v="16"/>
    <s v="ESO"/>
    <x v="51"/>
    <x v="51"/>
    <x v="51"/>
    <x v="51"/>
    <x v="51"/>
    <x v="51"/>
    <x v="51"/>
    <n v="100"/>
    <x v="11"/>
    <s v="Natuurwetenschappen"/>
    <s v="IO"/>
    <s v="Inst."/>
  </r>
  <r>
    <x v="4"/>
    <s v="14.4"/>
    <s v="Rijksdienst voor het Cultureel Erfgoed (RCE)"/>
    <x v="52"/>
    <x v="52"/>
    <x v="52"/>
    <x v="52"/>
    <x v="52"/>
    <x v="52"/>
    <x v="52"/>
    <n v="27"/>
    <x v="16"/>
    <s v="Cultuur, recreatie, religie en massamedia"/>
    <s v="R"/>
    <s v="Inst."/>
  </r>
  <r>
    <x v="4"/>
    <s v="14.4"/>
    <s v="Rijksbureau voor Kunsthistorisch onderzoek (RKD)"/>
    <x v="53"/>
    <x v="53"/>
    <x v="53"/>
    <x v="53"/>
    <x v="53"/>
    <x v="53"/>
    <x v="53"/>
    <n v="6"/>
    <x v="16"/>
    <s v="Cultuur, recreatie, religie en massamedia"/>
    <s v="R"/>
    <s v="Inst."/>
  </r>
  <r>
    <x v="4"/>
    <s v="14.4"/>
    <s v="Culturele zaken: onderzoek"/>
    <x v="54"/>
    <x v="54"/>
    <x v="54"/>
    <x v="54"/>
    <x v="54"/>
    <x v="54"/>
    <x v="54"/>
    <n v="100"/>
    <x v="16"/>
    <s v="Cultuur, recreatie, religie en massamedia"/>
    <s v="Proj."/>
    <s v="Proj."/>
  </r>
  <r>
    <x v="4"/>
    <s v="14.4"/>
    <s v="Subsidie Boekmanstichting"/>
    <x v="55"/>
    <x v="55"/>
    <x v="55"/>
    <x v="55"/>
    <x v="55"/>
    <x v="55"/>
    <x v="55"/>
    <n v="100"/>
    <x v="16"/>
    <s v="Cultuur, recreatie, religie en massamedia"/>
    <s v="SO"/>
    <s v="Inst."/>
  </r>
  <r>
    <x v="5"/>
    <s v="U0604"/>
    <s v="Programmafinanciering TNO (totaal)"/>
    <x v="56"/>
    <x v="56"/>
    <x v="56"/>
    <x v="56"/>
    <x v="56"/>
    <x v="56"/>
    <x v="56"/>
    <n v="100"/>
    <x v="19"/>
    <s v="Defensie"/>
    <s v="TNO"/>
    <s v="Inst."/>
  </r>
  <r>
    <x v="5"/>
    <s v="U0604"/>
    <s v="NLR-programmafinanciering"/>
    <x v="57"/>
    <x v="57"/>
    <x v="57"/>
    <x v="57"/>
    <x v="57"/>
    <x v="57"/>
    <x v="57"/>
    <n v="100"/>
    <x v="19"/>
    <s v="Defensie"/>
    <s v="GTI"/>
    <s v="Inst."/>
  </r>
  <r>
    <x v="5"/>
    <s v="U0604"/>
    <s v="Programmafinanciering MARIN"/>
    <x v="12"/>
    <x v="12"/>
    <x v="58"/>
    <x v="44"/>
    <x v="44"/>
    <x v="44"/>
    <x v="44"/>
    <n v="100"/>
    <x v="19"/>
    <s v="Defensie"/>
    <s v="GTI"/>
    <s v="Inst."/>
  </r>
  <r>
    <x v="5"/>
    <s v="U0604"/>
    <s v="Contractonderzoek en kennistoepassing"/>
    <x v="58"/>
    <x v="58"/>
    <x v="59"/>
    <x v="58"/>
    <x v="58"/>
    <x v="58"/>
    <x v="58"/>
    <n v="100"/>
    <x v="19"/>
    <s v="Defensie"/>
    <s v="O"/>
    <s v="Proj."/>
  </r>
  <r>
    <x v="5"/>
    <s v="U0604"/>
    <s v="Technologie en kennistoepassing"/>
    <x v="59"/>
    <x v="59"/>
    <x v="60"/>
    <x v="59"/>
    <x v="59"/>
    <x v="59"/>
    <x v="59"/>
    <n v="100"/>
    <x v="19"/>
    <s v="Defensie"/>
    <s v="TNO/GTI/DGI"/>
    <s v="Proj."/>
  </r>
  <r>
    <x v="5"/>
    <s v="U0604"/>
    <s v="Technologie en kennistoepassing"/>
    <x v="60"/>
    <x v="12"/>
    <x v="12"/>
    <x v="12"/>
    <x v="12"/>
    <x v="12"/>
    <x v="12"/>
    <n v="100"/>
    <x v="19"/>
    <s v="Defensie"/>
    <s v="U"/>
    <s v="Proj."/>
  </r>
  <r>
    <x v="6"/>
    <s v="IF 12.06.02"/>
    <s v="InfraQuest"/>
    <x v="61"/>
    <x v="60"/>
    <x v="61"/>
    <x v="46"/>
    <x v="60"/>
    <x v="60"/>
    <x v="60"/>
    <n v="0"/>
    <x v="20"/>
    <s v="Transport, telecommunicatie en ov. infrastructuren"/>
    <s v="TNO/TUD"/>
    <s v="Inst."/>
  </r>
  <r>
    <x v="6"/>
    <s v="IF 12.06.02"/>
    <s v="Afdrachten CROW"/>
    <x v="62"/>
    <x v="61"/>
    <x v="62"/>
    <x v="60"/>
    <x v="61"/>
    <x v="61"/>
    <x v="61"/>
    <n v="0"/>
    <x v="20"/>
    <s v="Transport, telecommunicatie en ov. infrastructuren"/>
    <s v="CROW"/>
    <s v="Inst."/>
  </r>
  <r>
    <x v="6"/>
    <s v="IF 12.06.02"/>
    <s v="Basisfinanciering CUR"/>
    <x v="63"/>
    <x v="62"/>
    <x v="63"/>
    <x v="61"/>
    <x v="62"/>
    <x v="62"/>
    <x v="62"/>
    <n v="0.1"/>
    <x v="20"/>
    <s v="Transport, telecommunicatie en ov. infrastructuren"/>
    <s v="CUR"/>
    <s v="Inst."/>
  </r>
  <r>
    <x v="6"/>
    <s v="IF 12.06.02"/>
    <s v="Vernieuwing bouw (exclusief bouwcampus)"/>
    <x v="64"/>
    <x v="46"/>
    <x v="64"/>
    <x v="62"/>
    <x v="63"/>
    <x v="63"/>
    <x v="63"/>
    <n v="0"/>
    <x v="20"/>
    <s v="Transport, telecommunicatie en ov. infrastructuren"/>
    <s v="Vern.Bouw"/>
    <s v="Inst."/>
  </r>
  <r>
    <x v="6"/>
    <s v="IF 12.06.02"/>
    <s v="PianOo"/>
    <x v="65"/>
    <x v="63"/>
    <x v="65"/>
    <x v="63"/>
    <x v="64"/>
    <x v="64"/>
    <x v="64"/>
    <n v="0"/>
    <x v="20"/>
    <s v="Transport, telecommunicatie en ov. infrastructuren"/>
    <s v="PianOo"/>
    <s v="Inst."/>
  </r>
  <r>
    <x v="6"/>
    <s v="IF 12.06.02"/>
    <s v="Centrum Ondergronds Bouwen"/>
    <x v="66"/>
    <x v="64"/>
    <x v="66"/>
    <x v="64"/>
    <x v="65"/>
    <x v="65"/>
    <x v="65"/>
    <n v="0.105687390789696"/>
    <x v="20"/>
    <s v="Transport, telecommunicatie en ov. infrastructuren"/>
    <s v="COB"/>
    <s v="Inst."/>
  </r>
  <r>
    <x v="6"/>
    <s v="IF 12.06.02"/>
    <s v="NEN "/>
    <x v="67"/>
    <x v="65"/>
    <x v="67"/>
    <x v="65"/>
    <x v="66"/>
    <x v="66"/>
    <x v="66"/>
    <n v="0.1"/>
    <x v="20"/>
    <s v="Transport, telecommunicatie en ov. infrastructuren"/>
    <s v="NNI"/>
    <s v="Inst."/>
  </r>
  <r>
    <x v="6"/>
    <s v="IF 12.06.02"/>
    <s v="Kennisontwikkeling (allianties) universiteiten"/>
    <x v="68"/>
    <x v="66"/>
    <x v="68"/>
    <x v="66"/>
    <x v="67"/>
    <x v="67"/>
    <x v="67"/>
    <n v="0.2"/>
    <x v="20"/>
    <s v="Transport, telecommunicatie en ov. infrastructuren"/>
    <s v="TUD/TUE e.a."/>
    <s v="Inst."/>
  </r>
  <r>
    <x v="6"/>
    <s v="DF 65.05.01"/>
    <s v="Kennisontwikkeling (allianties) universiteiten (HWS)"/>
    <x v="69"/>
    <x v="67"/>
    <x v="69"/>
    <x v="67"/>
    <x v="68"/>
    <x v="68"/>
    <x v="68"/>
    <n v="0.1"/>
    <x v="20"/>
    <s v="Transport, telecommunicatie en ov. infrastructuren"/>
    <s v="TUD/TUE e.a."/>
    <s v="Inst."/>
  </r>
  <r>
    <x v="6"/>
    <s v="98.02.18"/>
    <s v="Apparaat Planbureau Leefomgeving (PBL)"/>
    <x v="70"/>
    <x v="68"/>
    <x v="70"/>
    <x v="68"/>
    <x v="69"/>
    <x v="69"/>
    <x v="69"/>
    <n v="11.7"/>
    <x v="21"/>
    <s v="Milieubeheer en milieuzorg"/>
    <s v="PBL"/>
    <s v="Inst."/>
  </r>
  <r>
    <x v="6"/>
    <s v="23.01"/>
    <s v="Meteorologie, seismologie en Aardobservatie"/>
    <x v="71"/>
    <x v="69"/>
    <x v="71"/>
    <x v="69"/>
    <x v="70"/>
    <x v="70"/>
    <x v="70"/>
    <n v="15.2"/>
    <x v="1"/>
    <s v="Exploratie en exploitatie van het aards milieu"/>
    <s v="KNMI"/>
    <s v="Inst."/>
  </r>
  <r>
    <x v="6"/>
    <s v="1297U0101"/>
    <s v="Programma Planbureau Leefomgeving (PBL)"/>
    <x v="72"/>
    <x v="70"/>
    <x v="72"/>
    <x v="70"/>
    <x v="71"/>
    <x v="71"/>
    <x v="71"/>
    <n v="4.3"/>
    <x v="21"/>
    <s v="Milieubeheer en milieuzorg"/>
    <s v="PBL"/>
    <s v="Inst."/>
  </r>
  <r>
    <x v="6"/>
    <s v="1297U01010005"/>
    <s v="Onderzoek / Kennis (KIS)"/>
    <x v="73"/>
    <x v="71"/>
    <x v="73"/>
    <x v="71"/>
    <x v="72"/>
    <x v="72"/>
    <x v="72"/>
    <n v="0.7"/>
    <x v="20"/>
    <s v="Transport, telecommunicatie en ov. infrastructuren"/>
    <s v="KIS"/>
    <s v="Inst."/>
  </r>
  <r>
    <x v="6"/>
    <s v="1297U01010009"/>
    <s v="Onderzoek / Kennis (KiM)"/>
    <x v="74"/>
    <x v="72"/>
    <x v="74"/>
    <x v="72"/>
    <x v="73"/>
    <x v="73"/>
    <x v="73"/>
    <n v="3"/>
    <x v="20"/>
    <s v="Transport, telecommunicatie en ov. infrastructuren"/>
    <s v="KiM"/>
    <s v="Inst."/>
  </r>
  <r>
    <x v="6"/>
    <s v="1214U02020003"/>
    <s v="Veiligheid en mobiliteit (SWOV)"/>
    <x v="75"/>
    <x v="73"/>
    <x v="75"/>
    <x v="73"/>
    <x v="74"/>
    <x v="74"/>
    <x v="74"/>
    <n v="24.1"/>
    <x v="20"/>
    <s v="Transport, telecommunicatie en ov. infrastructuren"/>
    <s v="SWOV"/>
    <s v="Inst."/>
  </r>
  <r>
    <x v="6"/>
    <s v="1220u01070001"/>
    <s v="Beperken van verzuring en grootschalige luchtverontreiniging"/>
    <x v="76"/>
    <x v="74"/>
    <x v="76"/>
    <x v="74"/>
    <x v="75"/>
    <x v="75"/>
    <x v="75"/>
    <n v="1.1000000000000001"/>
    <x v="21"/>
    <s v="Milieubeheer en milieuzorg"/>
    <s v="ECN"/>
    <s v="Inst."/>
  </r>
  <r>
    <x v="6"/>
    <s v="1297U01020003"/>
    <s v="Subsidies KIS"/>
    <x v="77"/>
    <x v="75"/>
    <x v="77"/>
    <x v="75"/>
    <x v="76"/>
    <x v="76"/>
    <x v="76"/>
    <n v="1.9"/>
    <x v="20"/>
    <s v="Transport, telecommunicatie en ov. infrastructuren"/>
    <s v="NWO"/>
    <s v="Inst."/>
  </r>
  <r>
    <x v="6"/>
    <s v="1219U02010001"/>
    <s v="Aandeel Kennisvragen in opdracht - RIVM"/>
    <x v="63"/>
    <x v="62"/>
    <x v="63"/>
    <x v="61"/>
    <x v="62"/>
    <x v="62"/>
    <x v="62"/>
    <n v="1.4"/>
    <x v="21"/>
    <s v="Milieubeheer en milieuzorg"/>
    <s v="RIVM"/>
    <s v="Inst."/>
  </r>
  <r>
    <x v="6"/>
    <s v="1217U01020004"/>
    <s v="Mainports en logistiek (proj.)"/>
    <x v="78"/>
    <x v="76"/>
    <x v="78"/>
    <x v="76"/>
    <x v="77"/>
    <x v="77"/>
    <x v="77"/>
    <n v="0.2"/>
    <x v="20"/>
    <s v="Transport, telecommunicatie en ov. infrastructuren"/>
    <s v="KDC"/>
    <s v="Inst."/>
  </r>
  <r>
    <x v="6"/>
    <s v="1297U01010009"/>
    <s v="KIRE (CPB)"/>
    <x v="79"/>
    <x v="77"/>
    <x v="79"/>
    <x v="77"/>
    <x v="78"/>
    <x v="78"/>
    <x v="78"/>
    <n v="0.6"/>
    <x v="20"/>
    <s v="Transport, telecommunicatie en ov. infrastructuren"/>
    <s v="KiM "/>
    <s v="Inst."/>
  </r>
  <r>
    <x v="6"/>
    <s v="1214U02010001"/>
    <s v="Veiligheid en mobiliteit Universiteit Utrecht Rijvaardiheid cat III medicijnen"/>
    <x v="46"/>
    <x v="46"/>
    <x v="46"/>
    <x v="46"/>
    <x v="46"/>
    <x v="46"/>
    <x v="46"/>
    <n v="0"/>
    <x v="20"/>
    <s v="Transport, telecommunicatie en ov. infrastructuren"/>
    <s v="U"/>
    <s v="Inst."/>
  </r>
  <r>
    <x v="6"/>
    <s v="IF 12.06.02"/>
    <s v="Doorontwikkeling kennismanagement HWN"/>
    <x v="80"/>
    <x v="78"/>
    <x v="80"/>
    <x v="78"/>
    <x v="79"/>
    <x v="79"/>
    <x v="79"/>
    <n v="0"/>
    <x v="20"/>
    <s v="Transport, telecommunicatie en ov. infrastructuren"/>
    <s v="SO"/>
    <s v="Proj."/>
  </r>
  <r>
    <x v="6"/>
    <s v="IF 12.06.02"/>
    <s v="Traffic Quest"/>
    <x v="81"/>
    <x v="67"/>
    <x v="69"/>
    <x v="67"/>
    <x v="68"/>
    <x v="68"/>
    <x v="68"/>
    <n v="7.0458260526464089E-2"/>
    <x v="20"/>
    <s v="Transport, telecommunicatie en ov. infrastructuren"/>
    <s v="TNO/TUD"/>
    <s v="Proj."/>
  </r>
  <r>
    <x v="6"/>
    <s v="1211U0101"/>
    <s v="Algemeen waterbeleid opdrachten"/>
    <x v="82"/>
    <x v="79"/>
    <x v="81"/>
    <x v="79"/>
    <x v="80"/>
    <x v="80"/>
    <x v="80"/>
    <n v="0.9"/>
    <x v="20"/>
    <s v="Transport, telecommunicatie en ov. infrastructuren"/>
    <s v="Deltares/WUR/U"/>
    <s v="Proj."/>
  </r>
  <r>
    <x v="6"/>
    <s v="1211U0103"/>
    <s v="Algemeen waterbeleid bijdrage KNMI"/>
    <x v="83"/>
    <x v="80"/>
    <x v="82"/>
    <x v="80"/>
    <x v="81"/>
    <x v="81"/>
    <x v="81"/>
    <n v="0.9"/>
    <x v="20"/>
    <s v="Transport, telecommunicatie en ov. infrastructuren"/>
    <s v="KNMI"/>
    <s v="Proj."/>
  </r>
  <r>
    <x v="6"/>
    <s v="1211U0201"/>
    <s v="Waterveiligheid opdrachten"/>
    <x v="84"/>
    <x v="81"/>
    <x v="83"/>
    <x v="81"/>
    <x v="82"/>
    <x v="82"/>
    <x v="82"/>
    <n v="0.9"/>
    <x v="20"/>
    <s v="Transport, telecommunicatie en ov. infrastructuren"/>
    <s v="Deltares/U"/>
    <s v="Proj."/>
  </r>
  <r>
    <x v="6"/>
    <s v="1211U0301"/>
    <s v="Grote oppervlaktewateren opdrachte"/>
    <x v="85"/>
    <x v="82"/>
    <x v="84"/>
    <x v="82"/>
    <x v="83"/>
    <x v="83"/>
    <x v="83"/>
    <n v="0.9"/>
    <x v="20"/>
    <s v="Transport, telecommunicatie en ov. infrastructuren"/>
    <s v="Deltares/WUR"/>
    <s v="Proj."/>
  </r>
  <r>
    <x v="6"/>
    <s v="1211U0401"/>
    <s v="Waterkwaliteit opdrachten"/>
    <x v="86"/>
    <x v="83"/>
    <x v="85"/>
    <x v="83"/>
    <x v="84"/>
    <x v="84"/>
    <x v="84"/>
    <n v="0.9"/>
    <x v="20"/>
    <s v="Transport, telecommunicatie en ov. infrastructuren"/>
    <s v="Deltares/WUR "/>
    <s v="Proj."/>
  </r>
  <r>
    <x v="6"/>
    <s v="1211U0402"/>
    <s v="Waterkwaliteit subsidies"/>
    <x v="87"/>
    <x v="71"/>
    <x v="73"/>
    <x v="71"/>
    <x v="46"/>
    <x v="46"/>
    <x v="46"/>
    <n v="0.9"/>
    <x v="20"/>
    <s v="Transport, telecommunicatie en ov. infrastructuren"/>
    <s v="U"/>
    <s v="Proj."/>
  </r>
  <r>
    <x v="6"/>
    <s v="1211U0405"/>
    <s v="Waterkwaliteit bijdrage int. organisaties"/>
    <x v="88"/>
    <x v="84"/>
    <x v="86"/>
    <x v="84"/>
    <x v="85"/>
    <x v="85"/>
    <x v="85"/>
    <n v="0.9"/>
    <x v="20"/>
    <s v="Transport, telecommunicatie en ov. infrastructuren"/>
    <s v="IO"/>
    <s v="Proj."/>
  </r>
  <r>
    <x v="6"/>
    <s v="1213U0401"/>
    <s v="Ruimtegebruik bodem"/>
    <x v="89"/>
    <x v="85"/>
    <x v="87"/>
    <x v="85"/>
    <x v="86"/>
    <x v="86"/>
    <x v="86"/>
    <n v="13.6"/>
    <x v="20"/>
    <s v="Transport, telecommunicatie en ov. infrastructuren"/>
    <s v="Deltares"/>
    <s v="Proj."/>
  </r>
  <r>
    <x v="6"/>
    <s v="6501u0301"/>
    <s v="Studiekosten waterveiligheid"/>
    <x v="90"/>
    <x v="86"/>
    <x v="88"/>
    <x v="86"/>
    <x v="87"/>
    <x v="87"/>
    <x v="87"/>
    <n v="0.5"/>
    <x v="20"/>
    <s v="Transport, telecommunicatie en ov. infrastructuren"/>
    <s v="Proj."/>
    <s v="Proj."/>
  </r>
  <r>
    <x v="6"/>
    <s v="6502u0301"/>
    <s v="Studiekosten zoetwatervoorziening"/>
    <x v="91"/>
    <x v="87"/>
    <x v="89"/>
    <x v="87"/>
    <x v="88"/>
    <x v="88"/>
    <x v="88"/>
    <n v="0.3"/>
    <x v="20"/>
    <s v="Transport, telecommunicatie en ov. infrastructuren"/>
    <s v="Proj."/>
    <s v="Proj."/>
  </r>
  <r>
    <x v="6"/>
    <s v="DF 07"/>
    <s v="HWS - Waterkwaliteit (studiekosten &amp; overleg aanleg projecten"/>
    <x v="92"/>
    <x v="88"/>
    <x v="90"/>
    <x v="88"/>
    <x v="89"/>
    <x v="89"/>
    <x v="89"/>
    <n v="1.6"/>
    <x v="20"/>
    <s v="Transport, telecommunicatie en ov. infrastructuren"/>
    <s v="Deltares"/>
    <s v="Proj."/>
  </r>
  <r>
    <x v="7"/>
    <s v="11.06"/>
    <s v="Onderzoek &amp; opdrachten"/>
    <x v="93"/>
    <x v="89"/>
    <x v="91"/>
    <x v="89"/>
    <x v="90"/>
    <x v="90"/>
    <x v="90"/>
    <n v="100"/>
    <x v="22"/>
    <s v="Industriële productie en technologie"/>
    <s v="R/O"/>
    <s v="Proj."/>
  </r>
  <r>
    <x v="7"/>
    <s v="11.06"/>
    <s v="Beleidsvoorbereiding en evaluaties Veiligheid en Frequenties: frequenties"/>
    <x v="94"/>
    <x v="90"/>
    <x v="92"/>
    <x v="90"/>
    <x v="91"/>
    <x v="91"/>
    <x v="91"/>
    <n v="20"/>
    <x v="20"/>
    <s v="Transport, telecommunicatie en ov. infrastructuren"/>
    <s v="R/SO/O"/>
    <s v="Inst."/>
  </r>
  <r>
    <x v="7"/>
    <s v="11.06"/>
    <s v="Beleidsvoorbereiding en evaluaties Veiligheid en Frequenties:bemiddelingsdienst voor doven en slechtzienden"/>
    <x v="95"/>
    <x v="91"/>
    <x v="93"/>
    <x v="91"/>
    <x v="92"/>
    <x v="92"/>
    <x v="92"/>
    <n v="20"/>
    <x v="20"/>
    <s v="Transport, telecommunicatie en ov. infrastructuren"/>
    <s v="SO"/>
    <s v="Inst."/>
  </r>
  <r>
    <x v="7"/>
    <s v="11.06"/>
    <s v="Versterking aanpak cybersecurity"/>
    <x v="46"/>
    <x v="92"/>
    <x v="94"/>
    <x v="92"/>
    <x v="93"/>
    <x v="93"/>
    <x v="93"/>
    <n v="95"/>
    <x v="19"/>
    <s v="Defensie"/>
    <s v="U/NWO/TNO/So/O"/>
    <s v="Proj."/>
  </r>
  <r>
    <x v="7"/>
    <s v="11.06"/>
    <s v="Cyber KI (alleen budget)"/>
    <x v="46"/>
    <x v="46"/>
    <x v="95"/>
    <x v="93"/>
    <x v="94"/>
    <x v="94"/>
    <x v="94"/>
    <n v="95"/>
    <x v="22"/>
    <s v="Industriële productie en technologie"/>
    <s v="U/NWO/TNO/So/O"/>
    <s v="Proj."/>
  </r>
  <r>
    <x v="7"/>
    <s v="11.08"/>
    <s v="Bijdrage Metrologie (Nmi)"/>
    <x v="96"/>
    <x v="93"/>
    <x v="96"/>
    <x v="94"/>
    <x v="95"/>
    <x v="95"/>
    <x v="95"/>
    <n v="25"/>
    <x v="22"/>
    <s v="Industriële productie en technologie"/>
    <s v="SO"/>
    <s v="Inst."/>
  </r>
  <r>
    <x v="7"/>
    <s v="11.08"/>
    <s v="Bijdrage aan het CBS"/>
    <x v="97"/>
    <x v="94"/>
    <x v="97"/>
    <x v="95"/>
    <x v="96"/>
    <x v="96"/>
    <x v="96"/>
    <n v="3.5"/>
    <x v="0"/>
    <s v="Politieke en soc. systemen, structuren/processen"/>
    <s v="R"/>
    <s v="Inst."/>
  </r>
  <r>
    <x v="7"/>
    <s v="?"/>
    <s v="Digitale innovatie voor bedrijven (PPS) (alleen budget)"/>
    <x v="46"/>
    <x v="46"/>
    <x v="98"/>
    <x v="96"/>
    <x v="97"/>
    <x v="97"/>
    <x v="97"/>
    <n v="30"/>
    <x v="20"/>
    <s v="Transport, telecommunicatie en ov. infrastructuren"/>
    <s v="SO/O"/>
    <s v="Proj."/>
  </r>
  <r>
    <x v="7"/>
    <s v="U12,10"/>
    <s v="Lucht- en Ruimtevaart: Ruimtevaart subsidieregelingen"/>
    <x v="46"/>
    <x v="46"/>
    <x v="46"/>
    <x v="46"/>
    <x v="46"/>
    <x v="46"/>
    <x v="46"/>
    <n v="100"/>
    <x v="2"/>
    <s v="Exploratie en exploitatie van de ruimte"/>
    <s v="IO"/>
    <s v="Proj."/>
  </r>
  <r>
    <x v="7"/>
    <s v="U12,10"/>
    <s v="Lucht- en Ruimtevaart: nat. Prog. luchtvaart"/>
    <x v="98"/>
    <x v="46"/>
    <x v="46"/>
    <x v="46"/>
    <x v="46"/>
    <x v="46"/>
    <x v="46"/>
    <n v="100"/>
    <x v="22"/>
    <s v="Industriële productie en technologie"/>
    <s v="O"/>
    <s v="Proj."/>
  </r>
  <r>
    <x v="7"/>
    <s v="12.01.02"/>
    <s v="MKB-Innovatiestimulering Topsectoren (MIT)"/>
    <x v="99"/>
    <x v="95"/>
    <x v="99"/>
    <x v="97"/>
    <x v="98"/>
    <x v="98"/>
    <x v="98"/>
    <n v="90"/>
    <x v="22"/>
    <s v="Industriële productie en technologie"/>
    <s v="U/TNO/DLO/SO/O"/>
    <s v="Proj."/>
  </r>
  <r>
    <x v="7"/>
    <s v="12.01.05"/>
    <s v="Eurostars: Eurostars"/>
    <x v="100"/>
    <x v="96"/>
    <x v="100"/>
    <x v="98"/>
    <x v="99"/>
    <x v="99"/>
    <x v="99"/>
    <n v="100"/>
    <x v="22"/>
    <s v="Industriële productie en technologie"/>
    <s v="U/TNO/DLO/SO/O"/>
    <s v="Proj."/>
  </r>
  <r>
    <x v="7"/>
    <s v="12.01.06"/>
    <s v="Overig: bijdrage aan NML"/>
    <x v="101"/>
    <x v="97"/>
    <x v="101"/>
    <x v="99"/>
    <x v="100"/>
    <x v="100"/>
    <x v="100"/>
    <n v="100"/>
    <x v="20"/>
    <s v="Transport, telecommunicatie en ov. infrastructuren"/>
    <s v="SO"/>
    <s v="Inst."/>
  </r>
  <r>
    <x v="7"/>
    <s v="12.01.06"/>
    <s v="Overig: innovatieve onderzoeksprogramma's"/>
    <x v="102"/>
    <x v="98"/>
    <x v="102"/>
    <x v="100"/>
    <x v="101"/>
    <x v="101"/>
    <x v="101"/>
    <n v="100"/>
    <x v="22"/>
    <s v="Industriële productie en technologie"/>
    <s v="SO/O"/>
    <s v="Proj."/>
  </r>
  <r>
    <x v="7"/>
    <s v="12.01.06"/>
    <s v="Overig: bijdrage aan overige instituten"/>
    <x v="103"/>
    <x v="99"/>
    <x v="103"/>
    <x v="101"/>
    <x v="102"/>
    <x v="102"/>
    <x v="102"/>
    <n v="100"/>
    <x v="0"/>
    <s v="Politieke en soc. systemen, structuren/processen"/>
    <s v="SO"/>
    <s v="Inst."/>
  </r>
  <r>
    <x v="7"/>
    <s v="12.01.06"/>
    <s v="Overig: Innovatieprogramma diensten"/>
    <x v="46"/>
    <x v="46"/>
    <x v="46"/>
    <x v="46"/>
    <x v="46"/>
    <x v="46"/>
    <x v="46"/>
    <n v="100"/>
    <x v="22"/>
    <s v="Industriële productie en technologie"/>
    <s v="O"/>
    <s v="Proj."/>
  </r>
  <r>
    <x v="7"/>
    <s v="12.01.06"/>
    <s v="Overig: smartmix"/>
    <x v="104"/>
    <x v="46"/>
    <x v="46"/>
    <x v="46"/>
    <x v="46"/>
    <x v="46"/>
    <x v="46"/>
    <n v="100"/>
    <x v="22"/>
    <s v="Industriële productie en technologie"/>
    <s v="SO/O"/>
    <s v="Proj."/>
  </r>
  <r>
    <x v="7"/>
    <s v="12.01.06"/>
    <s v="Overig: Eureka/GL RVO"/>
    <x v="46"/>
    <x v="46"/>
    <x v="46"/>
    <x v="46"/>
    <x v="46"/>
    <x v="46"/>
    <x v="46"/>
    <n v="100"/>
    <x v="22"/>
    <s v="Industriële productie en technologie"/>
    <s v="U/TNO/DLO/SO/O"/>
    <s v="Proj."/>
  </r>
  <r>
    <x v="7"/>
    <s v="12.01.06"/>
    <s v="Overig: opkomende markten HGIS"/>
    <x v="46"/>
    <x v="46"/>
    <x v="46"/>
    <x v="46"/>
    <x v="46"/>
    <x v="46"/>
    <x v="46"/>
    <n v="100"/>
    <x v="22"/>
    <s v="Industriële productie en technologie"/>
    <s v="U/TNO/DLO/SO/O"/>
    <s v="Proj."/>
  </r>
  <r>
    <x v="7"/>
    <s v="12.01.06"/>
    <s v="Innovatie prestatie contracten"/>
    <x v="105"/>
    <x v="46"/>
    <x v="46"/>
    <x v="46"/>
    <x v="46"/>
    <x v="46"/>
    <x v="46"/>
    <n v="80"/>
    <x v="22"/>
    <s v="Industriële productie en technologie"/>
    <s v="O"/>
    <s v="Proj."/>
  </r>
  <r>
    <x v="7"/>
    <s v="12.01.06"/>
    <s v="Bijdrage TNO: NABS 1"/>
    <x v="106"/>
    <x v="100"/>
    <x v="104"/>
    <x v="102"/>
    <x v="103"/>
    <x v="103"/>
    <x v="103"/>
    <n v="100"/>
    <x v="1"/>
    <s v="Exploratie en exploitatie van het aards milieu"/>
    <s v="TNO"/>
    <s v="Inst."/>
  </r>
  <r>
    <x v="7"/>
    <s v="12.01.06"/>
    <s v="Bijdrage TNO: NABS 4"/>
    <x v="106"/>
    <x v="100"/>
    <x v="104"/>
    <x v="102"/>
    <x v="103"/>
    <x v="103"/>
    <x v="103"/>
    <n v="100"/>
    <x v="20"/>
    <s v="Transport, telecommunicatie en ov. infrastructuren"/>
    <s v="TNO"/>
    <s v="Inst."/>
  </r>
  <r>
    <x v="7"/>
    <s v="12.01.06"/>
    <s v="Bijdrage TNO: NABS 5"/>
    <x v="107"/>
    <x v="101"/>
    <x v="105"/>
    <x v="103"/>
    <x v="104"/>
    <x v="104"/>
    <x v="104"/>
    <n v="100"/>
    <x v="3"/>
    <s v="Energie"/>
    <s v="TNO"/>
    <s v="Inst."/>
  </r>
  <r>
    <x v="7"/>
    <s v="12.01.06"/>
    <s v="Bijdrage TNO: NABS 6"/>
    <x v="108"/>
    <x v="102"/>
    <x v="106"/>
    <x v="104"/>
    <x v="105"/>
    <x v="105"/>
    <x v="105"/>
    <n v="100"/>
    <x v="22"/>
    <s v="Industriële productie en technologie"/>
    <s v="TNO"/>
    <s v="Inst."/>
  </r>
  <r>
    <x v="7"/>
    <s v="12.01.06"/>
    <s v="Bijdrage TNO: NABS 7"/>
    <x v="109"/>
    <x v="103"/>
    <x v="107"/>
    <x v="105"/>
    <x v="106"/>
    <x v="106"/>
    <x v="106"/>
    <n v="100"/>
    <x v="18"/>
    <s v="Gezondheid"/>
    <s v="TNO"/>
    <s v="Inst."/>
  </r>
  <r>
    <x v="7"/>
    <s v="12.10.01"/>
    <s v="Internationaal Innoveren"/>
    <x v="110"/>
    <x v="104"/>
    <x v="108"/>
    <x v="106"/>
    <x v="107"/>
    <x v="107"/>
    <x v="107"/>
    <n v="100"/>
    <x v="22"/>
    <s v="Industriële productie en technologie"/>
    <s v="U/TNO/DLO/SO/O"/>
    <s v="Proj."/>
  </r>
  <r>
    <x v="7"/>
    <s v="12.10.01"/>
    <s v="TKI-toeslag: NABS 1"/>
    <x v="111"/>
    <x v="105"/>
    <x v="109"/>
    <x v="107"/>
    <x v="108"/>
    <x v="108"/>
    <x v="108"/>
    <n v="100"/>
    <x v="1"/>
    <s v="Exploratie en exploitatie van het aards milieu"/>
    <s v="U/TNO/DLO/SO/O"/>
    <s v="Proj."/>
  </r>
  <r>
    <x v="7"/>
    <s v="12.10.01"/>
    <s v="TKI-toeslag: NABS 4"/>
    <x v="112"/>
    <x v="106"/>
    <x v="110"/>
    <x v="108"/>
    <x v="109"/>
    <x v="109"/>
    <x v="109"/>
    <n v="100"/>
    <x v="20"/>
    <s v="Transport, telecommunicatie en ov. infrastructuren"/>
    <s v="U/TNO/DLO/SO/O"/>
    <s v="Proj."/>
  </r>
  <r>
    <x v="7"/>
    <s v="12.10.01"/>
    <s v="TKI-toeslag: NABS 5"/>
    <x v="113"/>
    <x v="107"/>
    <x v="111"/>
    <x v="109"/>
    <x v="110"/>
    <x v="110"/>
    <x v="110"/>
    <n v="100"/>
    <x v="3"/>
    <s v="Energie"/>
    <s v="U/TNO/DLO/SO/O"/>
    <s v="Proj."/>
  </r>
  <r>
    <x v="7"/>
    <s v="12.10.01"/>
    <s v="TKI-toeslag: NABS 6"/>
    <x v="114"/>
    <x v="108"/>
    <x v="112"/>
    <x v="110"/>
    <x v="111"/>
    <x v="111"/>
    <x v="111"/>
    <n v="100"/>
    <x v="22"/>
    <s v="Industriële productie en technologie"/>
    <s v="U/TNO/DLO/SO/O"/>
    <s v="Proj."/>
  </r>
  <r>
    <x v="7"/>
    <s v="12.10.01"/>
    <s v="TKI-toeslag: NABS 7"/>
    <x v="115"/>
    <x v="109"/>
    <x v="113"/>
    <x v="111"/>
    <x v="112"/>
    <x v="112"/>
    <x v="112"/>
    <n v="100"/>
    <x v="18"/>
    <s v="Gezondheid"/>
    <s v="U/TNO/DLO/SO/O"/>
    <s v="Proj."/>
  </r>
  <r>
    <x v="7"/>
    <s v="12.10.01"/>
    <s v="TKI-toeslag: NABS 8"/>
    <x v="116"/>
    <x v="110"/>
    <x v="114"/>
    <x v="112"/>
    <x v="113"/>
    <x v="113"/>
    <x v="113"/>
    <n v="100"/>
    <x v="23"/>
    <s v="Landbouw"/>
    <s v="U/TNO/DLO/SO/O"/>
    <s v="Proj."/>
  </r>
  <r>
    <x v="7"/>
    <s v="12.10.02"/>
    <s v="Grote Technologische Instituten (MARIN)"/>
    <x v="117"/>
    <x v="7"/>
    <x v="115"/>
    <x v="113"/>
    <x v="114"/>
    <x v="114"/>
    <x v="114"/>
    <n v="100"/>
    <x v="20"/>
    <s v="Transport, telecommunicatie en ov. infrastructuren"/>
    <s v="SO"/>
    <s v="Inst."/>
  </r>
  <r>
    <x v="7"/>
    <s v="12.10.02"/>
    <s v="Grote Technologische Instituten (Deltares)"/>
    <x v="118"/>
    <x v="111"/>
    <x v="116"/>
    <x v="114"/>
    <x v="115"/>
    <x v="115"/>
    <x v="115"/>
    <n v="100"/>
    <x v="20"/>
    <s v="Transport, telecommunicatie en ov. infrastructuren"/>
    <s v="SO"/>
    <s v="Inst."/>
  </r>
  <r>
    <x v="7"/>
    <s v="12.10.02"/>
    <s v="Grote Technologische Instituten (NLR)"/>
    <x v="119"/>
    <x v="112"/>
    <x v="117"/>
    <x v="115"/>
    <x v="116"/>
    <x v="116"/>
    <x v="116"/>
    <n v="100"/>
    <x v="2"/>
    <s v="Exploratie en exploitatie van de ruimte"/>
    <s v="SO"/>
    <s v="Inst."/>
  </r>
  <r>
    <x v="7"/>
    <m/>
    <s v="Economische ontwikkeling en technologie"/>
    <x v="12"/>
    <x v="113"/>
    <x v="118"/>
    <x v="116"/>
    <x v="117"/>
    <x v="117"/>
    <x v="117"/>
    <n v="100"/>
    <x v="22"/>
    <s v="Industriële productie en technologie"/>
    <s v="U/TNO/DLO/SO/O"/>
    <s v="Proj."/>
  </r>
  <r>
    <x v="7"/>
    <s v="12.10.03"/>
    <s v="Topsectoren overig (NWO-TTW)"/>
    <x v="120"/>
    <x v="114"/>
    <x v="119"/>
    <x v="117"/>
    <x v="118"/>
    <x v="118"/>
    <x v="118"/>
    <n v="100"/>
    <x v="22"/>
    <s v="Industriële productie en technologie"/>
    <s v="NWO"/>
    <s v="Inst."/>
  </r>
  <r>
    <x v="7"/>
    <s v="12.10.03"/>
    <s v="Topsectoren overig (Innovatieprogramma's algemeen)"/>
    <x v="60"/>
    <x v="115"/>
    <x v="120"/>
    <x v="118"/>
    <x v="119"/>
    <x v="119"/>
    <x v="119"/>
    <n v="100"/>
    <x v="22"/>
    <s v="Industriële productie en technologie"/>
    <s v="TNO/DLO/SO/NWO"/>
    <s v="Inst."/>
  </r>
  <r>
    <x v="7"/>
    <s v="12.10.04"/>
    <s v="Topsectoren overig (Innovatieprogramma's algemeen)"/>
    <x v="60"/>
    <x v="115"/>
    <x v="120"/>
    <x v="118"/>
    <x v="119"/>
    <x v="119"/>
    <x v="119"/>
    <n v="100"/>
    <x v="15"/>
    <s v="Algemene kennisopbouw: Onderzoek gefinancierd uit andere bronnen dan hoofdstuk 12"/>
    <s v="TNO/DLO/SO/NWO"/>
    <s v="Inst."/>
  </r>
  <r>
    <x v="7"/>
    <s v="12.10.03"/>
    <s v="TTI Water"/>
    <x v="121"/>
    <x v="46"/>
    <x v="46"/>
    <x v="46"/>
    <x v="46"/>
    <x v="46"/>
    <x v="46"/>
    <n v="100"/>
    <x v="22"/>
    <s v="Industriële productie en technologie"/>
    <s v="SO"/>
    <s v="Proj."/>
  </r>
  <r>
    <x v="7"/>
    <s v="12.10.03"/>
    <s v="Topsectoren overig (Innowator)"/>
    <x v="46"/>
    <x v="46"/>
    <x v="46"/>
    <x v="46"/>
    <x v="46"/>
    <x v="46"/>
    <x v="46"/>
    <n v="100"/>
    <x v="22"/>
    <s v="Industriële productie en technologie"/>
    <s v="SO/O"/>
    <s v="Proj."/>
  </r>
  <r>
    <x v="7"/>
    <s v="12.10.03"/>
    <s v="Topsectoren overig (TIFN)"/>
    <x v="46"/>
    <x v="46"/>
    <x v="46"/>
    <x v="46"/>
    <x v="46"/>
    <x v="46"/>
    <x v="46"/>
    <n v="100"/>
    <x v="22"/>
    <s v="Industriële productie en technologie"/>
    <s v="SO"/>
    <s v="Inst."/>
  </r>
  <r>
    <x v="7"/>
    <s v="12.10.03"/>
    <s v="Topsectoren overig (Food and nutrition delta)"/>
    <x v="46"/>
    <x v="46"/>
    <x v="46"/>
    <x v="46"/>
    <x v="46"/>
    <x v="46"/>
    <x v="46"/>
    <n v="100"/>
    <x v="22"/>
    <s v="Industriële productie en technologie"/>
    <s v="O"/>
    <s v="Proj."/>
  </r>
  <r>
    <x v="7"/>
    <s v="12.10.03"/>
    <s v="Topsectoren overig (Innovatieprogramma Maritiem)"/>
    <x v="122"/>
    <x v="46"/>
    <x v="46"/>
    <x v="46"/>
    <x v="46"/>
    <x v="46"/>
    <x v="46"/>
    <n v="100"/>
    <x v="22"/>
    <s v="Industriële productie en technologie"/>
    <s v="SO"/>
    <s v="Proj."/>
  </r>
  <r>
    <x v="7"/>
    <s v="12.10.03"/>
    <s v="Topsectoren overig (HTSM)"/>
    <x v="46"/>
    <x v="46"/>
    <x v="46"/>
    <x v="46"/>
    <x v="46"/>
    <x v="46"/>
    <x v="46"/>
    <n v="100"/>
    <x v="22"/>
    <s v="Industriële productie en technologie"/>
    <s v="I/O/TNO"/>
    <s v="Proj."/>
  </r>
  <r>
    <x v="7"/>
    <s v="12.10.03"/>
    <s v="Topsectoren overig (Comict)"/>
    <x v="46"/>
    <x v="46"/>
    <x v="46"/>
    <x v="46"/>
    <x v="46"/>
    <x v="46"/>
    <x v="46"/>
    <n v="100"/>
    <x v="22"/>
    <s v="Industriële productie en technologie"/>
    <s v="I/O/TNO"/>
    <s v="Proj."/>
  </r>
  <r>
    <x v="7"/>
    <s v="12.10.03"/>
    <s v="Topsectoren overig (Holst centrum)"/>
    <x v="123"/>
    <x v="116"/>
    <x v="46"/>
    <x v="46"/>
    <x v="46"/>
    <x v="46"/>
    <x v="46"/>
    <n v="100"/>
    <x v="22"/>
    <s v="Industriële productie en technologie"/>
    <s v="SO"/>
    <s v="Proj."/>
  </r>
  <r>
    <x v="7"/>
    <s v="12.10.03"/>
    <s v="Topsectoren overig (phase 2)"/>
    <x v="124"/>
    <x v="46"/>
    <x v="46"/>
    <x v="46"/>
    <x v="46"/>
    <x v="46"/>
    <x v="46"/>
    <n v="100"/>
    <x v="22"/>
    <s v="Industriële productie en technologie"/>
    <s v="U/O/TNO"/>
    <s v="Proj."/>
  </r>
  <r>
    <x v="7"/>
    <s v="12.10.03"/>
    <s v="Topsectoren overig (innovatieprogramma life sciences and health)"/>
    <x v="125"/>
    <x v="46"/>
    <x v="46"/>
    <x v="46"/>
    <x v="46"/>
    <x v="46"/>
    <x v="46"/>
    <n v="100"/>
    <x v="22"/>
    <s v="Industriële productie en technologie"/>
    <s v="U/O/TNO"/>
    <s v="Proj."/>
  </r>
  <r>
    <x v="7"/>
    <s v="12.10.03"/>
    <s v="Topsectoren overig (BE basic)"/>
    <x v="126"/>
    <x v="117"/>
    <x v="121"/>
    <x v="119"/>
    <x v="120"/>
    <x v="120"/>
    <x v="120"/>
    <n v="100"/>
    <x v="22"/>
    <s v="Industriële productie en technologie"/>
    <s v="U/O"/>
    <s v="Proj."/>
  </r>
  <r>
    <x v="7"/>
    <s v="12.10.03"/>
    <s v="Topsectoren overig (innovatieprogramma logistiek)"/>
    <x v="46"/>
    <x v="46"/>
    <x v="46"/>
    <x v="46"/>
    <x v="46"/>
    <x v="46"/>
    <x v="46"/>
    <n v="100"/>
    <x v="20"/>
    <s v="Transport, telecommunicatie en ov. infrastructuren"/>
    <s v="SO"/>
    <s v="Proj."/>
  </r>
  <r>
    <x v="7"/>
    <s v="12.10.03"/>
    <s v="Topsectoren overig (innovatieprogramma materialen M2i)"/>
    <x v="46"/>
    <x v="46"/>
    <x v="46"/>
    <x v="46"/>
    <x v="46"/>
    <x v="46"/>
    <x v="46"/>
    <n v="100"/>
    <x v="22"/>
    <s v="Industriële productie en technologie"/>
    <s v="SO"/>
    <s v="Proj."/>
  </r>
  <r>
    <x v="7"/>
    <s v="12.10.03"/>
    <s v="Topsectoren overig (NWO)"/>
    <x v="127"/>
    <x v="118"/>
    <x v="122"/>
    <x v="120"/>
    <x v="121"/>
    <x v="121"/>
    <x v="121"/>
    <n v="100"/>
    <x v="22"/>
    <s v="Industriële productie en technologie"/>
    <s v="NWO"/>
    <s v="Proj."/>
  </r>
  <r>
    <x v="7"/>
    <s v="12.10.03"/>
    <s v="Topsectoren overig (TKI CLICK)"/>
    <x v="101"/>
    <x v="46"/>
    <x v="46"/>
    <x v="46"/>
    <x v="46"/>
    <x v="46"/>
    <x v="46"/>
    <n v="20"/>
    <x v="16"/>
    <s v="Cultuur, recreatie, religie en massamedia"/>
    <s v="U/O/TNO"/>
    <s v="Proj."/>
  </r>
  <r>
    <x v="7"/>
    <s v="12.10.05"/>
    <s v="Ruimtevaart (ESA): ruimtevaart"/>
    <x v="128"/>
    <x v="119"/>
    <x v="123"/>
    <x v="121"/>
    <x v="122"/>
    <x v="122"/>
    <x v="122"/>
    <n v="100"/>
    <x v="2"/>
    <s v="Exploratie en exploitatie van de ruimte"/>
    <s v="IO"/>
    <s v="Proj."/>
  </r>
  <r>
    <x v="7"/>
    <s v="12.10.05"/>
    <s v="Ruimtevaart (ESA): nationaal programma ruimtevaart"/>
    <x v="129"/>
    <x v="120"/>
    <x v="124"/>
    <x v="122"/>
    <x v="123"/>
    <x v="123"/>
    <x v="123"/>
    <n v="100"/>
    <x v="2"/>
    <s v="Exploratie en exploitatie van de ruimte"/>
    <s v="IO"/>
    <s v="Proj."/>
  </r>
  <r>
    <x v="7"/>
    <s v="12.10.05"/>
    <s v="Ruimtevaart (ESA): ESA programma NSO"/>
    <x v="130"/>
    <x v="121"/>
    <x v="125"/>
    <x v="123"/>
    <x v="124"/>
    <x v="124"/>
    <x v="124"/>
    <n v="100"/>
    <x v="2"/>
    <s v="Exploratie en exploitatie van de ruimte"/>
    <s v="IO"/>
    <s v="Proj."/>
  </r>
  <r>
    <x v="7"/>
    <s v="12.10"/>
    <s v="Onderzoek: innovatie DG B&amp;I"/>
    <x v="131"/>
    <x v="122"/>
    <x v="126"/>
    <x v="124"/>
    <x v="125"/>
    <x v="125"/>
    <x v="125"/>
    <n v="100"/>
    <x v="22"/>
    <s v="Industriële productie en technologie"/>
    <s v="U/R/SO/O"/>
    <s v="Proj."/>
  </r>
  <r>
    <x v="7"/>
    <s v="12.10"/>
    <s v="Onderzoek: vernieuwingsprogramma's DGB&amp;I"/>
    <x v="132"/>
    <x v="123"/>
    <x v="127"/>
    <x v="125"/>
    <x v="126"/>
    <x v="126"/>
    <x v="126"/>
    <n v="100"/>
    <x v="22"/>
    <s v="Industriële productie en technologie"/>
    <s v="U/R/SO/O"/>
    <s v="Proj."/>
  </r>
  <r>
    <x v="7"/>
    <s v="13.10"/>
    <s v="Onderzoek: ondernemingsklimaat"/>
    <x v="133"/>
    <x v="46"/>
    <x v="46"/>
    <x v="46"/>
    <x v="46"/>
    <x v="46"/>
    <x v="46"/>
    <n v="100"/>
    <x v="22"/>
    <s v="Industriële productie en technologie"/>
    <s v="U/R/SO/O"/>
    <s v="Proj."/>
  </r>
  <r>
    <x v="7"/>
    <s v="13.10"/>
    <s v="Onderzoek: vernieuwingsprogramma's DGB&amp;I"/>
    <x v="134"/>
    <x v="124"/>
    <x v="46"/>
    <x v="46"/>
    <x v="46"/>
    <x v="46"/>
    <x v="46"/>
    <n v="100"/>
    <x v="22"/>
    <s v="Industriële productie en technologie"/>
    <s v="U/R/SO/O"/>
    <s v="Proj."/>
  </r>
  <r>
    <x v="7"/>
    <s v="18.10"/>
    <s v="Onderzoek: onderzoeksbudget regio"/>
    <x v="46"/>
    <x v="46"/>
    <x v="46"/>
    <x v="46"/>
    <x v="46"/>
    <x v="46"/>
    <x v="46"/>
    <n v="100"/>
    <x v="22"/>
    <s v="Industriële productie en technologie"/>
    <s v="U/R/SO/O"/>
    <s v="Proj."/>
  </r>
  <r>
    <x v="7"/>
    <s v="12.10"/>
    <s v="Small Business Innovation Research"/>
    <x v="135"/>
    <x v="125"/>
    <x v="43"/>
    <x v="2"/>
    <x v="44"/>
    <x v="127"/>
    <x v="46"/>
    <n v="100"/>
    <x v="22"/>
    <s v="Industriële productie en technologie"/>
    <s v="O"/>
    <s v="Proj."/>
  </r>
  <r>
    <x v="7"/>
    <s v="13.20"/>
    <s v="Uitfinanciering subsidies (ICT beleid; prima RVO)"/>
    <x v="46"/>
    <x v="46"/>
    <x v="46"/>
    <x v="46"/>
    <x v="46"/>
    <x v="46"/>
    <x v="46"/>
    <n v="70"/>
    <x v="20"/>
    <s v="Transport, telecommunicatie en ov. infrastructuren"/>
    <s v="R/O"/>
    <s v="Proj."/>
  </r>
  <r>
    <x v="7"/>
    <s v="13.20"/>
    <s v="Uitfinanciering subsidies (ICT beleid; flankerend beleid en adm. lasten)"/>
    <x v="136"/>
    <x v="126"/>
    <x v="46"/>
    <x v="46"/>
    <x v="46"/>
    <x v="46"/>
    <x v="46"/>
    <n v="30"/>
    <x v="20"/>
    <s v="Transport, telecommunicatie en ov. infrastructuren"/>
    <s v="SO/O"/>
    <s v="Proj."/>
  </r>
  <r>
    <x v="7"/>
    <s v="U02"/>
    <s v="Cyber KI"/>
    <x v="46"/>
    <x v="127"/>
    <x v="46"/>
    <x v="46"/>
    <x v="46"/>
    <x v="46"/>
    <x v="46"/>
    <n v="95"/>
    <x v="22"/>
    <s v="Industriële productie en technologie"/>
    <s v="U/NWO/TNO/SO/O "/>
    <s v="Proj."/>
  </r>
  <r>
    <x v="7"/>
    <s v="18.10"/>
    <s v="Co-financiering EFRO en Interreg"/>
    <x v="137"/>
    <x v="128"/>
    <x v="128"/>
    <x v="126"/>
    <x v="127"/>
    <x v="128"/>
    <x v="127"/>
    <n v="30"/>
    <x v="3"/>
    <s v="Energie"/>
    <s v="O"/>
    <s v="Proj."/>
  </r>
  <r>
    <x v="7"/>
    <s v="18.10"/>
    <s v="Pieken in de Delta"/>
    <x v="46"/>
    <x v="46"/>
    <x v="46"/>
    <x v="46"/>
    <x v="46"/>
    <x v="46"/>
    <x v="46"/>
    <n v="35"/>
    <x v="22"/>
    <s v="Industriële productie en technologie"/>
    <s v="SO/O"/>
    <s v="Proj."/>
  </r>
  <r>
    <x v="7"/>
    <s v="UO2"/>
    <s v="Verduurzaming industrie KD"/>
    <x v="46"/>
    <x v="129"/>
    <x v="129"/>
    <x v="127"/>
    <x v="128"/>
    <x v="44"/>
    <x v="44"/>
    <n v="20"/>
    <x v="21"/>
    <s v="Milieubeheer en milieuzorg"/>
    <s v="O"/>
    <s v="Proj."/>
  </r>
  <r>
    <x v="7"/>
    <s v="UO2"/>
    <s v="Verduurzaming industrie KD"/>
    <x v="46"/>
    <x v="129"/>
    <x v="129"/>
    <x v="127"/>
    <x v="128"/>
    <x v="44"/>
    <x v="44"/>
    <n v="20"/>
    <x v="22"/>
    <s v="Industriële productie en technologie"/>
    <m/>
    <s v="Proj."/>
  </r>
  <r>
    <x v="7"/>
    <s v="UO2"/>
    <s v="Verduurzaming industrie  "/>
    <x v="138"/>
    <x v="130"/>
    <x v="2"/>
    <x v="128"/>
    <x v="129"/>
    <x v="129"/>
    <x v="128"/>
    <n v="20"/>
    <x v="21"/>
    <s v="Milieubeheer en milieuzorg"/>
    <s v="O"/>
    <s v="Proj."/>
  </r>
  <r>
    <x v="7"/>
    <s v="UO2"/>
    <s v="Verduurzaming industrie  "/>
    <x v="138"/>
    <x v="130"/>
    <x v="2"/>
    <x v="128"/>
    <x v="129"/>
    <x v="129"/>
    <x v="128"/>
    <n v="20"/>
    <x v="22"/>
    <s v="Industriële productie en technologie"/>
    <m/>
    <s v="Proj."/>
  </r>
  <r>
    <x v="7"/>
    <s v="12.01.02"/>
    <s v="Innovatiefonds: Innovatiekrediet technische ontwikkeling"/>
    <x v="139"/>
    <x v="131"/>
    <x v="130"/>
    <x v="129"/>
    <x v="130"/>
    <x v="130"/>
    <x v="129"/>
    <n v="100"/>
    <x v="22"/>
    <s v="Industriële productie en technologie"/>
    <s v="O"/>
    <s v="Proj."/>
  </r>
  <r>
    <x v="7"/>
    <s v="12.01.02"/>
    <s v="Innovatiefonds: Innovatiekrediet klinische ontwikkeling"/>
    <x v="140"/>
    <x v="132"/>
    <x v="131"/>
    <x v="130"/>
    <x v="131"/>
    <x v="131"/>
    <x v="130"/>
    <n v="100"/>
    <x v="18"/>
    <s v="Gezondheid"/>
    <s v="O"/>
    <s v="Proj."/>
  </r>
  <r>
    <x v="7"/>
    <s v="12.01.03"/>
    <s v="Innovatiefonds: risicokapitaal Seed"/>
    <x v="141"/>
    <x v="133"/>
    <x v="132"/>
    <x v="131"/>
    <x v="132"/>
    <x v="132"/>
    <x v="131"/>
    <n v="70"/>
    <x v="22"/>
    <s v="Industriële productie en technologie"/>
    <s v="O"/>
    <s v="Proj."/>
  </r>
  <r>
    <x v="7"/>
    <s v="12.01.04"/>
    <s v="Innovatiefonds: Fund to Fund"/>
    <x v="142"/>
    <x v="134"/>
    <x v="133"/>
    <x v="132"/>
    <x v="133"/>
    <x v="133"/>
    <x v="132"/>
    <n v="50"/>
    <x v="22"/>
    <s v="Industriële productie en technologie"/>
    <s v="O"/>
    <s v="Proj."/>
  </r>
  <r>
    <x v="7"/>
    <n v="19"/>
    <s v="Innovatiefonds: Investeringen in fundamenteel en toegepast onderzoek (met vermogensbehoud)"/>
    <x v="46"/>
    <x v="135"/>
    <x v="43"/>
    <x v="43"/>
    <x v="43"/>
    <x v="43"/>
    <x v="43"/>
    <n v="100"/>
    <x v="15"/>
    <s v="Niet in te delen wetenschappen"/>
    <s v="U/HBO/TNO/SO/O"/>
    <s v="Proj."/>
  </r>
  <r>
    <x v="7"/>
    <n v="19"/>
    <s v="Innovatiefonds: Investeringen in fundamenteel en toegepast onderzoek (met vermogensbehoud) R"/>
    <x v="143"/>
    <x v="136"/>
    <x v="2"/>
    <x v="133"/>
    <x v="46"/>
    <x v="46"/>
    <x v="46"/>
    <n v="100"/>
    <x v="15"/>
    <s v="Niet in te delen wetenschappen"/>
    <s v="U/HBO/TNO/SO/O/GTI"/>
    <s v="Proj."/>
  </r>
  <r>
    <x v="7"/>
    <n v="19"/>
    <s v="Innovatiefonds: Investeringen in fundamenteel en toegepast onderzoek; Oncode"/>
    <x v="144"/>
    <x v="137"/>
    <x v="134"/>
    <x v="134"/>
    <x v="134"/>
    <x v="46"/>
    <x v="46"/>
    <n v="48"/>
    <x v="12"/>
    <s v="Medisch"/>
    <s v="U/UMC/NOW/KNAW/R/SO"/>
    <s v="Proj."/>
  </r>
  <r>
    <x v="7"/>
    <m/>
    <s v="Co-investment venture capital instrument/EIF"/>
    <x v="46"/>
    <x v="138"/>
    <x v="135"/>
    <x v="135"/>
    <x v="46"/>
    <x v="46"/>
    <x v="46"/>
    <n v="6"/>
    <x v="22"/>
    <s v="Industriële productie en technologie"/>
    <s v="O"/>
    <s v="Proj."/>
  </r>
  <r>
    <x v="7"/>
    <s v="12.01.07"/>
    <s v="Innovatiefonds: vroege fase / informal investors: RVO"/>
    <x v="145"/>
    <x v="139"/>
    <x v="136"/>
    <x v="136"/>
    <x v="135"/>
    <x v="134"/>
    <x v="133"/>
    <n v="50"/>
    <x v="22"/>
    <s v="Industriële productie en technologie"/>
    <s v="O"/>
    <s v="Proj."/>
  </r>
  <r>
    <x v="7"/>
    <s v="12.01.07"/>
    <s v="Innovatiefonds: vroege fase / informal investors: STW"/>
    <x v="146"/>
    <x v="140"/>
    <x v="137"/>
    <x v="137"/>
    <x v="136"/>
    <x v="135"/>
    <x v="134"/>
    <n v="50"/>
    <x v="22"/>
    <s v="Industriële productie en technologie"/>
    <s v="O"/>
    <s v="Proj."/>
  </r>
  <r>
    <x v="7"/>
    <s v="12.01.07"/>
    <s v="Innovatiefonds: vroege fase / informal investors: haalbaarheidsstudies STW"/>
    <x v="147"/>
    <x v="141"/>
    <x v="73"/>
    <x v="71"/>
    <x v="46"/>
    <x v="46"/>
    <x v="46"/>
    <n v="50"/>
    <x v="22"/>
    <s v="Industriële productie en technologie"/>
    <s v="O"/>
    <s v="Proj."/>
  </r>
  <r>
    <x v="7"/>
    <m/>
    <s v="Smart industry (subsidies)"/>
    <x v="148"/>
    <x v="142"/>
    <x v="138"/>
    <x v="138"/>
    <x v="137"/>
    <x v="136"/>
    <x v="46"/>
    <n v="100"/>
    <x v="22"/>
    <s v="Industriële productie en technologie"/>
    <s v="O"/>
    <s v="Proj."/>
  </r>
  <r>
    <x v="7"/>
    <m/>
    <s v="Smart industry (leningen)"/>
    <x v="149"/>
    <x v="143"/>
    <x v="139"/>
    <x v="139"/>
    <x v="138"/>
    <x v="46"/>
    <x v="46"/>
    <n v="100"/>
    <x v="22"/>
    <s v="Industriële productie en technologie"/>
    <s v="O"/>
    <s v="Proj."/>
  </r>
  <r>
    <x v="7"/>
    <m/>
    <s v="Thematische technology transfer (subsidiedeel)"/>
    <x v="46"/>
    <x v="144"/>
    <x v="46"/>
    <x v="46"/>
    <x v="46"/>
    <x v="46"/>
    <x v="46"/>
    <n v="20"/>
    <x v="22"/>
    <s v="Industriële productie en technologie"/>
    <s v="U/UMC/TNO"/>
    <s v="Proj."/>
  </r>
  <r>
    <x v="7"/>
    <s v="14.01"/>
    <s v="Topsectoren energie: energie-innovatie tenderregeling "/>
    <x v="150"/>
    <x v="145"/>
    <x v="140"/>
    <x v="140"/>
    <x v="139"/>
    <x v="137"/>
    <x v="135"/>
    <n v="25"/>
    <x v="3"/>
    <s v="Energie"/>
    <s v="O"/>
    <s v="Proj."/>
  </r>
  <r>
    <x v="7"/>
    <s v="14.01"/>
    <s v="Topsectoren energie: SDE+projecten topsectoren energie"/>
    <x v="151"/>
    <x v="146"/>
    <x v="141"/>
    <x v="141"/>
    <x v="140"/>
    <x v="138"/>
    <x v="136"/>
    <n v="25"/>
    <x v="3"/>
    <s v="Energie"/>
    <s v="O"/>
    <s v="Proj."/>
  </r>
  <r>
    <x v="7"/>
    <s v="14.01."/>
    <s v="Energie-Akkoord SER: RVO demonstratieregeling Energie innovatie DEI (E&amp;I)"/>
    <x v="152"/>
    <x v="147"/>
    <x v="142"/>
    <x v="142"/>
    <x v="141"/>
    <x v="139"/>
    <x v="137"/>
    <n v="30"/>
    <x v="3"/>
    <s v="Energie"/>
    <s v="O"/>
    <s v="Proj."/>
  </r>
  <r>
    <x v="7"/>
    <s v="14.01"/>
    <s v="Energie-Akkoord SER: RVO subsidieregeling duurzame scheepsbouw (SDS)"/>
    <x v="153"/>
    <x v="148"/>
    <x v="143"/>
    <x v="143"/>
    <x v="142"/>
    <x v="140"/>
    <x v="138"/>
    <n v="30"/>
    <x v="3"/>
    <s v="Energie"/>
    <s v="O"/>
    <s v="Proj."/>
  </r>
  <r>
    <x v="7"/>
    <s v="14.01"/>
    <s v="Energie-innovatie (IA) - O: meerjarenafspraken energie (MJA-E)"/>
    <x v="154"/>
    <x v="149"/>
    <x v="144"/>
    <x v="144"/>
    <x v="143"/>
    <x v="141"/>
    <x v="139"/>
    <n v="25"/>
    <x v="3"/>
    <s v="Energie"/>
    <s v="O"/>
    <s v="Proj."/>
  </r>
  <r>
    <x v="7"/>
    <s v="14.01"/>
    <s v="Energie-innovatie (IA) - O: RVO smart grids"/>
    <x v="133"/>
    <x v="46"/>
    <x v="46"/>
    <x v="46"/>
    <x v="46"/>
    <x v="46"/>
    <x v="46"/>
    <n v="25"/>
    <x v="3"/>
    <s v="Energie"/>
    <s v="O"/>
    <s v="Proj."/>
  </r>
  <r>
    <x v="7"/>
    <s v="14.01"/>
    <s v="Energie-innovatie (IA) - O: duurzame elektriciteitsvoorziening"/>
    <x v="46"/>
    <x v="46"/>
    <x v="46"/>
    <x v="46"/>
    <x v="46"/>
    <x v="46"/>
    <x v="46"/>
    <n v="25"/>
    <x v="3"/>
    <s v="Energie"/>
    <s v="O"/>
    <s v="Proj."/>
  </r>
  <r>
    <x v="7"/>
    <s v="14.01"/>
    <s v="Energie-innovatie (IA) - O: innovatieagenda wind op zee"/>
    <x v="46"/>
    <x v="46"/>
    <x v="46"/>
    <x v="46"/>
    <x v="46"/>
    <x v="46"/>
    <x v="46"/>
    <n v="25"/>
    <x v="3"/>
    <s v="Energie"/>
    <s v="O"/>
    <s v="Proj."/>
  </r>
  <r>
    <x v="7"/>
    <s v="14.01"/>
    <s v="Energie-innovatie (IA) - O: innovatieagenda nieuw gas"/>
    <x v="155"/>
    <x v="46"/>
    <x v="46"/>
    <x v="46"/>
    <x v="46"/>
    <x v="46"/>
    <x v="46"/>
    <n v="25"/>
    <x v="3"/>
    <s v="Energie"/>
    <s v="O"/>
    <s v="Proj."/>
  </r>
  <r>
    <x v="7"/>
    <s v="14.01"/>
    <s v="Energie-innovatie (IA) - O: duurzaamheid energiebesparing UKR"/>
    <x v="156"/>
    <x v="148"/>
    <x v="46"/>
    <x v="46"/>
    <x v="46"/>
    <x v="46"/>
    <x v="46"/>
    <n v="25"/>
    <x v="3"/>
    <s v="Energie"/>
    <s v="O"/>
    <s v="Proj."/>
  </r>
  <r>
    <x v="7"/>
    <s v="14.01"/>
    <s v="Overige subsidies: transitiemanagement"/>
    <x v="46"/>
    <x v="46"/>
    <x v="46"/>
    <x v="46"/>
    <x v="46"/>
    <x v="46"/>
    <x v="46"/>
    <n v="25"/>
    <x v="3"/>
    <s v="Energie"/>
    <s v="O"/>
    <s v="Proj."/>
  </r>
  <r>
    <x v="7"/>
    <s v="14.01"/>
    <s v="Carbon Capture and Storage"/>
    <x v="157"/>
    <x v="150"/>
    <x v="145"/>
    <x v="145"/>
    <x v="144"/>
    <x v="142"/>
    <x v="140"/>
    <n v="100"/>
    <x v="3"/>
    <s v="Energie"/>
    <s v="O"/>
    <s v="Proj."/>
  </r>
  <r>
    <x v="7"/>
    <s v="14.01"/>
    <s v="Hoge Flux Reactor"/>
    <x v="158"/>
    <x v="151"/>
    <x v="146"/>
    <x v="146"/>
    <x v="145"/>
    <x v="143"/>
    <x v="141"/>
    <n v="100"/>
    <x v="3"/>
    <s v="Energie"/>
    <s v="HFR/NRG"/>
    <s v="Inst."/>
  </r>
  <r>
    <x v="7"/>
    <s v="14.06"/>
    <s v="O&amp;O bodembeheer: projecten bodembeheer"/>
    <x v="159"/>
    <x v="60"/>
    <x v="46"/>
    <x v="46"/>
    <x v="46"/>
    <x v="46"/>
    <x v="46"/>
    <n v="100"/>
    <x v="3"/>
    <s v="Energie"/>
    <s v="Proj."/>
    <s v="Proj."/>
  </r>
  <r>
    <x v="7"/>
    <s v="14.06"/>
    <s v="O&amp;O bodembeheer: onderzoeksprojecten bodembeweging "/>
    <x v="160"/>
    <x v="152"/>
    <x v="147"/>
    <x v="147"/>
    <x v="146"/>
    <x v="144"/>
    <x v="142"/>
    <n v="100"/>
    <x v="3"/>
    <s v="Energie"/>
    <s v="Proj."/>
    <s v="Proj."/>
  </r>
  <r>
    <x v="7"/>
    <s v="14.06"/>
    <s v="O&amp;O bodembeheer: SodM onderzoeksbudget mijnbouw"/>
    <x v="161"/>
    <x v="153"/>
    <x v="148"/>
    <x v="148"/>
    <x v="147"/>
    <x v="43"/>
    <x v="43"/>
    <n v="100"/>
    <x v="3"/>
    <s v="Energie"/>
    <s v="Proj."/>
    <s v="Proj."/>
  </r>
  <r>
    <x v="7"/>
    <s v="14.06"/>
    <s v="O&amp;O bodembeheer: beleidsbudget secretariaten mijraad/TCBB"/>
    <x v="78"/>
    <x v="154"/>
    <x v="149"/>
    <x v="149"/>
    <x v="148"/>
    <x v="145"/>
    <x v="143"/>
    <n v="100"/>
    <x v="3"/>
    <s v="Energie"/>
    <s v="Proj."/>
    <s v="Proj."/>
  </r>
  <r>
    <x v="7"/>
    <s v="14.06"/>
    <s v="Pallas"/>
    <x v="162"/>
    <x v="46"/>
    <x v="46"/>
    <x v="46"/>
    <x v="46"/>
    <x v="46"/>
    <x v="46"/>
    <n v="60"/>
    <x v="3"/>
    <s v="Energie"/>
    <s v="Proj."/>
    <s v="Proj."/>
  </r>
  <r>
    <x v="7"/>
    <s v="14.10"/>
    <s v="Bijdrage aan ECN"/>
    <x v="163"/>
    <x v="155"/>
    <x v="150"/>
    <x v="150"/>
    <x v="149"/>
    <x v="146"/>
    <x v="144"/>
    <n v="100"/>
    <x v="3"/>
    <s v="Energie"/>
    <s v="ECN"/>
    <s v="Inst."/>
  </r>
  <r>
    <x v="7"/>
    <s v="14.06"/>
    <s v="Onderzoek &amp; opdrachten: onderzoeksprojecten ETM algemeen"/>
    <x v="101"/>
    <x v="156"/>
    <x v="46"/>
    <x v="46"/>
    <x v="46"/>
    <x v="46"/>
    <x v="46"/>
    <n v="100"/>
    <x v="3"/>
    <s v="Energie"/>
    <s v="Proj."/>
    <s v="Proj."/>
  </r>
  <r>
    <x v="7"/>
    <s v="14.06"/>
    <s v="Onderzoek &amp; opdrachten: onderzoeksprojecten ETM (E&amp;I)"/>
    <x v="164"/>
    <x v="157"/>
    <x v="151"/>
    <x v="151"/>
    <x v="150"/>
    <x v="147"/>
    <x v="145"/>
    <n v="100"/>
    <x v="3"/>
    <s v="Energie"/>
    <s v="Proj."/>
    <s v="Proj."/>
  </r>
  <r>
    <x v="7"/>
    <s v="14.08"/>
    <s v="Bijdrage TNO-AGE bodembeheer"/>
    <x v="165"/>
    <x v="158"/>
    <x v="152"/>
    <x v="152"/>
    <x v="151"/>
    <x v="148"/>
    <x v="146"/>
    <n v="100"/>
    <x v="3"/>
    <s v="Energie"/>
    <s v="TNO"/>
    <s v="Inst."/>
  </r>
  <r>
    <x v="7"/>
    <s v="14.08"/>
    <s v="Bijdrage ECN-TNO (E&amp;I)"/>
    <x v="166"/>
    <x v="159"/>
    <x v="153"/>
    <x v="153"/>
    <x v="152"/>
    <x v="149"/>
    <x v="147"/>
    <n v="100"/>
    <x v="3"/>
    <s v="Energie"/>
    <s v="TNO"/>
    <s v="Inst."/>
  </r>
  <r>
    <x v="7"/>
    <s v="15.08"/>
    <s v="SodM onderzoek TNO-AGE"/>
    <x v="167"/>
    <x v="160"/>
    <x v="154"/>
    <x v="154"/>
    <x v="153"/>
    <x v="150"/>
    <x v="148"/>
    <n v="100"/>
    <x v="3"/>
    <s v="Energie"/>
    <s v="TNO"/>
    <s v="Inst."/>
  </r>
  <r>
    <x v="7"/>
    <s v="15.06"/>
    <s v="Onderzoek NCG"/>
    <x v="168"/>
    <x v="161"/>
    <x v="155"/>
    <x v="155"/>
    <x v="154"/>
    <x v="151"/>
    <x v="149"/>
    <n v="100"/>
    <x v="3"/>
    <s v="Energie"/>
    <s v="Proj."/>
    <s v="Proj."/>
  </r>
  <r>
    <x v="8"/>
    <s v="16.06"/>
    <s v="Plantaardige productie: project energietransitie"/>
    <x v="46"/>
    <x v="46"/>
    <x v="46"/>
    <x v="46"/>
    <x v="46"/>
    <x v="46"/>
    <x v="46"/>
    <n v="100"/>
    <x v="23"/>
    <s v="Landbouw "/>
    <s v="SO"/>
    <s v="Proj."/>
  </r>
  <r>
    <x v="8"/>
    <s v="16.06"/>
    <s v="Plantaardige productie: FES innovatieprogramma energie"/>
    <x v="169"/>
    <x v="162"/>
    <x v="156"/>
    <x v="156"/>
    <x v="155"/>
    <x v="152"/>
    <x v="150"/>
    <n v="100"/>
    <x v="22"/>
    <s v="Industriële productie en technologie"/>
    <s v="SO"/>
    <s v="Proj."/>
  </r>
  <r>
    <x v="8"/>
    <s v="16.06"/>
    <s v="Dierenwelzijn: dierproeven (opdrachten)"/>
    <x v="170"/>
    <x v="163"/>
    <x v="157"/>
    <x v="157"/>
    <x v="156"/>
    <x v="153"/>
    <x v="151"/>
    <n v="100"/>
    <x v="22"/>
    <s v="Industriële productie en technologie"/>
    <s v="SO"/>
    <s v="Proj."/>
  </r>
  <r>
    <x v="8"/>
    <s v="16.06"/>
    <s v="Dierenwelzijn: project dierenwelzijn landbouwhuisd."/>
    <x v="171"/>
    <x v="164"/>
    <x v="158"/>
    <x v="158"/>
    <x v="157"/>
    <x v="154"/>
    <x v="152"/>
    <n v="100"/>
    <x v="22"/>
    <s v="Industriële productie en technologie"/>
    <s v="SO"/>
    <s v="Proj."/>
  </r>
  <r>
    <x v="8"/>
    <s v="16.02"/>
    <s v="Div. proj. duurz. Landbouw"/>
    <x v="46"/>
    <x v="165"/>
    <x v="159"/>
    <x v="46"/>
    <x v="46"/>
    <x v="46"/>
    <x v="46"/>
    <n v="50"/>
    <x v="23"/>
    <s v="Landbouw "/>
    <s v="SO"/>
    <s v="Proj."/>
  </r>
  <r>
    <x v="8"/>
    <s v="16.02"/>
    <s v="Innovatieprogramma visserij"/>
    <x v="46"/>
    <x v="113"/>
    <x v="160"/>
    <x v="159"/>
    <x v="46"/>
    <x v="46"/>
    <x v="46"/>
    <n v="100"/>
    <x v="23"/>
    <s v="Landbouw"/>
    <s v="SO"/>
    <s v="Proj."/>
  </r>
  <r>
    <x v="8"/>
    <s v="16.02"/>
    <s v="Europees fonds voor maritieme zaken en visserij"/>
    <x v="46"/>
    <x v="166"/>
    <x v="161"/>
    <x v="160"/>
    <x v="158"/>
    <x v="155"/>
    <x v="46"/>
    <n v="100"/>
    <x v="23"/>
    <s v="Landbouw"/>
    <s v="SO"/>
    <s v="Proj."/>
  </r>
  <r>
    <x v="8"/>
    <s v="16.40"/>
    <s v="Kennisbasis: kennisbasis"/>
    <x v="172"/>
    <x v="167"/>
    <x v="162"/>
    <x v="161"/>
    <x v="159"/>
    <x v="156"/>
    <x v="153"/>
    <n v="100"/>
    <x v="24"/>
    <s v="Landbouw"/>
    <s v="DLO"/>
    <s v="Inst."/>
  </r>
  <r>
    <x v="8"/>
    <s v="16.40"/>
    <s v="Kennisbasis: autonome bijdragen"/>
    <x v="173"/>
    <x v="168"/>
    <x v="163"/>
    <x v="162"/>
    <x v="160"/>
    <x v="157"/>
    <x v="154"/>
    <n v="100"/>
    <x v="24"/>
    <s v="Landbouw"/>
    <s v="DLO"/>
    <s v="Inst."/>
  </r>
  <r>
    <x v="8"/>
    <s v="16.40"/>
    <s v="Wettelijke onderzoekstaken"/>
    <x v="174"/>
    <x v="169"/>
    <x v="164"/>
    <x v="163"/>
    <x v="161"/>
    <x v="158"/>
    <x v="155"/>
    <n v="100"/>
    <x v="24"/>
    <s v="Landbouw"/>
    <s v="DLO"/>
    <s v="Proj."/>
  </r>
  <r>
    <x v="8"/>
    <s v="16.40"/>
    <s v="Onderzoeksprogrammering"/>
    <x v="175"/>
    <x v="170"/>
    <x v="165"/>
    <x v="164"/>
    <x v="162"/>
    <x v="159"/>
    <x v="156"/>
    <n v="100"/>
    <x v="23"/>
    <s v="Landbouw "/>
    <s v="DLO"/>
    <s v="Proj."/>
  </r>
  <r>
    <x v="8"/>
    <s v="16.40"/>
    <s v="Topsectoren"/>
    <x v="176"/>
    <x v="171"/>
    <x v="166"/>
    <x v="165"/>
    <x v="163"/>
    <x v="160"/>
    <x v="157"/>
    <n v="100"/>
    <x v="23"/>
    <s v="Landbouw "/>
    <s v="DLO"/>
    <s v="Proj."/>
  </r>
  <r>
    <x v="8"/>
    <s v="16.40"/>
    <s v="Bijdrage aan ZonMw voor dierproeven"/>
    <x v="46"/>
    <x v="172"/>
    <x v="167"/>
    <x v="71"/>
    <x v="164"/>
    <x v="161"/>
    <x v="158"/>
    <n v="100"/>
    <x v="23"/>
    <s v="Landbouw "/>
    <s v="ZonMW"/>
    <s v="Proj."/>
  </r>
  <r>
    <x v="8"/>
    <s v="16.40"/>
    <s v="Agrokennis: onderzoeksprojecten"/>
    <x v="177"/>
    <x v="173"/>
    <x v="168"/>
    <x v="166"/>
    <x v="165"/>
    <x v="162"/>
    <x v="159"/>
    <n v="100"/>
    <x v="23"/>
    <s v="Landbouw "/>
    <s v="O"/>
    <s v="Proj."/>
  </r>
  <r>
    <x v="8"/>
    <s v="16.40"/>
    <s v="Agrokennis: Onderzoeksprojecten RVO"/>
    <x v="178"/>
    <x v="174"/>
    <x v="169"/>
    <x v="46"/>
    <x v="46"/>
    <x v="46"/>
    <x v="46"/>
    <n v="100"/>
    <x v="23"/>
    <s v="Landbouw"/>
    <s v="O"/>
    <s v="Proj."/>
  </r>
  <r>
    <x v="8"/>
    <s v="16.40"/>
    <s v="Agrokennis: innovatieprojecten"/>
    <x v="179"/>
    <x v="175"/>
    <x v="170"/>
    <x v="167"/>
    <x v="166"/>
    <x v="163"/>
    <x v="160"/>
    <n v="100"/>
    <x v="23"/>
    <s v="Landbouw "/>
    <s v="O"/>
    <s v="Proj."/>
  </r>
  <r>
    <x v="8"/>
    <s v="16.40"/>
    <s v="Agrokennis: basisfinanciering overige kennisinstellingen"/>
    <x v="46"/>
    <x v="176"/>
    <x v="171"/>
    <x v="168"/>
    <x v="167"/>
    <x v="164"/>
    <x v="161"/>
    <n v="100"/>
    <x v="23"/>
    <s v="Landbouw "/>
    <s v="O"/>
    <s v="Proj."/>
  </r>
  <r>
    <x v="8"/>
    <s v="16.40"/>
    <s v="Agrokennis: vernieuwen onderzoeksinfrastructuur"/>
    <x v="180"/>
    <x v="177"/>
    <x v="172"/>
    <x v="169"/>
    <x v="168"/>
    <x v="165"/>
    <x v="162"/>
    <n v="100"/>
    <x v="23"/>
    <s v="Landbouw "/>
    <s v="O"/>
    <s v="Proj."/>
  </r>
  <r>
    <x v="8"/>
    <s v="16.40"/>
    <s v="Agrokennis: RVO vernieuwen onderzoeksinfrastructuur"/>
    <x v="181"/>
    <x v="46"/>
    <x v="46"/>
    <x v="46"/>
    <x v="46"/>
    <x v="46"/>
    <x v="46"/>
    <n v="100"/>
    <x v="23"/>
    <s v="Landbouw "/>
    <s v="O"/>
    <s v="Proj."/>
  </r>
  <r>
    <x v="8"/>
    <s v="16.40"/>
    <s v="Agrokennis: ontwikkelen kennisbeleid"/>
    <x v="182"/>
    <x v="178"/>
    <x v="173"/>
    <x v="170"/>
    <x v="169"/>
    <x v="166"/>
    <x v="163"/>
    <n v="100"/>
    <x v="23"/>
    <s v="Landbouw "/>
    <s v="O"/>
    <s v="Proj."/>
  </r>
  <r>
    <x v="8"/>
    <s v="16.40"/>
    <s v="Agrokennis: innovatienetwerk kpl. 290100"/>
    <x v="46"/>
    <x v="46"/>
    <x v="46"/>
    <x v="46"/>
    <x v="46"/>
    <x v="46"/>
    <x v="46"/>
    <n v="100"/>
    <x v="23"/>
    <s v="Landbouw "/>
    <s v="O"/>
    <s v="Proj."/>
  </r>
  <r>
    <x v="8"/>
    <s v="16.40"/>
    <s v="Opdrachtverlening via RIVM"/>
    <x v="183"/>
    <x v="179"/>
    <x v="174"/>
    <x v="171"/>
    <x v="170"/>
    <x v="167"/>
    <x v="164"/>
    <n v="100"/>
    <x v="23"/>
    <s v="Landbouw "/>
    <s v="O"/>
    <s v="Proj."/>
  </r>
  <r>
    <x v="8"/>
    <n v="40"/>
    <s v="Centraal Plan Bureau"/>
    <x v="46"/>
    <x v="46"/>
    <x v="46"/>
    <x v="46"/>
    <x v="46"/>
    <x v="46"/>
    <x v="46"/>
    <n v="0"/>
    <x v="0"/>
    <s v="Politieke en soc. systemen, structuren/processen"/>
    <s v="R"/>
    <s v="Inst."/>
  </r>
  <r>
    <x v="9"/>
    <n v="1"/>
    <s v="Arbeidsmarkt"/>
    <x v="184"/>
    <x v="180"/>
    <x v="175"/>
    <x v="172"/>
    <x v="171"/>
    <x v="168"/>
    <x v="165"/>
    <n v="100"/>
    <x v="18"/>
    <s v="Gezondheid"/>
    <s v="TNO/RIVM"/>
    <s v="Inst."/>
  </r>
  <r>
    <x v="9"/>
    <n v="1"/>
    <s v="Arbeidsmarkt"/>
    <x v="185"/>
    <x v="181"/>
    <x v="176"/>
    <x v="173"/>
    <x v="172"/>
    <x v="169"/>
    <x v="166"/>
    <n v="100"/>
    <x v="0"/>
    <s v="Politieke en soc. systemen, structuren/processen"/>
    <s v="Proj."/>
    <s v="Proj."/>
  </r>
  <r>
    <x v="9"/>
    <n v="1"/>
    <s v="Arbeidsmarkt"/>
    <x v="186"/>
    <x v="182"/>
    <x v="177"/>
    <x v="174"/>
    <x v="173"/>
    <x v="46"/>
    <x v="46"/>
    <n v="100"/>
    <x v="0"/>
    <s v="Politieke en soc. systemen, structuren/processen"/>
    <s v="Netspar"/>
    <s v="Proj."/>
  </r>
  <r>
    <x v="9"/>
    <n v="3"/>
    <s v="Arbeidsongeschiktheid"/>
    <x v="46"/>
    <x v="46"/>
    <x v="2"/>
    <x v="116"/>
    <x v="117"/>
    <x v="170"/>
    <x v="46"/>
    <n v="100"/>
    <x v="0"/>
    <s v="Politieke en soc. systemen, structuren/processen"/>
    <s v="Proj."/>
    <s v="Proj."/>
  </r>
  <r>
    <x v="9"/>
    <n v="13"/>
    <s v="Integratie en maatschappelijke samenhang"/>
    <x v="187"/>
    <x v="183"/>
    <x v="178"/>
    <x v="175"/>
    <x v="174"/>
    <x v="171"/>
    <x v="167"/>
    <n v="100"/>
    <x v="0"/>
    <s v="Politieke en soc. systemen, structuren/processen"/>
    <s v="Proj."/>
    <s v="Proj."/>
  </r>
  <r>
    <x v="9"/>
    <n v="98"/>
    <s v="Algemeen"/>
    <x v="188"/>
    <x v="184"/>
    <x v="179"/>
    <x v="176"/>
    <x v="175"/>
    <x v="172"/>
    <x v="168"/>
    <n v="100"/>
    <x v="0"/>
    <s v="Politieke en soc. systemen, structuren/processen"/>
    <s v="Proj."/>
    <s v="Proj."/>
  </r>
  <r>
    <x v="10"/>
    <s v="BKZ"/>
    <s v="Beschikbaarheidsbijdrage academische zorg"/>
    <x v="189"/>
    <x v="185"/>
    <x v="180"/>
    <x v="177"/>
    <x v="176"/>
    <x v="173"/>
    <x v="169"/>
    <n v="3.1"/>
    <x v="12"/>
    <s v="Medische wetenschappen"/>
    <s v="UMC"/>
    <s v="Inst."/>
  </r>
  <r>
    <x v="10"/>
    <s v="1.1"/>
    <s v="Nationaal programma preventie"/>
    <x v="190"/>
    <x v="186"/>
    <x v="181"/>
    <x v="178"/>
    <x v="177"/>
    <x v="174"/>
    <x v="170"/>
    <n v="27.9"/>
    <x v="18"/>
    <s v="Gezondheid"/>
    <s v="SO"/>
    <s v="Proj."/>
  </r>
  <r>
    <x v="10"/>
    <s v="1.2"/>
    <s v="Ziektepreventie (FES RSV)"/>
    <x v="46"/>
    <x v="46"/>
    <x v="46"/>
    <x v="46"/>
    <x v="46"/>
    <x v="46"/>
    <x v="46"/>
    <n v="0"/>
    <x v="18"/>
    <s v="Gezondheid"/>
    <s v="SO"/>
    <s v="Proj."/>
  </r>
  <r>
    <x v="10"/>
    <s v="1.2"/>
    <s v="Ziektepreventie (vaccinonderzoek RIVM en InTraVacc)"/>
    <x v="191"/>
    <x v="187"/>
    <x v="182"/>
    <x v="179"/>
    <x v="178"/>
    <x v="175"/>
    <x v="171"/>
    <n v="7.5"/>
    <x v="12"/>
    <s v="Medische wetenschappen"/>
    <s v="RIVM"/>
    <s v="Inst."/>
  </r>
  <r>
    <x v="10"/>
    <s v="1.4.1"/>
    <s v="Ethiek"/>
    <x v="192"/>
    <x v="188"/>
    <x v="183"/>
    <x v="180"/>
    <x v="179"/>
    <x v="176"/>
    <x v="172"/>
    <n v="11.4"/>
    <x v="18"/>
    <s v="Gezondheid"/>
    <s v="Proj."/>
    <s v="Proj."/>
  </r>
  <r>
    <x v="10"/>
    <s v="2.1"/>
    <s v="Kwaliteit en veiligheid (NKI)"/>
    <x v="193"/>
    <x v="189"/>
    <x v="184"/>
    <x v="181"/>
    <x v="180"/>
    <x v="177"/>
    <x v="173"/>
    <n v="12.3"/>
    <x v="18"/>
    <s v="Gezondheid"/>
    <s v="SO"/>
    <s v="Inst."/>
  </r>
  <r>
    <x v="10"/>
    <s v="2.1"/>
    <s v="Kwaliteit en veiligheid (FES Lifelines)"/>
    <x v="46"/>
    <x v="46"/>
    <x v="46"/>
    <x v="46"/>
    <x v="46"/>
    <x v="46"/>
    <x v="46"/>
    <n v="0"/>
    <x v="18"/>
    <s v="Gezondheid"/>
    <s v="SO"/>
    <s v="Proj."/>
  </r>
  <r>
    <x v="10"/>
    <s v="2.1"/>
    <s v="Kwaliteit en veiligheid (FES LSH)"/>
    <x v="194"/>
    <x v="190"/>
    <x v="46"/>
    <x v="46"/>
    <x v="46"/>
    <x v="46"/>
    <x v="46"/>
    <n v="0"/>
    <x v="18"/>
    <s v="Gezondheid"/>
    <s v="SO"/>
    <s v="Proj."/>
  </r>
  <r>
    <x v="10"/>
    <s v="2.1"/>
    <s v="Kwaliteit en Veiligheid / Instellingssubsidie Nictiz"/>
    <x v="126"/>
    <x v="191"/>
    <x v="185"/>
    <x v="182"/>
    <x v="181"/>
    <x v="178"/>
    <x v="174"/>
    <n v="27.6"/>
    <x v="18"/>
    <s v="Gezondheid"/>
    <s v="SO"/>
    <s v="Inst."/>
  </r>
  <r>
    <x v="10"/>
    <s v="4.3"/>
    <s v="Kwaliteit, transparantie en kennisontwikkeling (ZonMw: programmering)"/>
    <x v="195"/>
    <x v="192"/>
    <x v="186"/>
    <x v="183"/>
    <x v="182"/>
    <x v="179"/>
    <x v="175"/>
    <n v="58.6"/>
    <x v="18"/>
    <s v="Gezondheid"/>
    <s v="ZonMw"/>
    <s v="Proj."/>
  </r>
  <r>
    <x v="10"/>
    <s v="4.3"/>
    <s v="Kwaliteit, transparantie en kennisontwikkeling (NIVEL)"/>
    <x v="196"/>
    <x v="193"/>
    <x v="187"/>
    <x v="184"/>
    <x v="183"/>
    <x v="180"/>
    <x v="176"/>
    <n v="13.8"/>
    <x v="18"/>
    <s v="Gezondheid"/>
    <s v="NIVEL"/>
    <s v="Inst."/>
  </r>
  <r>
    <x v="10"/>
    <s v="4.3"/>
    <s v="ZonMW: Kwaliteit, transparantie en kennisontwikkeling"/>
    <x v="197"/>
    <x v="194"/>
    <x v="188"/>
    <x v="185"/>
    <x v="184"/>
    <x v="181"/>
    <x v="177"/>
    <n v="5.9"/>
    <x v="18"/>
    <s v="Gezondheid"/>
    <s v="ZonMw"/>
    <s v="Proj."/>
  </r>
  <r>
    <x v="10"/>
    <s v="4.3"/>
    <s v="Fast track: kwaliteit, transparantie en kennisontwikkeling"/>
    <x v="198"/>
    <x v="46"/>
    <x v="46"/>
    <x v="46"/>
    <x v="46"/>
    <x v="46"/>
    <x v="46"/>
    <n v="0"/>
    <x v="18"/>
    <s v="Gezondheid"/>
    <s v="SO"/>
    <s v="Proj."/>
  </r>
  <r>
    <x v="10"/>
    <s v="6.4"/>
    <s v="Sport verenigt Nederland"/>
    <x v="46"/>
    <x v="46"/>
    <x v="46"/>
    <x v="186"/>
    <x v="185"/>
    <x v="182"/>
    <x v="178"/>
    <n v="0"/>
    <x v="18"/>
    <s v="Gezondheid"/>
    <s v="Proj."/>
    <s v="Proj."/>
  </r>
  <r>
    <x v="10"/>
    <s v="9.3"/>
    <s v="Strategisch onderzoek RIVM"/>
    <x v="199"/>
    <x v="195"/>
    <x v="189"/>
    <x v="187"/>
    <x v="186"/>
    <x v="183"/>
    <x v="179"/>
    <n v="69.400000000000006"/>
    <x v="12"/>
    <s v="Medische wetenschappen"/>
    <s v="RIVM"/>
    <s v="Inst."/>
  </r>
  <r>
    <x v="10"/>
    <s v="10.2"/>
    <s v="Personele en materiële uitgaven SCP en raden (was: SCP (eigen onderzoek))"/>
    <x v="200"/>
    <x v="196"/>
    <x v="190"/>
    <x v="188"/>
    <x v="187"/>
    <x v="184"/>
    <x v="180"/>
    <n v="28.4"/>
    <x v="0"/>
    <s v="Politieke en soc. systemen, structuren/processen"/>
    <s v="SCP"/>
    <s v="Inst."/>
  </r>
  <r>
    <x v="10"/>
    <s v="10.2"/>
    <s v="Personele en materiële uitgaven SCP en raden (was:SCP (uitbesteding))"/>
    <x v="201"/>
    <x v="197"/>
    <x v="191"/>
    <x v="189"/>
    <x v="188"/>
    <x v="185"/>
    <x v="181"/>
    <n v="14.3"/>
    <x v="0"/>
    <s v="Politieke en soc. systemen, structuren/processen"/>
    <s v="SO"/>
    <s v="Proj."/>
  </r>
  <r>
    <x v="10"/>
    <s v="10.2"/>
    <s v="Personele en materiële uitgaven SCP en raden (was:SCP (uitbesteding))"/>
    <x v="159"/>
    <x v="198"/>
    <x v="192"/>
    <x v="190"/>
    <x v="189"/>
    <x v="186"/>
    <x v="182"/>
    <n v="0.4"/>
    <x v="0"/>
    <s v="Politieke en soc. systemen, structuren/processen"/>
    <s v="O"/>
    <s v="Proj."/>
  </r>
  <r>
    <x v="10"/>
    <s v="10.2"/>
    <s v="Personele en materiële uitgaven SCP en raden (was:SCP (uitbesteding))"/>
    <x v="202"/>
    <x v="199"/>
    <x v="193"/>
    <x v="191"/>
    <x v="190"/>
    <x v="187"/>
    <x v="183"/>
    <n v="0.3"/>
    <x v="0"/>
    <s v="Politieke en soc. systemen, structuren/processen"/>
    <s v="U"/>
    <s v="Proj."/>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16" firstHeaderRow="1" firstDataRow="2" firstDataCol="1"/>
  <pivotFields count="15">
    <pivotField axis="axisRow" showAll="0">
      <items count="12">
        <item x="0"/>
        <item x="3"/>
        <item x="1"/>
        <item x="5"/>
        <item x="7"/>
        <item x="6"/>
        <item x="2"/>
        <item x="8"/>
        <item x="4"/>
        <item x="9"/>
        <item x="10"/>
        <item t="default"/>
      </items>
    </pivotField>
    <pivotField showAll="0"/>
    <pivotField showAll="0"/>
    <pivotField showAll="0"/>
    <pivotField showAll="0">
      <items count="201">
        <item x="46"/>
        <item x="119"/>
        <item x="117"/>
        <item x="60"/>
        <item x="156"/>
        <item x="76"/>
        <item x="10"/>
        <item x="199"/>
        <item x="84"/>
        <item x="198"/>
        <item x="183"/>
        <item x="63"/>
        <item x="61"/>
        <item x="99"/>
        <item x="154"/>
        <item x="124"/>
        <item x="177"/>
        <item x="42"/>
        <item x="78"/>
        <item x="129"/>
        <item x="97"/>
        <item x="77"/>
        <item x="1"/>
        <item x="82"/>
        <item x="53"/>
        <item x="91"/>
        <item x="67"/>
        <item x="74"/>
        <item x="71"/>
        <item x="141"/>
        <item x="182"/>
        <item x="148"/>
        <item x="65"/>
        <item x="57"/>
        <item x="98"/>
        <item x="143"/>
        <item x="64"/>
        <item x="149"/>
        <item x="123"/>
        <item x="62"/>
        <item x="0"/>
        <item x="14"/>
        <item x="87"/>
        <item x="55"/>
        <item x="90"/>
        <item x="174"/>
        <item x="80"/>
        <item x="115"/>
        <item x="164"/>
        <item x="47"/>
        <item x="75"/>
        <item x="81"/>
        <item x="9"/>
        <item x="79"/>
        <item x="66"/>
        <item x="138"/>
        <item x="72"/>
        <item x="142"/>
        <item x="163"/>
        <item x="106"/>
        <item x="118"/>
        <item x="92"/>
        <item x="126"/>
        <item x="125"/>
        <item x="157"/>
        <item x="152"/>
        <item x="144"/>
        <item x="178"/>
        <item x="190"/>
        <item x="160"/>
        <item x="83"/>
        <item x="2"/>
        <item x="184"/>
        <item x="54"/>
        <item x="116"/>
        <item x="172"/>
        <item x="176"/>
        <item x="173"/>
        <item x="137"/>
        <item x="24"/>
        <item x="175"/>
        <item x="181"/>
        <item x="13"/>
        <item x="89"/>
        <item x="150"/>
        <item x="93"/>
        <item x="153"/>
        <item x="130"/>
        <item x="43"/>
        <item x="6"/>
        <item x="86"/>
        <item x="140"/>
        <item x="11"/>
        <item x="166"/>
        <item x="188"/>
        <item x="127"/>
        <item x="85"/>
        <item x="122"/>
        <item x="45"/>
        <item x="44"/>
        <item x="165"/>
        <item x="197"/>
        <item x="73"/>
        <item x="168"/>
        <item x="180"/>
        <item x="5"/>
        <item x="179"/>
        <item x="139"/>
        <item x="113"/>
        <item x="94"/>
        <item x="48"/>
        <item x="158"/>
        <item x="69"/>
        <item x="4"/>
        <item x="88"/>
        <item x="193"/>
        <item x="162"/>
        <item x="40"/>
        <item x="70"/>
        <item x="7"/>
        <item x="58"/>
        <item x="186"/>
        <item x="196"/>
        <item x="151"/>
        <item x="146"/>
        <item x="120"/>
        <item x="37"/>
        <item x="128"/>
        <item x="136"/>
        <item x="155"/>
        <item x="161"/>
        <item x="41"/>
        <item x="31"/>
        <item x="51"/>
        <item x="191"/>
        <item x="15"/>
        <item x="52"/>
        <item x="22"/>
        <item x="195"/>
        <item x="19"/>
        <item x="17"/>
        <item x="8"/>
        <item x="105"/>
        <item x="134"/>
        <item x="132"/>
        <item x="33"/>
        <item x="187"/>
        <item x="21"/>
        <item x="145"/>
        <item x="194"/>
        <item x="18"/>
        <item x="96"/>
        <item x="189"/>
        <item x="100"/>
        <item x="159"/>
        <item x="111"/>
        <item x="107"/>
        <item x="59"/>
        <item x="147"/>
        <item x="23"/>
        <item x="170"/>
        <item x="109"/>
        <item x="185"/>
        <item x="103"/>
        <item x="36"/>
        <item x="167"/>
        <item x="135"/>
        <item x="114"/>
        <item x="112"/>
        <item x="110"/>
        <item x="95"/>
        <item x="3"/>
        <item x="27"/>
        <item x="39"/>
        <item x="68"/>
        <item x="16"/>
        <item x="49"/>
        <item x="35"/>
        <item x="34"/>
        <item x="133"/>
        <item x="29"/>
        <item x="131"/>
        <item x="56"/>
        <item x="104"/>
        <item x="50"/>
        <item x="171"/>
        <item x="101"/>
        <item x="28"/>
        <item x="20"/>
        <item x="102"/>
        <item x="121"/>
        <item x="169"/>
        <item x="108"/>
        <item x="32"/>
        <item x="26"/>
        <item x="38"/>
        <item x="30"/>
        <item x="25"/>
        <item x="192"/>
        <item x="12"/>
        <item t="default"/>
      </items>
    </pivotField>
    <pivotField showAll="0">
      <items count="195">
        <item x="46"/>
        <item x="121"/>
        <item x="61"/>
        <item x="78"/>
        <item x="10"/>
        <item x="193"/>
        <item x="192"/>
        <item x="86"/>
        <item x="65"/>
        <item x="62"/>
        <item x="103"/>
        <item x="138"/>
        <item x="172"/>
        <item x="42"/>
        <item x="80"/>
        <item x="1"/>
        <item x="149"/>
        <item x="101"/>
        <item x="76"/>
        <item x="84"/>
        <item x="79"/>
        <item x="53"/>
        <item x="139"/>
        <item x="93"/>
        <item x="69"/>
        <item x="167"/>
        <item x="73"/>
        <item x="158"/>
        <item x="177"/>
        <item x="67"/>
        <item x="82"/>
        <item x="169"/>
        <item x="57"/>
        <item x="102"/>
        <item x="66"/>
        <item x="127"/>
        <item x="144"/>
        <item x="0"/>
        <item x="63"/>
        <item x="135"/>
        <item x="178"/>
        <item x="14"/>
        <item x="55"/>
        <item x="122"/>
        <item x="92"/>
        <item x="9"/>
        <item x="47"/>
        <item x="77"/>
        <item x="83"/>
        <item x="68"/>
        <item x="89"/>
        <item x="168"/>
        <item x="134"/>
        <item x="157"/>
        <item x="91"/>
        <item x="94"/>
        <item x="143"/>
        <item x="58"/>
        <item x="147"/>
        <item x="85"/>
        <item x="74"/>
        <item x="110"/>
        <item x="129"/>
        <item x="173"/>
        <item x="154"/>
        <item x="179"/>
        <item x="151"/>
        <item x="81"/>
        <item x="148"/>
        <item x="54"/>
        <item x="98"/>
        <item x="176"/>
        <item x="24"/>
        <item x="88"/>
        <item x="11"/>
        <item x="171"/>
        <item x="13"/>
        <item x="72"/>
        <item x="96"/>
        <item x="45"/>
        <item x="43"/>
        <item x="6"/>
        <item x="161"/>
        <item x="137"/>
        <item x="170"/>
        <item x="126"/>
        <item x="2"/>
        <item x="44"/>
        <item x="5"/>
        <item x="159"/>
        <item x="191"/>
        <item x="87"/>
        <item x="75"/>
        <item x="145"/>
        <item x="120"/>
        <item x="136"/>
        <item x="163"/>
        <item x="175"/>
        <item x="174"/>
        <item x="31"/>
        <item x="95"/>
        <item x="160"/>
        <item x="97"/>
        <item x="48"/>
        <item x="152"/>
        <item x="4"/>
        <item x="71"/>
        <item x="59"/>
        <item x="187"/>
        <item x="185"/>
        <item x="40"/>
        <item x="7"/>
        <item x="115"/>
        <item x="183"/>
        <item x="181"/>
        <item x="128"/>
        <item x="155"/>
        <item x="190"/>
        <item x="90"/>
        <item x="118"/>
        <item x="146"/>
        <item x="37"/>
        <item x="124"/>
        <item x="140"/>
        <item x="52"/>
        <item x="150"/>
        <item x="41"/>
        <item x="51"/>
        <item x="15"/>
        <item x="8"/>
        <item x="22"/>
        <item x="189"/>
        <item x="19"/>
        <item x="17"/>
        <item x="141"/>
        <item x="33"/>
        <item x="182"/>
        <item x="21"/>
        <item x="156"/>
        <item x="109"/>
        <item x="123"/>
        <item x="18"/>
        <item x="184"/>
        <item x="188"/>
        <item x="165"/>
        <item x="133"/>
        <item x="104"/>
        <item x="100"/>
        <item x="116"/>
        <item x="131"/>
        <item x="142"/>
        <item x="23"/>
        <item x="111"/>
        <item x="180"/>
        <item x="107"/>
        <item x="36"/>
        <item x="153"/>
        <item x="119"/>
        <item x="162"/>
        <item x="117"/>
        <item x="113"/>
        <item x="39"/>
        <item x="3"/>
        <item x="70"/>
        <item x="60"/>
        <item x="114"/>
        <item x="27"/>
        <item x="35"/>
        <item x="16"/>
        <item x="49"/>
        <item x="132"/>
        <item x="34"/>
        <item x="99"/>
        <item x="130"/>
        <item x="108"/>
        <item x="29"/>
        <item x="56"/>
        <item x="50"/>
        <item x="105"/>
        <item x="38"/>
        <item x="28"/>
        <item x="166"/>
        <item x="20"/>
        <item x="106"/>
        <item x="32"/>
        <item x="164"/>
        <item x="125"/>
        <item x="112"/>
        <item x="26"/>
        <item x="30"/>
        <item x="25"/>
        <item x="186"/>
        <item x="64"/>
        <item x="12"/>
        <item t="default"/>
      </items>
    </pivotField>
    <pivotField showAll="0">
      <items count="193">
        <item x="46"/>
        <item x="119"/>
        <item x="100"/>
        <item x="76"/>
        <item x="10"/>
        <item x="191"/>
        <item x="190"/>
        <item x="84"/>
        <item x="63"/>
        <item x="60"/>
        <item x="101"/>
        <item x="138"/>
        <item x="169"/>
        <item x="42"/>
        <item x="78"/>
        <item x="139"/>
        <item x="1"/>
        <item x="149"/>
        <item x="99"/>
        <item x="82"/>
        <item x="77"/>
        <item x="53"/>
        <item x="91"/>
        <item x="67"/>
        <item x="80"/>
        <item x="71"/>
        <item x="174"/>
        <item x="74"/>
        <item x="65"/>
        <item x="120"/>
        <item x="175"/>
        <item x="158"/>
        <item x="57"/>
        <item x="64"/>
        <item x="125"/>
        <item x="144"/>
        <item x="0"/>
        <item x="61"/>
        <item x="135"/>
        <item x="14"/>
        <item x="75"/>
        <item x="55"/>
        <item x="47"/>
        <item x="9"/>
        <item x="127"/>
        <item x="90"/>
        <item x="81"/>
        <item x="66"/>
        <item x="134"/>
        <item x="157"/>
        <item x="79"/>
        <item x="89"/>
        <item x="143"/>
        <item x="44"/>
        <item x="88"/>
        <item x="87"/>
        <item x="86"/>
        <item x="72"/>
        <item x="83"/>
        <item x="166"/>
        <item x="108"/>
        <item x="186"/>
        <item x="154"/>
        <item x="147"/>
        <item x="176"/>
        <item x="151"/>
        <item x="133"/>
        <item x="148"/>
        <item x="54"/>
        <item x="24"/>
        <item x="168"/>
        <item x="13"/>
        <item x="70"/>
        <item x="96"/>
        <item x="94"/>
        <item x="173"/>
        <item x="11"/>
        <item x="43"/>
        <item x="170"/>
        <item x="6"/>
        <item x="160"/>
        <item x="45"/>
        <item x="137"/>
        <item x="92"/>
        <item x="167"/>
        <item x="85"/>
        <item x="124"/>
        <item x="2"/>
        <item x="5"/>
        <item x="145"/>
        <item x="128"/>
        <item x="189"/>
        <item x="73"/>
        <item x="141"/>
        <item x="172"/>
        <item x="136"/>
        <item x="162"/>
        <item x="118"/>
        <item x="171"/>
        <item x="31"/>
        <item x="93"/>
        <item x="159"/>
        <item x="4"/>
        <item x="95"/>
        <item x="48"/>
        <item x="152"/>
        <item x="69"/>
        <item x="146"/>
        <item x="58"/>
        <item x="184"/>
        <item x="155"/>
        <item x="182"/>
        <item x="40"/>
        <item x="180"/>
        <item x="122"/>
        <item x="7"/>
        <item x="113"/>
        <item x="178"/>
        <item x="150"/>
        <item x="126"/>
        <item x="188"/>
        <item x="121"/>
        <item x="37"/>
        <item x="52"/>
        <item x="41"/>
        <item x="140"/>
        <item x="51"/>
        <item x="15"/>
        <item x="116"/>
        <item x="8"/>
        <item x="22"/>
        <item x="187"/>
        <item x="19"/>
        <item x="17"/>
        <item x="156"/>
        <item x="33"/>
        <item x="179"/>
        <item x="164"/>
        <item x="21"/>
        <item x="132"/>
        <item x="185"/>
        <item x="107"/>
        <item x="18"/>
        <item x="142"/>
        <item x="181"/>
        <item x="102"/>
        <item x="98"/>
        <item x="114"/>
        <item x="130"/>
        <item x="23"/>
        <item x="39"/>
        <item x="109"/>
        <item x="177"/>
        <item x="153"/>
        <item x="105"/>
        <item x="36"/>
        <item x="161"/>
        <item x="115"/>
        <item x="131"/>
        <item x="117"/>
        <item x="68"/>
        <item x="3"/>
        <item x="111"/>
        <item x="59"/>
        <item x="27"/>
        <item x="112"/>
        <item x="35"/>
        <item x="16"/>
        <item x="49"/>
        <item x="34"/>
        <item x="129"/>
        <item x="97"/>
        <item x="106"/>
        <item x="29"/>
        <item x="56"/>
        <item x="50"/>
        <item x="103"/>
        <item x="38"/>
        <item x="123"/>
        <item x="28"/>
        <item x="165"/>
        <item x="20"/>
        <item x="104"/>
        <item x="163"/>
        <item x="32"/>
        <item x="110"/>
        <item x="26"/>
        <item x="30"/>
        <item x="25"/>
        <item x="183"/>
        <item x="62"/>
        <item x="12"/>
        <item t="default"/>
      </items>
    </pivotField>
    <pivotField showAll="0">
      <items count="192">
        <item x="46"/>
        <item x="120"/>
        <item x="101"/>
        <item x="60"/>
        <item x="77"/>
        <item x="10"/>
        <item x="190"/>
        <item x="189"/>
        <item x="85"/>
        <item x="64"/>
        <item x="61"/>
        <item x="102"/>
        <item x="137"/>
        <item x="168"/>
        <item x="42"/>
        <item x="79"/>
        <item x="1"/>
        <item x="148"/>
        <item x="100"/>
        <item x="83"/>
        <item x="78"/>
        <item x="138"/>
        <item x="53"/>
        <item x="92"/>
        <item x="68"/>
        <item x="81"/>
        <item x="72"/>
        <item x="88"/>
        <item x="173"/>
        <item x="75"/>
        <item x="66"/>
        <item x="121"/>
        <item x="174"/>
        <item x="76"/>
        <item x="157"/>
        <item x="57"/>
        <item x="65"/>
        <item x="126"/>
        <item x="143"/>
        <item x="0"/>
        <item x="62"/>
        <item x="14"/>
        <item x="164"/>
        <item x="140"/>
        <item x="55"/>
        <item x="47"/>
        <item x="128"/>
        <item x="91"/>
        <item x="9"/>
        <item x="82"/>
        <item x="67"/>
        <item x="134"/>
        <item x="156"/>
        <item x="90"/>
        <item x="89"/>
        <item x="87"/>
        <item x="44"/>
        <item x="80"/>
        <item x="73"/>
        <item x="142"/>
        <item x="84"/>
        <item x="109"/>
        <item x="153"/>
        <item x="175"/>
        <item x="150"/>
        <item x="165"/>
        <item x="167"/>
        <item x="54"/>
        <item x="24"/>
        <item x="86"/>
        <item x="146"/>
        <item x="13"/>
        <item x="71"/>
        <item x="95"/>
        <item x="147"/>
        <item x="43"/>
        <item x="169"/>
        <item x="97"/>
        <item x="172"/>
        <item x="11"/>
        <item x="6"/>
        <item x="158"/>
        <item x="93"/>
        <item x="45"/>
        <item x="136"/>
        <item x="144"/>
        <item x="125"/>
        <item x="2"/>
        <item x="166"/>
        <item x="170"/>
        <item x="5"/>
        <item x="185"/>
        <item x="188"/>
        <item x="74"/>
        <item x="160"/>
        <item x="119"/>
        <item x="129"/>
        <item x="135"/>
        <item x="31"/>
        <item x="4"/>
        <item x="94"/>
        <item x="154"/>
        <item x="96"/>
        <item x="48"/>
        <item x="151"/>
        <item x="70"/>
        <item x="145"/>
        <item x="183"/>
        <item x="123"/>
        <item x="58"/>
        <item x="181"/>
        <item x="40"/>
        <item x="179"/>
        <item x="7"/>
        <item x="171"/>
        <item x="114"/>
        <item x="177"/>
        <item x="127"/>
        <item x="149"/>
        <item x="187"/>
        <item x="37"/>
        <item x="52"/>
        <item x="41"/>
        <item x="51"/>
        <item x="15"/>
        <item x="117"/>
        <item x="155"/>
        <item x="8"/>
        <item x="22"/>
        <item x="139"/>
        <item x="186"/>
        <item x="19"/>
        <item x="17"/>
        <item x="133"/>
        <item x="162"/>
        <item x="33"/>
        <item x="178"/>
        <item x="21"/>
        <item x="184"/>
        <item x="18"/>
        <item x="131"/>
        <item x="108"/>
        <item x="180"/>
        <item x="103"/>
        <item x="39"/>
        <item x="99"/>
        <item x="115"/>
        <item x="23"/>
        <item x="141"/>
        <item x="106"/>
        <item x="176"/>
        <item x="152"/>
        <item x="110"/>
        <item x="36"/>
        <item x="159"/>
        <item x="118"/>
        <item x="3"/>
        <item x="116"/>
        <item x="122"/>
        <item x="69"/>
        <item x="112"/>
        <item x="59"/>
        <item x="27"/>
        <item x="35"/>
        <item x="113"/>
        <item x="16"/>
        <item x="49"/>
        <item x="34"/>
        <item x="98"/>
        <item x="132"/>
        <item x="124"/>
        <item x="130"/>
        <item x="107"/>
        <item x="29"/>
        <item x="56"/>
        <item x="50"/>
        <item x="104"/>
        <item x="38"/>
        <item x="28"/>
        <item x="163"/>
        <item x="105"/>
        <item x="20"/>
        <item x="32"/>
        <item x="161"/>
        <item x="111"/>
        <item x="26"/>
        <item x="30"/>
        <item x="25"/>
        <item x="182"/>
        <item x="63"/>
        <item x="12"/>
        <item t="default"/>
      </items>
    </pivotField>
    <pivotField showAll="0">
      <items count="189">
        <item x="46"/>
        <item x="120"/>
        <item x="101"/>
        <item x="60"/>
        <item x="77"/>
        <item x="10"/>
        <item x="187"/>
        <item x="85"/>
        <item x="186"/>
        <item x="64"/>
        <item x="138"/>
        <item x="61"/>
        <item x="136"/>
        <item x="102"/>
        <item x="165"/>
        <item x="42"/>
        <item x="79"/>
        <item x="83"/>
        <item x="1"/>
        <item x="145"/>
        <item x="100"/>
        <item x="78"/>
        <item x="53"/>
        <item x="92"/>
        <item x="68"/>
        <item x="81"/>
        <item x="72"/>
        <item x="75"/>
        <item x="66"/>
        <item x="123"/>
        <item x="121"/>
        <item x="171"/>
        <item x="76"/>
        <item x="154"/>
        <item x="57"/>
        <item x="88"/>
        <item x="65"/>
        <item x="126"/>
        <item x="141"/>
        <item x="0"/>
        <item x="62"/>
        <item x="14"/>
        <item x="55"/>
        <item x="127"/>
        <item x="9"/>
        <item x="47"/>
        <item x="80"/>
        <item x="91"/>
        <item x="82"/>
        <item x="144"/>
        <item x="86"/>
        <item x="67"/>
        <item x="161"/>
        <item x="140"/>
        <item x="89"/>
        <item x="153"/>
        <item x="90"/>
        <item x="87"/>
        <item x="44"/>
        <item x="73"/>
        <item x="109"/>
        <item x="84"/>
        <item x="150"/>
        <item x="172"/>
        <item x="147"/>
        <item x="164"/>
        <item x="54"/>
        <item x="24"/>
        <item x="13"/>
        <item x="162"/>
        <item x="11"/>
        <item x="71"/>
        <item x="95"/>
        <item x="97"/>
        <item x="43"/>
        <item x="166"/>
        <item x="169"/>
        <item x="167"/>
        <item x="6"/>
        <item x="93"/>
        <item x="45"/>
        <item x="135"/>
        <item x="155"/>
        <item x="125"/>
        <item x="2"/>
        <item x="163"/>
        <item x="5"/>
        <item x="182"/>
        <item x="142"/>
        <item x="74"/>
        <item x="185"/>
        <item x="170"/>
        <item x="151"/>
        <item x="157"/>
        <item x="119"/>
        <item x="134"/>
        <item x="31"/>
        <item x="4"/>
        <item x="94"/>
        <item x="96"/>
        <item x="48"/>
        <item x="148"/>
        <item x="70"/>
        <item x="180"/>
        <item x="143"/>
        <item x="129"/>
        <item x="133"/>
        <item x="58"/>
        <item x="178"/>
        <item x="40"/>
        <item x="176"/>
        <item x="7"/>
        <item x="168"/>
        <item x="114"/>
        <item x="128"/>
        <item x="174"/>
        <item x="184"/>
        <item x="37"/>
        <item x="146"/>
        <item x="52"/>
        <item x="41"/>
        <item x="51"/>
        <item x="15"/>
        <item x="117"/>
        <item x="8"/>
        <item x="22"/>
        <item x="137"/>
        <item x="183"/>
        <item x="19"/>
        <item x="152"/>
        <item x="17"/>
        <item x="159"/>
        <item x="33"/>
        <item x="181"/>
        <item x="175"/>
        <item x="21"/>
        <item x="39"/>
        <item x="131"/>
        <item x="18"/>
        <item x="108"/>
        <item x="177"/>
        <item x="103"/>
        <item x="99"/>
        <item x="115"/>
        <item x="23"/>
        <item x="139"/>
        <item x="106"/>
        <item x="173"/>
        <item x="149"/>
        <item x="110"/>
        <item x="36"/>
        <item x="3"/>
        <item x="118"/>
        <item x="116"/>
        <item x="69"/>
        <item x="156"/>
        <item x="112"/>
        <item x="59"/>
        <item x="27"/>
        <item x="35"/>
        <item x="113"/>
        <item x="16"/>
        <item x="49"/>
        <item x="124"/>
        <item x="34"/>
        <item x="98"/>
        <item x="122"/>
        <item x="107"/>
        <item x="130"/>
        <item x="132"/>
        <item x="29"/>
        <item x="56"/>
        <item x="50"/>
        <item x="104"/>
        <item x="38"/>
        <item x="160"/>
        <item x="28"/>
        <item x="105"/>
        <item x="20"/>
        <item x="32"/>
        <item x="158"/>
        <item x="111"/>
        <item x="26"/>
        <item x="30"/>
        <item x="25"/>
        <item x="179"/>
        <item x="63"/>
        <item x="12"/>
        <item t="default"/>
      </items>
    </pivotField>
    <pivotField dataField="1" showAll="0">
      <items count="185">
        <item x="46"/>
        <item x="123"/>
        <item x="120"/>
        <item x="101"/>
        <item x="60"/>
        <item x="77"/>
        <item x="10"/>
        <item x="183"/>
        <item x="85"/>
        <item x="182"/>
        <item x="64"/>
        <item x="136"/>
        <item x="89"/>
        <item x="61"/>
        <item x="102"/>
        <item x="162"/>
        <item x="42"/>
        <item x="79"/>
        <item x="1"/>
        <item x="143"/>
        <item x="100"/>
        <item x="83"/>
        <item x="78"/>
        <item x="53"/>
        <item x="92"/>
        <item x="68"/>
        <item x="81"/>
        <item x="72"/>
        <item x="88"/>
        <item x="75"/>
        <item x="66"/>
        <item x="121"/>
        <item x="167"/>
        <item x="76"/>
        <item x="152"/>
        <item x="138"/>
        <item x="57"/>
        <item x="65"/>
        <item x="126"/>
        <item x="139"/>
        <item x="0"/>
        <item x="62"/>
        <item x="14"/>
        <item x="55"/>
        <item x="9"/>
        <item x="47"/>
        <item x="80"/>
        <item x="91"/>
        <item x="82"/>
        <item x="142"/>
        <item x="86"/>
        <item x="67"/>
        <item x="87"/>
        <item x="151"/>
        <item x="90"/>
        <item x="44"/>
        <item x="73"/>
        <item x="84"/>
        <item x="109"/>
        <item x="148"/>
        <item x="168"/>
        <item x="145"/>
        <item x="161"/>
        <item x="54"/>
        <item x="158"/>
        <item x="24"/>
        <item x="159"/>
        <item x="11"/>
        <item x="13"/>
        <item x="71"/>
        <item x="95"/>
        <item x="97"/>
        <item x="166"/>
        <item x="43"/>
        <item x="163"/>
        <item x="164"/>
        <item x="6"/>
        <item x="93"/>
        <item x="45"/>
        <item x="134"/>
        <item x="125"/>
        <item x="2"/>
        <item x="160"/>
        <item x="149"/>
        <item x="5"/>
        <item x="178"/>
        <item x="74"/>
        <item x="119"/>
        <item x="181"/>
        <item x="154"/>
        <item x="133"/>
        <item x="31"/>
        <item x="4"/>
        <item x="94"/>
        <item x="96"/>
        <item x="48"/>
        <item x="146"/>
        <item x="70"/>
        <item x="176"/>
        <item x="141"/>
        <item x="140"/>
        <item x="128"/>
        <item x="58"/>
        <item x="174"/>
        <item x="40"/>
        <item x="172"/>
        <item x="132"/>
        <item x="7"/>
        <item x="165"/>
        <item x="114"/>
        <item x="127"/>
        <item x="170"/>
        <item x="180"/>
        <item x="37"/>
        <item x="144"/>
        <item x="52"/>
        <item x="41"/>
        <item x="51"/>
        <item x="15"/>
        <item x="117"/>
        <item x="8"/>
        <item x="22"/>
        <item x="135"/>
        <item x="150"/>
        <item x="179"/>
        <item x="19"/>
        <item x="17"/>
        <item x="156"/>
        <item x="177"/>
        <item x="33"/>
        <item x="171"/>
        <item x="21"/>
        <item x="39"/>
        <item x="130"/>
        <item x="18"/>
        <item x="108"/>
        <item x="173"/>
        <item x="103"/>
        <item x="99"/>
        <item x="115"/>
        <item x="23"/>
        <item x="137"/>
        <item x="106"/>
        <item x="169"/>
        <item x="147"/>
        <item x="110"/>
        <item x="36"/>
        <item x="3"/>
        <item x="118"/>
        <item x="116"/>
        <item x="69"/>
        <item x="153"/>
        <item x="124"/>
        <item x="112"/>
        <item x="59"/>
        <item x="27"/>
        <item x="35"/>
        <item x="113"/>
        <item x="16"/>
        <item x="49"/>
        <item x="34"/>
        <item x="98"/>
        <item x="131"/>
        <item x="107"/>
        <item x="29"/>
        <item x="129"/>
        <item x="56"/>
        <item x="122"/>
        <item x="50"/>
        <item x="104"/>
        <item x="38"/>
        <item x="157"/>
        <item x="28"/>
        <item x="105"/>
        <item x="20"/>
        <item x="32"/>
        <item x="155"/>
        <item x="111"/>
        <item x="26"/>
        <item x="30"/>
        <item x="25"/>
        <item x="175"/>
        <item x="63"/>
        <item x="12"/>
        <item t="default"/>
      </items>
    </pivotField>
    <pivotField showAll="0"/>
    <pivotField axis="axisCol" showAll="0">
      <items count="26">
        <item x="1"/>
        <item x="21"/>
        <item x="2"/>
        <item x="20"/>
        <item x="3"/>
        <item x="22"/>
        <item x="18"/>
        <item x="23"/>
        <item x="17"/>
        <item x="16"/>
        <item x="0"/>
        <item h="1" x="15"/>
        <item x="19"/>
        <item h="1" x="4"/>
        <item h="1" x="5"/>
        <item h="1" x="6"/>
        <item h="1" x="7"/>
        <item h="1" x="8"/>
        <item h="1" x="9"/>
        <item h="1" x="11"/>
        <item h="1" x="14"/>
        <item h="1" x="12"/>
        <item h="1" x="10"/>
        <item h="1" x="13"/>
        <item h="1" x="24"/>
        <item t="default"/>
      </items>
    </pivotField>
    <pivotField showAll="0"/>
    <pivotField showAll="0"/>
    <pivotField showAll="0"/>
  </pivotFields>
  <rowFields count="1">
    <field x="0"/>
  </rowFields>
  <rowItems count="12">
    <i>
      <x/>
    </i>
    <i>
      <x v="1"/>
    </i>
    <i>
      <x v="2"/>
    </i>
    <i>
      <x v="3"/>
    </i>
    <i>
      <x v="4"/>
    </i>
    <i>
      <x v="5"/>
    </i>
    <i>
      <x v="6"/>
    </i>
    <i>
      <x v="7"/>
    </i>
    <i>
      <x v="8"/>
    </i>
    <i>
      <x v="9"/>
    </i>
    <i>
      <x v="10"/>
    </i>
    <i t="grand">
      <x/>
    </i>
  </rowItems>
  <colFields count="1">
    <field x="11"/>
  </colFields>
  <colItems count="13">
    <i>
      <x/>
    </i>
    <i>
      <x v="1"/>
    </i>
    <i>
      <x v="2"/>
    </i>
    <i>
      <x v="3"/>
    </i>
    <i>
      <x v="4"/>
    </i>
    <i>
      <x v="5"/>
    </i>
    <i>
      <x v="6"/>
    </i>
    <i>
      <x v="7"/>
    </i>
    <i>
      <x v="8"/>
    </i>
    <i>
      <x v="9"/>
    </i>
    <i>
      <x v="10"/>
    </i>
    <i>
      <x v="12"/>
    </i>
    <i t="grand">
      <x/>
    </i>
  </colItems>
  <dataFields count="1">
    <dataField name="Sum of 2024"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pb.nl/centraal-economisch-plan-cep-2022" TargetMode="External"/><Relationship Id="rId1" Type="http://schemas.openxmlformats.org/officeDocument/2006/relationships/hyperlink" Target="https://www.cbs.nl/nl-nl/onze-diensten/methoden/onderzoeksomschrijvingen/aanvullende%20onderzoeksbeschrijvingen/aanpassing-imoc"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edrijvenbeleidinbeeld.nl/beleidsinstrumenten/innovatiebox" TargetMode="External"/><Relationship Id="rId2" Type="http://schemas.openxmlformats.org/officeDocument/2006/relationships/hyperlink" Target="https://www.rijksoverheid.nl/binaries/rijksoverheid/documenten/begrotingen/2021/09/21/bijlagen-miljoenennota-2022/01%20Miljoenennota%20bijlage.pdf" TargetMode="External"/><Relationship Id="rId1" Type="http://schemas.openxmlformats.org/officeDocument/2006/relationships/hyperlink" Target="https://www.rijksoverheid.nl/binaries/rijksoverheid/documenten/begrotingen/2021/09/21/bijlagen-miljoenennota-2022/01%20Miljoenennota%20bijlage.pdf"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zoomScaleSheetLayoutView="100" workbookViewId="0">
      <selection activeCell="B3" sqref="B3"/>
    </sheetView>
  </sheetViews>
  <sheetFormatPr defaultColWidth="9.140625" defaultRowHeight="15" customHeight="1"/>
  <cols>
    <col min="1" max="1" width="3.7109375" style="35" customWidth="1"/>
    <col min="2" max="2" width="129" style="35" customWidth="1"/>
    <col min="3" max="3" width="9.140625" style="35"/>
    <col min="4" max="4" width="9.28515625" style="168" customWidth="1"/>
    <col min="5" max="5" width="9.140625" style="168"/>
    <col min="6" max="16384" width="9.140625" style="35"/>
  </cols>
  <sheetData>
    <row r="1" spans="1:5" ht="20.100000000000001" customHeight="1">
      <c r="B1" s="78" t="s">
        <v>201</v>
      </c>
    </row>
    <row r="2" spans="1:5" ht="15" customHeight="1">
      <c r="B2" s="78"/>
    </row>
    <row r="3" spans="1:5" s="72" customFormat="1" ht="19.5" customHeight="1">
      <c r="A3" s="166"/>
      <c r="B3" s="162" t="s">
        <v>200</v>
      </c>
      <c r="D3" s="169"/>
      <c r="E3" s="169"/>
    </row>
    <row r="4" spans="1:5" s="72" customFormat="1" ht="19.5" customHeight="1">
      <c r="A4" s="166"/>
      <c r="B4" s="284" t="s">
        <v>691</v>
      </c>
      <c r="D4" s="169"/>
      <c r="E4" s="169"/>
    </row>
    <row r="5" spans="1:5" s="72" customFormat="1" ht="19.5" customHeight="1">
      <c r="A5" s="166"/>
      <c r="B5" s="284" t="s">
        <v>692</v>
      </c>
      <c r="D5" s="169"/>
      <c r="E5" s="169"/>
    </row>
    <row r="6" spans="1:5" s="72" customFormat="1" ht="19.5" customHeight="1">
      <c r="A6" s="166"/>
      <c r="B6" s="284" t="s">
        <v>693</v>
      </c>
      <c r="D6" s="169"/>
      <c r="E6" s="169"/>
    </row>
    <row r="7" spans="1:5" s="72" customFormat="1" ht="19.5" customHeight="1">
      <c r="A7" s="166"/>
      <c r="B7" s="284" t="s">
        <v>694</v>
      </c>
      <c r="D7" s="169"/>
      <c r="E7" s="169"/>
    </row>
    <row r="8" spans="1:5" s="72" customFormat="1" ht="19.5" customHeight="1">
      <c r="A8" s="166"/>
      <c r="B8" s="284" t="s">
        <v>695</v>
      </c>
      <c r="D8" s="169"/>
      <c r="E8" s="169"/>
    </row>
    <row r="9" spans="1:5" s="72" customFormat="1" ht="19.5" customHeight="1">
      <c r="A9" s="166"/>
      <c r="B9" s="284" t="s">
        <v>696</v>
      </c>
      <c r="D9" s="169"/>
      <c r="E9" s="169"/>
    </row>
    <row r="10" spans="1:5" s="72" customFormat="1" ht="19.5" customHeight="1">
      <c r="A10" s="166"/>
      <c r="B10" s="284" t="s">
        <v>697</v>
      </c>
      <c r="D10" s="169"/>
      <c r="E10" s="169"/>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Type!A1" display="- Het overzicht van overheidsuitgaven voor R&amp;D naar type uitgaven, 2016-2022"/>
    <hyperlink ref="B10"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S4" sqref="S4"/>
    </sheetView>
  </sheetViews>
  <sheetFormatPr defaultRowHeight="12.75"/>
  <cols>
    <col min="1" max="1" width="33.140625" customWidth="1"/>
    <col min="2" max="2" width="17" customWidth="1"/>
    <col min="3" max="3" width="7" customWidth="1"/>
    <col min="4" max="4" width="8" customWidth="1"/>
    <col min="5" max="9" width="12" customWidth="1"/>
    <col min="10" max="10" width="7" customWidth="1"/>
    <col min="11" max="11" width="9" customWidth="1"/>
    <col min="12" max="12" width="10" customWidth="1"/>
    <col min="13" max="13" width="8" customWidth="1"/>
    <col min="14" max="14" width="12" customWidth="1"/>
    <col min="15" max="20" width="4.5703125" customWidth="1"/>
    <col min="21" max="25" width="12" customWidth="1"/>
    <col min="26" max="26" width="7" customWidth="1"/>
    <col min="27" max="27" width="12" customWidth="1"/>
    <col min="28" max="28" width="6" customWidth="1"/>
    <col min="29" max="29" width="4" customWidth="1"/>
    <col min="30" max="33" width="6" customWidth="1"/>
    <col min="34" max="34" width="4" customWidth="1"/>
    <col min="35" max="36" width="6" customWidth="1"/>
    <col min="37" max="37" width="7" customWidth="1"/>
    <col min="38" max="38" width="6" customWidth="1"/>
    <col min="39" max="39" width="5" customWidth="1"/>
    <col min="40" max="42" width="6" customWidth="1"/>
    <col min="43" max="43" width="4" customWidth="1"/>
    <col min="44" max="44" width="7" customWidth="1"/>
    <col min="45" max="45" width="6" customWidth="1"/>
    <col min="46" max="46" width="12" customWidth="1"/>
    <col min="47" max="47" width="6" customWidth="1"/>
    <col min="48" max="48" width="8" customWidth="1"/>
    <col min="49" max="49" width="7" customWidth="1"/>
    <col min="50" max="50" width="8" customWidth="1"/>
    <col min="51" max="51" width="5" customWidth="1"/>
    <col min="52" max="53" width="6" customWidth="1"/>
    <col min="54" max="54" width="8" customWidth="1"/>
    <col min="55" max="56" width="6" customWidth="1"/>
    <col min="57" max="57" width="4" customWidth="1"/>
    <col min="58" max="58" width="6" customWidth="1"/>
    <col min="59" max="59" width="8" customWidth="1"/>
    <col min="60" max="60" width="12" customWidth="1"/>
    <col min="61" max="66" width="6" customWidth="1"/>
    <col min="67" max="67" width="12" customWidth="1"/>
    <col min="68" max="69" width="6" customWidth="1"/>
    <col min="70" max="70" width="8" customWidth="1"/>
    <col min="71" max="71" width="6" customWidth="1"/>
    <col min="72" max="72" width="8" customWidth="1"/>
    <col min="73" max="73" width="7" customWidth="1"/>
    <col min="74" max="74" width="6" customWidth="1"/>
    <col min="75" max="75" width="4" customWidth="1"/>
    <col min="76" max="78" width="6" customWidth="1"/>
    <col min="79" max="80" width="7" customWidth="1"/>
    <col min="81" max="81" width="6" customWidth="1"/>
    <col min="82" max="82" width="5" customWidth="1"/>
    <col min="83" max="83" width="2" customWidth="1"/>
    <col min="84" max="85" width="6" customWidth="1"/>
    <col min="86" max="86" width="8" customWidth="1"/>
    <col min="87" max="87" width="4" customWidth="1"/>
    <col min="88" max="91" width="6" customWidth="1"/>
    <col min="92" max="93" width="7" customWidth="1"/>
    <col min="94" max="94" width="6" customWidth="1"/>
    <col min="95" max="96" width="8" customWidth="1"/>
    <col min="97" max="97" width="6" customWidth="1"/>
    <col min="98" max="98" width="5" customWidth="1"/>
    <col min="99" max="99" width="12" customWidth="1"/>
    <col min="100" max="101" width="6" customWidth="1"/>
    <col min="102" max="102" width="5" customWidth="1"/>
    <col min="103" max="105" width="4" customWidth="1"/>
    <col min="106" max="107" width="6" customWidth="1"/>
    <col min="108" max="108" width="7" customWidth="1"/>
    <col min="109" max="109" width="4" customWidth="1"/>
    <col min="110" max="111" width="6" customWidth="1"/>
    <col min="112" max="112" width="7" customWidth="1"/>
    <col min="113" max="113" width="2" customWidth="1"/>
    <col min="114" max="114" width="6" customWidth="1"/>
    <col min="115" max="115" width="2" customWidth="1"/>
    <col min="116" max="116" width="6" customWidth="1"/>
    <col min="117" max="117" width="8" customWidth="1"/>
    <col min="118" max="119" width="6" customWidth="1"/>
    <col min="120" max="120" width="12" customWidth="1"/>
    <col min="121" max="121" width="3" customWidth="1"/>
    <col min="122" max="122" width="10" customWidth="1"/>
    <col min="123" max="123" width="12" customWidth="1"/>
    <col min="124" max="125" width="7" customWidth="1"/>
    <col min="126" max="126" width="6" customWidth="1"/>
    <col min="127" max="127" width="11" customWidth="1"/>
    <col min="128" max="128" width="12" customWidth="1"/>
    <col min="129" max="129" width="7" customWidth="1"/>
    <col min="130" max="130" width="5" customWidth="1"/>
    <col min="131" max="131" width="12" customWidth="1"/>
    <col min="132" max="132" width="5" customWidth="1"/>
    <col min="133" max="133" width="12" customWidth="1"/>
    <col min="134" max="135" width="7" customWidth="1"/>
    <col min="136" max="136" width="11" customWidth="1"/>
    <col min="137" max="137" width="12" customWidth="1"/>
    <col min="138" max="140" width="7" customWidth="1"/>
    <col min="141" max="141" width="9" customWidth="1"/>
    <col min="142" max="142" width="12" customWidth="1"/>
    <col min="143" max="143" width="6" customWidth="1"/>
    <col min="144" max="144" width="9" customWidth="1"/>
    <col min="145" max="145" width="3" customWidth="1"/>
    <col min="146" max="146" width="7" customWidth="1"/>
    <col min="147" max="148" width="12" customWidth="1"/>
    <col min="149" max="151" width="7" customWidth="1"/>
    <col min="152" max="152" width="9" customWidth="1"/>
    <col min="153" max="155" width="7" customWidth="1"/>
    <col min="156" max="156" width="12" customWidth="1"/>
    <col min="157" max="157" width="7" customWidth="1"/>
    <col min="158" max="161" width="12" customWidth="1"/>
    <col min="162" max="162" width="7" customWidth="1"/>
    <col min="163" max="163" width="9" customWidth="1"/>
    <col min="164" max="164" width="12" customWidth="1"/>
    <col min="165" max="166" width="8" customWidth="1"/>
    <col min="167" max="167" width="7" customWidth="1"/>
    <col min="168" max="168" width="12" customWidth="1"/>
    <col min="169" max="172" width="7" customWidth="1"/>
    <col min="173" max="173" width="6" customWidth="1"/>
    <col min="174" max="174" width="7" customWidth="1"/>
    <col min="175" max="177" width="12" customWidth="1"/>
    <col min="178" max="178" width="7" customWidth="1"/>
    <col min="179" max="179" width="9" customWidth="1"/>
    <col min="180" max="181" width="12" customWidth="1"/>
    <col min="182" max="182" width="4" customWidth="1"/>
    <col min="183" max="183" width="12" customWidth="1"/>
    <col min="184" max="184" width="8" customWidth="1"/>
    <col min="185" max="185" width="3.85546875" customWidth="1"/>
    <col min="186" max="186" width="7.140625" customWidth="1"/>
    <col min="187" max="187" width="11.7109375" customWidth="1"/>
    <col min="188" max="188" width="8" customWidth="1"/>
    <col min="189" max="189" width="10.7109375" customWidth="1"/>
    <col min="190" max="190" width="9" customWidth="1"/>
    <col min="191" max="191" width="11.7109375" customWidth="1"/>
    <col min="192" max="192" width="9" customWidth="1"/>
    <col min="193" max="193" width="11.7109375" customWidth="1"/>
    <col min="194" max="194" width="9" customWidth="1"/>
    <col min="195" max="195" width="11.7109375" customWidth="1"/>
    <col min="196" max="196" width="8" customWidth="1"/>
    <col min="197" max="197" width="10.7109375" customWidth="1"/>
    <col min="198" max="198" width="10" customWidth="1"/>
    <col min="199" max="199" width="12.7109375" customWidth="1"/>
    <col min="200" max="200" width="10" customWidth="1"/>
    <col min="201" max="201" width="12.7109375" customWidth="1"/>
    <col min="202" max="202" width="8" customWidth="1"/>
    <col min="203" max="203" width="10.7109375" customWidth="1"/>
    <col min="204" max="204" width="7" customWidth="1"/>
    <col min="205" max="205" width="9.7109375" customWidth="1"/>
    <col min="206" max="206" width="14" customWidth="1"/>
    <col min="207" max="207" width="21" customWidth="1"/>
    <col min="208" max="208" width="8" customWidth="1"/>
    <col min="209" max="209" width="10.7109375" customWidth="1"/>
    <col min="210" max="210" width="8" customWidth="1"/>
    <col min="211" max="211" width="10.7109375" customWidth="1"/>
    <col min="212" max="212" width="6" customWidth="1"/>
    <col min="213" max="213" width="8.7109375" customWidth="1"/>
    <col min="214" max="214" width="8" customWidth="1"/>
    <col min="215" max="215" width="10.7109375" customWidth="1"/>
    <col min="216" max="216" width="6" customWidth="1"/>
    <col min="217" max="217" width="8.7109375" customWidth="1"/>
    <col min="218" max="218" width="6" customWidth="1"/>
    <col min="219" max="219" width="8.7109375" customWidth="1"/>
    <col min="220" max="220" width="8" customWidth="1"/>
    <col min="221" max="221" width="10.7109375" customWidth="1"/>
    <col min="222" max="222" width="8" customWidth="1"/>
    <col min="223" max="223" width="10.7109375" customWidth="1"/>
    <col min="224" max="224" width="6" customWidth="1"/>
    <col min="225" max="225" width="8.7109375" customWidth="1"/>
    <col min="226" max="226" width="8" customWidth="1"/>
    <col min="227" max="227" width="10.7109375" customWidth="1"/>
    <col min="228" max="228" width="8" customWidth="1"/>
    <col min="229" max="229" width="10.7109375" customWidth="1"/>
    <col min="230" max="230" width="9" customWidth="1"/>
    <col min="231" max="231" width="11.7109375" customWidth="1"/>
    <col min="232" max="232" width="4" customWidth="1"/>
    <col min="233" max="233" width="7.140625" customWidth="1"/>
    <col min="234" max="234" width="8" customWidth="1"/>
    <col min="235" max="235" width="10.7109375" customWidth="1"/>
    <col min="236" max="236" width="4" customWidth="1"/>
    <col min="237" max="237" width="7.140625" customWidth="1"/>
    <col min="238" max="238" width="8" customWidth="1"/>
    <col min="239" max="239" width="10.7109375" customWidth="1"/>
    <col min="240" max="240" width="9" customWidth="1"/>
    <col min="241" max="241" width="11.7109375" customWidth="1"/>
    <col min="242" max="242" width="8" customWidth="1"/>
    <col min="243" max="243" width="10.7109375" customWidth="1"/>
    <col min="244" max="244" width="8" customWidth="1"/>
    <col min="245" max="245" width="10.7109375" customWidth="1"/>
    <col min="246" max="246" width="14" customWidth="1"/>
    <col min="247" max="247" width="22.140625" customWidth="1"/>
    <col min="248" max="248" width="5" customWidth="1"/>
    <col min="249" max="249" width="8.140625" customWidth="1"/>
    <col min="250" max="250" width="12" customWidth="1"/>
    <col min="251" max="251" width="14.85546875" customWidth="1"/>
    <col min="252" max="252" width="14" customWidth="1"/>
    <col min="253" max="253" width="22.140625" customWidth="1"/>
    <col min="254" max="254" width="9" customWidth="1"/>
    <col min="255" max="255" width="11.7109375" customWidth="1"/>
    <col min="256" max="256" width="8" customWidth="1"/>
    <col min="257" max="257" width="10.7109375" customWidth="1"/>
    <col min="258" max="258" width="13" customWidth="1"/>
    <col min="259" max="259" width="22.140625" customWidth="1"/>
    <col min="260" max="260" width="9" customWidth="1"/>
    <col min="261" max="261" width="11.7109375" customWidth="1"/>
    <col min="262" max="262" width="14" customWidth="1"/>
    <col min="263" max="263" width="22.140625" customWidth="1"/>
    <col min="264" max="264" width="9" customWidth="1"/>
    <col min="265" max="265" width="11.7109375" customWidth="1"/>
    <col min="266" max="266" width="14" customWidth="1"/>
    <col min="267" max="267" width="22.140625" customWidth="1"/>
    <col min="268" max="268" width="7" customWidth="1"/>
    <col min="269" max="269" width="9.7109375" customWidth="1"/>
    <col min="270" max="270" width="7" customWidth="1"/>
    <col min="271" max="271" width="9.7109375" customWidth="1"/>
    <col min="272" max="272" width="14" customWidth="1"/>
    <col min="273" max="273" width="22.140625" customWidth="1"/>
    <col min="274" max="274" width="9" customWidth="1"/>
    <col min="275" max="275" width="11.7109375" customWidth="1"/>
    <col min="276" max="276" width="9" customWidth="1"/>
    <col min="277" max="277" width="11.7109375" customWidth="1"/>
    <col min="278" max="278" width="13" customWidth="1"/>
    <col min="279" max="279" width="22.140625" customWidth="1"/>
    <col min="280" max="280" width="14" customWidth="1"/>
    <col min="281" max="281" width="22.140625" customWidth="1"/>
    <col min="282" max="282" width="9" customWidth="1"/>
    <col min="283" max="283" width="11.7109375" customWidth="1"/>
    <col min="284" max="284" width="9" customWidth="1"/>
    <col min="285" max="285" width="11.7109375" customWidth="1"/>
    <col min="286" max="286" width="9" customWidth="1"/>
    <col min="287" max="287" width="11.7109375" customWidth="1"/>
    <col min="288" max="288" width="11" customWidth="1"/>
    <col min="289" max="289" width="13.85546875" customWidth="1"/>
    <col min="290" max="290" width="14" customWidth="1"/>
    <col min="291" max="291" width="22.140625" customWidth="1"/>
    <col min="292" max="292" width="9" customWidth="1"/>
    <col min="293" max="293" width="11.7109375" customWidth="1"/>
    <col min="294" max="294" width="11" customWidth="1"/>
    <col min="295" max="295" width="13.85546875" customWidth="1"/>
    <col min="296" max="296" width="5" customWidth="1"/>
    <col min="297" max="297" width="8.140625" customWidth="1"/>
    <col min="298" max="298" width="9" customWidth="1"/>
    <col min="299" max="299" width="11.7109375" customWidth="1"/>
    <col min="300" max="300" width="14" customWidth="1"/>
    <col min="301" max="301" width="22.140625" customWidth="1"/>
    <col min="302" max="302" width="14" customWidth="1"/>
    <col min="303" max="303" width="22.140625" customWidth="1"/>
    <col min="304" max="304" width="9" customWidth="1"/>
    <col min="305" max="305" width="11.7109375" customWidth="1"/>
    <col min="306" max="306" width="9" customWidth="1"/>
    <col min="307" max="307" width="11.7109375" customWidth="1"/>
    <col min="308" max="308" width="9" customWidth="1"/>
    <col min="309" max="309" width="11.7109375" customWidth="1"/>
    <col min="310" max="310" width="11" customWidth="1"/>
    <col min="311" max="311" width="13.85546875" customWidth="1"/>
    <col min="312" max="312" width="9" customWidth="1"/>
    <col min="313" max="313" width="11.7109375" customWidth="1"/>
    <col min="314" max="314" width="9" customWidth="1"/>
    <col min="315" max="315" width="11.7109375" customWidth="1"/>
    <col min="316" max="316" width="14" customWidth="1"/>
    <col min="317" max="317" width="22.140625" customWidth="1"/>
    <col min="318" max="318" width="9" customWidth="1"/>
    <col min="319" max="319" width="11.7109375" customWidth="1"/>
    <col min="320" max="320" width="13" customWidth="1"/>
    <col min="321" max="321" width="22.140625" customWidth="1"/>
    <col min="322" max="322" width="14" customWidth="1"/>
    <col min="323" max="323" width="22.140625" customWidth="1"/>
    <col min="324" max="324" width="14" customWidth="1"/>
    <col min="325" max="325" width="22.140625" customWidth="1"/>
    <col min="326" max="326" width="14" customWidth="1"/>
    <col min="327" max="327" width="22.140625" customWidth="1"/>
    <col min="328" max="328" width="9" customWidth="1"/>
    <col min="329" max="329" width="11.7109375" customWidth="1"/>
    <col min="330" max="330" width="11" customWidth="1"/>
    <col min="331" max="331" width="13.85546875" customWidth="1"/>
    <col min="332" max="332" width="9" customWidth="1"/>
    <col min="333" max="333" width="11.7109375" customWidth="1"/>
    <col min="334" max="334" width="14" customWidth="1"/>
    <col min="335" max="335" width="22.140625" customWidth="1"/>
    <col min="336" max="336" width="10" customWidth="1"/>
    <col min="337" max="337" width="12.7109375" customWidth="1"/>
    <col min="338" max="338" width="9" customWidth="1"/>
    <col min="339" max="339" width="11.7109375" customWidth="1"/>
    <col min="340" max="340" width="9" customWidth="1"/>
    <col min="341" max="341" width="11.7109375" customWidth="1"/>
    <col min="342" max="342" width="9" customWidth="1"/>
    <col min="343" max="343" width="11.7109375" customWidth="1"/>
    <col min="344" max="344" width="10" customWidth="1"/>
    <col min="345" max="345" width="12.7109375" customWidth="1"/>
    <col min="346" max="346" width="14" customWidth="1"/>
    <col min="347" max="347" width="22.140625" customWidth="1"/>
    <col min="348" max="348" width="9" customWidth="1"/>
    <col min="349" max="349" width="11.7109375" customWidth="1"/>
    <col min="350" max="350" width="9" customWidth="1"/>
    <col min="351" max="351" width="11.7109375" customWidth="1"/>
    <col min="352" max="352" width="8" customWidth="1"/>
    <col min="353" max="353" width="10.7109375" customWidth="1"/>
    <col min="354" max="354" width="9" customWidth="1"/>
    <col min="355" max="355" width="11.7109375" customWidth="1"/>
    <col min="356" max="356" width="14" customWidth="1"/>
    <col min="357" max="357" width="22.140625" customWidth="1"/>
    <col min="358" max="358" width="14" customWidth="1"/>
    <col min="359" max="359" width="22.140625" customWidth="1"/>
    <col min="360" max="360" width="14" customWidth="1"/>
    <col min="361" max="361" width="22.140625" customWidth="1"/>
    <col min="362" max="362" width="9" customWidth="1"/>
    <col min="363" max="363" width="11.7109375" customWidth="1"/>
    <col min="364" max="364" width="11" customWidth="1"/>
    <col min="365" max="365" width="13.85546875" customWidth="1"/>
    <col min="366" max="366" width="14" customWidth="1"/>
    <col min="367" max="367" width="22.140625" customWidth="1"/>
    <col min="368" max="368" width="14" customWidth="1"/>
    <col min="369" max="369" width="22.140625" customWidth="1"/>
    <col min="370" max="370" width="6" customWidth="1"/>
    <col min="371" max="371" width="9.140625" customWidth="1"/>
    <col min="372" max="372" width="14" customWidth="1"/>
    <col min="373" max="373" width="22.140625" customWidth="1"/>
    <col min="374" max="374" width="10" customWidth="1"/>
    <col min="375" max="375" width="12.7109375" customWidth="1"/>
    <col min="376" max="376" width="5.85546875" customWidth="1"/>
    <col min="377" max="377" width="9" customWidth="1"/>
    <col min="378" max="378" width="9.140625" customWidth="1"/>
    <col min="379" max="379" width="12.28515625" customWidth="1"/>
    <col min="380" max="380" width="11.7109375" customWidth="1"/>
    <col min="381" max="381" width="5" customWidth="1"/>
    <col min="382" max="383" width="8.140625" customWidth="1"/>
    <col min="384" max="384" width="9" customWidth="1"/>
    <col min="385" max="386" width="11.7109375" customWidth="1"/>
    <col min="387" max="387" width="12" customWidth="1"/>
    <col min="388" max="389" width="14.85546875" customWidth="1"/>
    <col min="390" max="390" width="14" customWidth="1"/>
    <col min="391" max="392" width="22.140625" customWidth="1"/>
    <col min="393" max="393" width="9" customWidth="1"/>
    <col min="394" max="395" width="11.7109375" customWidth="1"/>
    <col min="396" max="396" width="8" customWidth="1"/>
    <col min="397" max="398" width="10.7109375" customWidth="1"/>
    <col min="399" max="399" width="13" customWidth="1"/>
    <col min="400" max="401" width="22.140625" customWidth="1"/>
    <col min="402" max="402" width="14" customWidth="1"/>
    <col min="403" max="404" width="22.140625" customWidth="1"/>
    <col min="405" max="405" width="9" customWidth="1"/>
    <col min="406" max="406" width="10.7109375" customWidth="1"/>
    <col min="407" max="407" width="11.7109375" customWidth="1"/>
    <col min="408" max="408" width="9" customWidth="1"/>
    <col min="409" max="410" width="11.7109375" customWidth="1"/>
    <col min="411" max="411" width="14" customWidth="1"/>
    <col min="412" max="413" width="22.140625" customWidth="1"/>
    <col min="414" max="414" width="7" customWidth="1"/>
    <col min="415" max="416" width="9.7109375" customWidth="1"/>
    <col min="417" max="417" width="14" customWidth="1"/>
    <col min="418" max="419" width="22.140625" customWidth="1"/>
    <col min="420" max="420" width="7" customWidth="1"/>
    <col min="421" max="421" width="9.7109375" customWidth="1"/>
    <col min="422" max="422" width="8.140625" customWidth="1"/>
    <col min="423" max="423" width="14" customWidth="1"/>
    <col min="424" max="425" width="22.140625" customWidth="1"/>
    <col min="426" max="426" width="9" customWidth="1"/>
    <col min="427" max="428" width="11.7109375" customWidth="1"/>
    <col min="429" max="429" width="14" customWidth="1"/>
    <col min="430" max="431" width="22.140625" customWidth="1"/>
    <col min="432" max="432" width="9" customWidth="1"/>
    <col min="433" max="434" width="11.7109375" customWidth="1"/>
    <col min="435" max="435" width="9" customWidth="1"/>
    <col min="436" max="437" width="11.7109375" customWidth="1"/>
    <col min="438" max="438" width="9" customWidth="1"/>
    <col min="439" max="440" width="11.7109375" customWidth="1"/>
    <col min="441" max="441" width="9" customWidth="1"/>
    <col min="442" max="443" width="11.7109375" customWidth="1"/>
    <col min="444" max="444" width="11" customWidth="1"/>
    <col min="445" max="446" width="13.85546875" customWidth="1"/>
    <col min="447" max="447" width="14" customWidth="1"/>
    <col min="448" max="449" width="22.140625" customWidth="1"/>
    <col min="450" max="450" width="9" customWidth="1"/>
    <col min="451" max="451" width="11.7109375" customWidth="1"/>
    <col min="452" max="452" width="10.7109375" customWidth="1"/>
    <col min="453" max="453" width="11" customWidth="1"/>
    <col min="454" max="455" width="13.85546875" customWidth="1"/>
    <col min="456" max="456" width="5" customWidth="1"/>
    <col min="457" max="458" width="8.140625" customWidth="1"/>
    <col min="459" max="459" width="9" customWidth="1"/>
    <col min="460" max="461" width="11.7109375" customWidth="1"/>
    <col min="462" max="462" width="14" customWidth="1"/>
    <col min="463" max="464" width="22.140625" customWidth="1"/>
    <col min="465" max="465" width="14" customWidth="1"/>
    <col min="466" max="467" width="22.140625" customWidth="1"/>
    <col min="468" max="468" width="9" customWidth="1"/>
    <col min="469" max="470" width="11.7109375" customWidth="1"/>
    <col min="471" max="471" width="9" customWidth="1"/>
    <col min="472" max="473" width="11.7109375" customWidth="1"/>
    <col min="474" max="474" width="9" customWidth="1"/>
    <col min="475" max="476" width="11.7109375" customWidth="1"/>
    <col min="477" max="477" width="9" customWidth="1"/>
    <col min="478" max="479" width="11.7109375" customWidth="1"/>
    <col min="480" max="480" width="9" customWidth="1"/>
    <col min="481" max="482" width="11.7109375" customWidth="1"/>
    <col min="483" max="483" width="11" customWidth="1"/>
    <col min="484" max="485" width="13.85546875" customWidth="1"/>
    <col min="486" max="486" width="9" customWidth="1"/>
    <col min="487" max="488" width="11.7109375" customWidth="1"/>
    <col min="489" max="489" width="14" customWidth="1"/>
    <col min="490" max="491" width="22.140625" customWidth="1"/>
    <col min="492" max="492" width="9" customWidth="1"/>
    <col min="493" max="494" width="11.7109375" customWidth="1"/>
    <col min="495" max="495" width="14" customWidth="1"/>
    <col min="496" max="497" width="22.140625" customWidth="1"/>
    <col min="498" max="498" width="14" customWidth="1"/>
    <col min="499" max="500" width="22.140625" customWidth="1"/>
    <col min="501" max="501" width="14" customWidth="1"/>
    <col min="502" max="503" width="22.140625" customWidth="1"/>
    <col min="504" max="504" width="14" customWidth="1"/>
    <col min="505" max="506" width="22.140625" customWidth="1"/>
    <col min="507" max="507" width="9" customWidth="1"/>
    <col min="508" max="509" width="11.7109375" customWidth="1"/>
    <col min="510" max="510" width="11" customWidth="1"/>
    <col min="511" max="512" width="13.85546875" customWidth="1"/>
    <col min="513" max="513" width="14" customWidth="1"/>
    <col min="514" max="515" width="22.140625" customWidth="1"/>
    <col min="516" max="516" width="10" customWidth="1"/>
    <col min="517" max="518" width="12.7109375" customWidth="1"/>
    <col min="519" max="519" width="10" customWidth="1"/>
    <col min="520" max="521" width="12.7109375" customWidth="1"/>
    <col min="522" max="522" width="9" customWidth="1"/>
    <col min="523" max="524" width="11.7109375" customWidth="1"/>
    <col min="525" max="525" width="9" customWidth="1"/>
    <col min="526" max="527" width="11.7109375" customWidth="1"/>
    <col min="528" max="528" width="9" customWidth="1"/>
    <col min="529" max="530" width="11.7109375" customWidth="1"/>
    <col min="531" max="531" width="14" customWidth="1"/>
    <col min="532" max="533" width="22.140625" customWidth="1"/>
    <col min="534" max="534" width="9" customWidth="1"/>
    <col min="535" max="536" width="11.7109375" customWidth="1"/>
    <col min="537" max="537" width="9" customWidth="1"/>
    <col min="538" max="539" width="11.7109375" customWidth="1"/>
    <col min="540" max="540" width="8" customWidth="1"/>
    <col min="541" max="542" width="10.7109375" customWidth="1"/>
    <col min="543" max="543" width="14" customWidth="1"/>
    <col min="544" max="545" width="22.140625" customWidth="1"/>
    <col min="546" max="546" width="9" customWidth="1"/>
    <col min="547" max="548" width="11.7109375" customWidth="1"/>
    <col min="549" max="549" width="14" customWidth="1"/>
    <col min="550" max="551" width="22.140625" customWidth="1"/>
    <col min="552" max="552" width="14" customWidth="1"/>
    <col min="553" max="554" width="22.140625" customWidth="1"/>
    <col min="555" max="555" width="9" customWidth="1"/>
    <col min="556" max="557" width="11.7109375" customWidth="1"/>
    <col min="558" max="558" width="11" customWidth="1"/>
    <col min="559" max="560" width="13.85546875" customWidth="1"/>
    <col min="561" max="561" width="14" customWidth="1"/>
    <col min="562" max="563" width="22.140625" customWidth="1"/>
    <col min="564" max="564" width="14" customWidth="1"/>
    <col min="565" max="566" width="22.140625" customWidth="1"/>
    <col min="567" max="567" width="6" customWidth="1"/>
    <col min="568" max="569" width="9.140625" customWidth="1"/>
    <col min="570" max="570" width="14" customWidth="1"/>
    <col min="571" max="572" width="22.140625" customWidth="1"/>
    <col min="573" max="573" width="10" customWidth="1"/>
    <col min="574" max="575" width="12.7109375" customWidth="1"/>
    <col min="576" max="576" width="5.85546875" customWidth="1"/>
    <col min="577" max="578" width="9" customWidth="1"/>
    <col min="579" max="579" width="9.140625" customWidth="1"/>
    <col min="580" max="581" width="12.28515625" customWidth="1"/>
    <col min="582" max="582" width="11.7109375" customWidth="1"/>
    <col min="583" max="583" width="22.140625" customWidth="1"/>
    <col min="584" max="584" width="14" customWidth="1"/>
    <col min="585" max="586" width="22.140625" customWidth="1"/>
    <col min="587" max="587" width="21" customWidth="1"/>
    <col min="588" max="588" width="9" customWidth="1"/>
    <col min="589" max="589" width="11.7109375" customWidth="1"/>
    <col min="590" max="590" width="10.7109375" customWidth="1"/>
    <col min="591" max="591" width="9.7109375" customWidth="1"/>
    <col min="592" max="592" width="9" customWidth="1"/>
    <col min="593" max="595" width="11.7109375" customWidth="1"/>
    <col min="596" max="596" width="9" customWidth="1"/>
    <col min="597" max="599" width="11.7109375" customWidth="1"/>
    <col min="600" max="600" width="9" customWidth="1"/>
    <col min="601" max="603" width="11.7109375" customWidth="1"/>
    <col min="604" max="604" width="11" customWidth="1"/>
    <col min="605" max="607" width="13.85546875" customWidth="1"/>
    <col min="608" max="608" width="9" customWidth="1"/>
    <col min="609" max="610" width="11.7109375" customWidth="1"/>
    <col min="611" max="611" width="10.7109375" customWidth="1"/>
    <col min="612" max="612" width="14" customWidth="1"/>
    <col min="613" max="615" width="22.140625" customWidth="1"/>
    <col min="616" max="616" width="9" customWidth="1"/>
    <col min="617" max="619" width="11.7109375" customWidth="1"/>
    <col min="620" max="620" width="14" customWidth="1"/>
    <col min="621" max="623" width="22.140625" customWidth="1"/>
    <col min="624" max="624" width="5" customWidth="1"/>
    <col min="625" max="627" width="8.140625" customWidth="1"/>
    <col min="628" max="628" width="9" customWidth="1"/>
    <col min="629" max="631" width="11.7109375" customWidth="1"/>
    <col min="632" max="632" width="11" customWidth="1"/>
    <col min="633" max="635" width="13.85546875" customWidth="1"/>
    <col min="636" max="636" width="14" customWidth="1"/>
    <col min="637" max="639" width="22.140625" customWidth="1"/>
    <col min="640" max="640" width="9" customWidth="1"/>
    <col min="641" max="642" width="11.7109375" customWidth="1"/>
    <col min="643" max="643" width="10.7109375" customWidth="1"/>
    <col min="644" max="644" width="9" customWidth="1"/>
    <col min="645" max="647" width="11.7109375" customWidth="1"/>
    <col min="648" max="648" width="10" customWidth="1"/>
    <col min="649" max="650" width="12.7109375" customWidth="1"/>
    <col min="651" max="651" width="11.7109375" customWidth="1"/>
    <col min="652" max="652" width="9" customWidth="1"/>
    <col min="653" max="655" width="11.7109375" customWidth="1"/>
    <col min="656" max="656" width="9" customWidth="1"/>
    <col min="657" max="659" width="11.7109375" customWidth="1"/>
    <col min="660" max="660" width="9" customWidth="1"/>
    <col min="661" max="663" width="11.7109375" customWidth="1"/>
    <col min="664" max="664" width="14" customWidth="1"/>
    <col min="665" max="667" width="22.140625" customWidth="1"/>
    <col min="668" max="668" width="11" customWidth="1"/>
    <col min="669" max="671" width="13.85546875" customWidth="1"/>
    <col min="672" max="672" width="9" customWidth="1"/>
    <col min="673" max="675" width="11.7109375" customWidth="1"/>
    <col min="676" max="676" width="14" customWidth="1"/>
    <col min="677" max="679" width="22.140625" customWidth="1"/>
    <col min="680" max="680" width="14" customWidth="1"/>
    <col min="681" max="683" width="22.140625" customWidth="1"/>
    <col min="684" max="684" width="14" customWidth="1"/>
    <col min="685" max="687" width="22.140625" customWidth="1"/>
    <col min="688" max="688" width="14" customWidth="1"/>
    <col min="689" max="691" width="22.140625" customWidth="1"/>
    <col min="692" max="692" width="9" customWidth="1"/>
    <col min="693" max="695" width="11.7109375" customWidth="1"/>
    <col min="696" max="696" width="11" customWidth="1"/>
    <col min="697" max="699" width="13.85546875" customWidth="1"/>
    <col min="700" max="700" width="14" customWidth="1"/>
    <col min="701" max="703" width="22.140625" customWidth="1"/>
    <col min="704" max="704" width="9" customWidth="1"/>
    <col min="705" max="707" width="11.7109375" customWidth="1"/>
    <col min="708" max="708" width="10" customWidth="1"/>
    <col min="709" max="711" width="12.7109375" customWidth="1"/>
    <col min="712" max="712" width="9" customWidth="1"/>
    <col min="713" max="715" width="11.7109375" customWidth="1"/>
    <col min="716" max="716" width="14" customWidth="1"/>
    <col min="717" max="719" width="22.140625" customWidth="1"/>
    <col min="720" max="720" width="9" customWidth="1"/>
    <col min="721" max="723" width="11.7109375" customWidth="1"/>
    <col min="724" max="724" width="9" customWidth="1"/>
    <col min="725" max="727" width="11.7109375" customWidth="1"/>
    <col min="728" max="728" width="8" customWidth="1"/>
    <col min="729" max="731" width="10.7109375" customWidth="1"/>
    <col min="732" max="732" width="9" customWidth="1"/>
    <col min="733" max="735" width="11.7109375" customWidth="1"/>
    <col min="736" max="736" width="14" customWidth="1"/>
    <col min="737" max="739" width="22.140625" customWidth="1"/>
    <col min="740" max="740" width="9" customWidth="1"/>
    <col min="741" max="743" width="11.7109375" customWidth="1"/>
    <col min="744" max="744" width="14" customWidth="1"/>
    <col min="745" max="747" width="22.140625" customWidth="1"/>
    <col min="748" max="748" width="9" customWidth="1"/>
    <col min="749" max="751" width="11.7109375" customWidth="1"/>
    <col min="752" max="752" width="14" customWidth="1"/>
    <col min="753" max="755" width="22.140625" customWidth="1"/>
    <col min="756" max="756" width="11" customWidth="1"/>
    <col min="757" max="759" width="13.85546875" customWidth="1"/>
    <col min="760" max="760" width="14" customWidth="1"/>
    <col min="761" max="762" width="22.140625" customWidth="1"/>
    <col min="763" max="763" width="21" customWidth="1"/>
    <col min="764" max="764" width="14" customWidth="1"/>
    <col min="765" max="767" width="22.140625" customWidth="1"/>
    <col min="768" max="768" width="6" customWidth="1"/>
    <col min="769" max="771" width="9.140625" customWidth="1"/>
    <col min="772" max="772" width="14" customWidth="1"/>
    <col min="773" max="775" width="22.140625" customWidth="1"/>
    <col min="776" max="776" width="10" customWidth="1"/>
    <col min="777" max="779" width="12.7109375" customWidth="1"/>
    <col min="780" max="780" width="5.85546875" customWidth="1"/>
    <col min="781" max="783" width="9" customWidth="1"/>
    <col min="784" max="784" width="9.140625" customWidth="1"/>
    <col min="785" max="787" width="12.28515625" customWidth="1"/>
    <col min="788" max="788" width="11.7109375" customWidth="1"/>
    <col min="789" max="789" width="22.140625" customWidth="1"/>
    <col min="790" max="790" width="5" customWidth="1"/>
    <col min="791" max="794" width="8.140625" customWidth="1"/>
    <col min="795" max="795" width="11" customWidth="1"/>
    <col min="796" max="798" width="13.85546875" customWidth="1"/>
    <col min="799" max="799" width="12.7109375" customWidth="1"/>
    <col min="800" max="800" width="14" customWidth="1"/>
    <col min="801" max="804" width="22.140625" customWidth="1"/>
    <col min="805" max="805" width="9" customWidth="1"/>
    <col min="806" max="809" width="11.7109375" customWidth="1"/>
    <col min="810" max="810" width="9" customWidth="1"/>
    <col min="811" max="814" width="11.7109375" customWidth="1"/>
    <col min="815" max="815" width="9" customWidth="1"/>
    <col min="816" max="817" width="11.7109375" customWidth="1"/>
    <col min="818" max="819" width="10.7109375" customWidth="1"/>
    <col min="820" max="820" width="9" customWidth="1"/>
    <col min="821" max="824" width="11.7109375" customWidth="1"/>
    <col min="825" max="825" width="14" customWidth="1"/>
    <col min="826" max="829" width="22.140625" customWidth="1"/>
    <col min="830" max="830" width="11" customWidth="1"/>
    <col min="831" max="833" width="13.85546875" customWidth="1"/>
    <col min="834" max="834" width="11.7109375" customWidth="1"/>
    <col min="835" max="835" width="9" customWidth="1"/>
    <col min="836" max="839" width="11.7109375" customWidth="1"/>
    <col min="840" max="840" width="9" customWidth="1"/>
    <col min="841" max="844" width="11.7109375" customWidth="1"/>
    <col min="845" max="845" width="9" customWidth="1"/>
    <col min="846" max="849" width="11.7109375" customWidth="1"/>
    <col min="850" max="850" width="9" customWidth="1"/>
    <col min="851" max="854" width="11.7109375" customWidth="1"/>
    <col min="855" max="855" width="14" customWidth="1"/>
    <col min="856" max="859" width="22.140625" customWidth="1"/>
    <col min="860" max="860" width="14" customWidth="1"/>
    <col min="861" max="864" width="22.140625" customWidth="1"/>
    <col min="865" max="865" width="14" customWidth="1"/>
    <col min="866" max="869" width="22.140625" customWidth="1"/>
    <col min="870" max="870" width="14" customWidth="1"/>
    <col min="871" max="873" width="22.140625" customWidth="1"/>
    <col min="874" max="874" width="21" customWidth="1"/>
    <col min="875" max="875" width="9" customWidth="1"/>
    <col min="876" max="879" width="11.7109375" customWidth="1"/>
    <col min="880" max="880" width="11" customWidth="1"/>
    <col min="881" max="883" width="13.85546875" customWidth="1"/>
    <col min="884" max="884" width="12.7109375" customWidth="1"/>
    <col min="885" max="885" width="10" customWidth="1"/>
    <col min="886" max="887" width="12.7109375" customWidth="1"/>
    <col min="888" max="888" width="11.7109375" customWidth="1"/>
    <col min="889" max="889" width="12.7109375" customWidth="1"/>
    <col min="890" max="890" width="14" customWidth="1"/>
    <col min="891" max="894" width="22.140625" customWidth="1"/>
    <col min="895" max="895" width="10" customWidth="1"/>
    <col min="896" max="899" width="12.7109375" customWidth="1"/>
    <col min="900" max="900" width="9" customWidth="1"/>
    <col min="901" max="903" width="11.7109375" customWidth="1"/>
    <col min="904" max="904" width="10.7109375" customWidth="1"/>
    <col min="905" max="905" width="9" customWidth="1"/>
    <col min="906" max="909" width="11.7109375" customWidth="1"/>
    <col min="910" max="910" width="14" customWidth="1"/>
    <col min="911" max="914" width="22.140625" customWidth="1"/>
    <col min="915" max="915" width="9" customWidth="1"/>
    <col min="916" max="919" width="11.7109375" customWidth="1"/>
    <col min="920" max="920" width="9" customWidth="1"/>
    <col min="921" max="924" width="11.7109375" customWidth="1"/>
    <col min="925" max="925" width="8" customWidth="1"/>
    <col min="926" max="929" width="10.7109375" customWidth="1"/>
    <col min="930" max="930" width="14" customWidth="1"/>
    <col min="931" max="934" width="22.140625" customWidth="1"/>
    <col min="935" max="935" width="9" customWidth="1"/>
    <col min="936" max="938" width="11.7109375" customWidth="1"/>
    <col min="939" max="939" width="10.7109375" customWidth="1"/>
    <col min="940" max="940" width="14" customWidth="1"/>
    <col min="941" max="944" width="22.140625" customWidth="1"/>
    <col min="945" max="945" width="14" customWidth="1"/>
    <col min="946" max="949" width="22.140625" customWidth="1"/>
    <col min="950" max="950" width="9" customWidth="1"/>
    <col min="951" max="954" width="11.7109375" customWidth="1"/>
    <col min="955" max="955" width="11" customWidth="1"/>
    <col min="956" max="958" width="13.85546875" customWidth="1"/>
    <col min="959" max="959" width="12.7109375" customWidth="1"/>
    <col min="960" max="960" width="9" customWidth="1"/>
    <col min="961" max="964" width="11.7109375" customWidth="1"/>
    <col min="965" max="965" width="14" customWidth="1"/>
    <col min="966" max="967" width="22.140625" customWidth="1"/>
    <col min="968" max="968" width="21" customWidth="1"/>
    <col min="969" max="969" width="22.140625" customWidth="1"/>
    <col min="970" max="970" width="14" customWidth="1"/>
    <col min="971" max="974" width="22.140625" customWidth="1"/>
    <col min="975" max="975" width="6" customWidth="1"/>
    <col min="976" max="979" width="9.140625" customWidth="1"/>
    <col min="980" max="980" width="14" customWidth="1"/>
    <col min="981" max="984" width="22.140625" customWidth="1"/>
    <col min="985" max="985" width="10" customWidth="1"/>
    <col min="986" max="988" width="12.7109375" customWidth="1"/>
    <col min="989" max="989" width="11.7109375" customWidth="1"/>
    <col min="990" max="990" width="5.85546875" customWidth="1"/>
    <col min="991" max="994" width="9" customWidth="1"/>
    <col min="995" max="995" width="9.140625" customWidth="1"/>
    <col min="996" max="999" width="12.28515625" customWidth="1"/>
    <col min="1000" max="1000" width="11.7109375" customWidth="1"/>
    <col min="1001" max="1001" width="12.7109375" customWidth="1"/>
    <col min="1002" max="1002" width="11.7109375" customWidth="1"/>
    <col min="1003" max="1003" width="14" customWidth="1"/>
    <col min="1004" max="1008" width="22.140625" customWidth="1"/>
    <col min="1009" max="1009" width="9" customWidth="1"/>
    <col min="1010" max="1014" width="11.7109375" customWidth="1"/>
    <col min="1015" max="1015" width="14" customWidth="1"/>
    <col min="1016" max="1016" width="22.140625" customWidth="1"/>
    <col min="1017" max="1018" width="22.140625" bestFit="1" customWidth="1"/>
    <col min="1019" max="1020" width="22.140625" customWidth="1"/>
    <col min="1021" max="1021" width="5" customWidth="1"/>
    <col min="1022" max="1026" width="8.140625" customWidth="1"/>
    <col min="1027" max="1027" width="11" customWidth="1"/>
    <col min="1028" max="1029" width="13.85546875" bestFit="1" customWidth="1"/>
    <col min="1030" max="1030" width="13.85546875" customWidth="1"/>
    <col min="1031" max="1031" width="12.7109375" customWidth="1"/>
    <col min="1032" max="1032" width="13.85546875" customWidth="1"/>
    <col min="1033" max="1033" width="14" customWidth="1"/>
    <col min="1034" max="1037" width="22.140625" customWidth="1"/>
    <col min="1038" max="1038" width="21" customWidth="1"/>
    <col min="1039" max="1039" width="9" customWidth="1"/>
    <col min="1040" max="1041" width="11.7109375" customWidth="1"/>
    <col min="1042" max="1043" width="10.7109375" customWidth="1"/>
    <col min="1044" max="1044" width="11.7109375" customWidth="1"/>
    <col min="1045" max="1045" width="9" customWidth="1"/>
    <col min="1046" max="1049" width="8.7109375" customWidth="1"/>
    <col min="1050" max="1050" width="11.7109375" customWidth="1"/>
    <col min="1051" max="1051" width="9" customWidth="1"/>
    <col min="1052" max="1056" width="11.7109375" customWidth="1"/>
    <col min="1057" max="1057" width="9" customWidth="1"/>
    <col min="1058" max="1062" width="11.7109375" customWidth="1"/>
    <col min="1063" max="1063" width="14" bestFit="1" customWidth="1"/>
    <col min="1064" max="1066" width="22.140625" customWidth="1"/>
    <col min="1067" max="1067" width="22.140625" bestFit="1" customWidth="1"/>
    <col min="1068" max="1068" width="22.140625" customWidth="1"/>
    <col min="1069" max="1069" width="11" customWidth="1"/>
    <col min="1070" max="1070" width="13.85546875" bestFit="1" customWidth="1"/>
    <col min="1071" max="1072" width="13.85546875" customWidth="1"/>
    <col min="1073" max="1073" width="11.7109375" customWidth="1"/>
    <col min="1074" max="1074" width="13.85546875" customWidth="1"/>
    <col min="1075" max="1075" width="10" customWidth="1"/>
    <col min="1076" max="1079" width="12.7109375" customWidth="1"/>
    <col min="1080" max="1080" width="12.7109375" bestFit="1" customWidth="1"/>
    <col min="1081" max="1081" width="9" customWidth="1"/>
    <col min="1082" max="1086" width="11.7109375" customWidth="1"/>
    <col min="1087" max="1087" width="14" customWidth="1"/>
    <col min="1088" max="1088" width="22.140625" customWidth="1"/>
    <col min="1089" max="1090" width="22.140625" bestFit="1" customWidth="1"/>
    <col min="1091" max="1092" width="22.140625" customWidth="1"/>
    <col min="1093" max="1093" width="9" customWidth="1"/>
    <col min="1094" max="1098" width="11.7109375" customWidth="1"/>
    <col min="1099" max="1099" width="9" customWidth="1"/>
    <col min="1100" max="1104" width="11.7109375" customWidth="1"/>
    <col min="1105" max="1105" width="14" customWidth="1"/>
    <col min="1106" max="1107" width="22.140625" customWidth="1"/>
    <col min="1108" max="1108" width="22.140625" bestFit="1" customWidth="1"/>
    <col min="1109" max="1109" width="21" bestFit="1" customWidth="1"/>
    <col min="1110" max="1110" width="22.140625" customWidth="1"/>
    <col min="1111" max="1111" width="9" customWidth="1"/>
    <col min="1112" max="1116" width="11.7109375" customWidth="1"/>
    <col min="1117" max="1117" width="14" customWidth="1"/>
    <col min="1118" max="1119" width="22.140625" bestFit="1" customWidth="1"/>
    <col min="1120" max="1122" width="22.140625" customWidth="1"/>
    <col min="1123" max="1123" width="11" customWidth="1"/>
    <col min="1124" max="1126" width="13.85546875" customWidth="1"/>
    <col min="1127" max="1127" width="12.7109375" customWidth="1"/>
    <col min="1128" max="1128" width="13.85546875" customWidth="1"/>
    <col min="1129" max="1129" width="14" customWidth="1"/>
    <col min="1130" max="1130" width="22.140625" bestFit="1" customWidth="1"/>
    <col min="1131" max="1134" width="22.140625" customWidth="1"/>
    <col min="1135" max="1135" width="10" customWidth="1"/>
    <col min="1136" max="1136" width="12.7109375" customWidth="1"/>
    <col min="1137" max="1137" width="12.7109375" bestFit="1" customWidth="1"/>
    <col min="1138" max="1138" width="11.7109375" customWidth="1"/>
    <col min="1139" max="1140" width="12.7109375" customWidth="1"/>
    <col min="1141" max="1141" width="14" customWidth="1"/>
    <col min="1142" max="1144" width="22.140625" bestFit="1" customWidth="1"/>
    <col min="1145" max="1146" width="22.140625" customWidth="1"/>
    <col min="1147" max="1147" width="9" customWidth="1"/>
    <col min="1148" max="1150" width="11.7109375" customWidth="1"/>
    <col min="1151" max="1151" width="10.7109375" customWidth="1"/>
    <col min="1152" max="1152" width="11.7109375" customWidth="1"/>
    <col min="1153" max="1153" width="9" customWidth="1"/>
    <col min="1154" max="1158" width="11.7109375" customWidth="1"/>
    <col min="1159" max="1159" width="9" customWidth="1"/>
    <col min="1160" max="1163" width="11.7109375" customWidth="1"/>
    <col min="1164" max="1164" width="10.7109375" customWidth="1"/>
    <col min="1165" max="1165" width="9" customWidth="1"/>
    <col min="1166" max="1170" width="11.7109375" customWidth="1"/>
    <col min="1171" max="1171" width="9" customWidth="1"/>
    <col min="1172" max="1174" width="11.7109375" customWidth="1"/>
    <col min="1175" max="1175" width="10.7109375" customWidth="1"/>
    <col min="1176" max="1176" width="11.7109375" customWidth="1"/>
    <col min="1177" max="1177" width="14" bestFit="1" customWidth="1"/>
    <col min="1178" max="1178" width="22.140625" bestFit="1" customWidth="1"/>
    <col min="1179" max="1179" width="22.140625" customWidth="1"/>
    <col min="1180" max="1181" width="22.140625" bestFit="1" customWidth="1"/>
    <col min="1182" max="1182" width="22.140625" customWidth="1"/>
    <col min="1183" max="1183" width="14" customWidth="1"/>
    <col min="1184" max="1186" width="22.140625" bestFit="1" customWidth="1"/>
    <col min="1187" max="1188" width="22.140625" customWidth="1"/>
    <col min="1189" max="1189" width="9" customWidth="1"/>
    <col min="1190" max="1194" width="11.7109375" customWidth="1"/>
    <col min="1195" max="1195" width="9" customWidth="1"/>
    <col min="1196" max="1200" width="11.7109375" customWidth="1"/>
    <col min="1201" max="1201" width="14" customWidth="1"/>
    <col min="1202" max="1203" width="22.140625" bestFit="1" customWidth="1"/>
    <col min="1204" max="1204" width="21" bestFit="1" customWidth="1"/>
    <col min="1205" max="1205" width="22.140625" bestFit="1" customWidth="1"/>
    <col min="1206" max="1206" width="20" customWidth="1"/>
    <col min="1207" max="1207" width="14" bestFit="1" customWidth="1"/>
    <col min="1208" max="1211" width="22.140625" bestFit="1" customWidth="1"/>
    <col min="1212" max="1212" width="22.140625" customWidth="1"/>
    <col min="1213" max="1213" width="11" customWidth="1"/>
    <col min="1214" max="1215" width="13.85546875" customWidth="1"/>
    <col min="1216" max="1216" width="13.85546875" bestFit="1" customWidth="1"/>
    <col min="1217" max="1217" width="12.7109375" bestFit="1" customWidth="1"/>
    <col min="1218" max="1218" width="13.85546875" customWidth="1"/>
    <col min="1219" max="1219" width="14" customWidth="1"/>
    <col min="1220" max="1224" width="22.140625" customWidth="1"/>
    <col min="1225" max="1225" width="8" customWidth="1"/>
    <col min="1226" max="1230" width="10.7109375" customWidth="1"/>
    <col min="1231" max="1231" width="6" customWidth="1"/>
    <col min="1232" max="1236" width="9.140625" customWidth="1"/>
    <col min="1237" max="1237" width="14" customWidth="1"/>
    <col min="1238" max="1242" width="22.140625" bestFit="1" customWidth="1"/>
    <col min="1243" max="1243" width="10" customWidth="1"/>
    <col min="1244" max="1246" width="12.7109375" customWidth="1"/>
    <col min="1247" max="1247" width="11.7109375" customWidth="1"/>
    <col min="1248" max="1248" width="12.7109375" customWidth="1"/>
    <col min="1249" max="1249" width="9.140625" customWidth="1"/>
    <col min="1250" max="1253" width="8.7109375" customWidth="1"/>
    <col min="1254" max="1254" width="9.140625" customWidth="1"/>
    <col min="1255" max="1256" width="12.28515625" bestFit="1" customWidth="1"/>
    <col min="1257" max="1259" width="12.28515625" customWidth="1"/>
    <col min="1260" max="1260" width="11.7109375" customWidth="1"/>
    <col min="1261" max="1263" width="22.140625" bestFit="1" customWidth="1"/>
    <col min="1264" max="1264" width="11" customWidth="1"/>
    <col min="1265" max="1267" width="13.85546875" bestFit="1" customWidth="1"/>
    <col min="1268" max="1268" width="12.7109375" customWidth="1"/>
    <col min="1269" max="1270" width="13.85546875" bestFit="1" customWidth="1"/>
    <col min="1271" max="1271" width="11" customWidth="1"/>
    <col min="1272" max="1274" width="13.85546875" customWidth="1"/>
    <col min="1275" max="1275" width="12.7109375" customWidth="1"/>
    <col min="1276" max="1277" width="13.85546875" customWidth="1"/>
    <col min="1278" max="1278" width="14" customWidth="1"/>
    <col min="1279" max="1282" width="22.140625" bestFit="1" customWidth="1"/>
    <col min="1283" max="1284" width="22.140625" customWidth="1"/>
    <col min="1285" max="1285" width="14" bestFit="1" customWidth="1"/>
    <col min="1286" max="1289" width="22.140625" bestFit="1" customWidth="1"/>
    <col min="1290" max="1290" width="21" bestFit="1" customWidth="1"/>
    <col min="1291" max="1291" width="22.140625" bestFit="1" customWidth="1"/>
    <col min="1292" max="1292" width="9" customWidth="1"/>
    <col min="1293" max="1298" width="11.7109375" customWidth="1"/>
    <col min="1299" max="1299" width="5" customWidth="1"/>
    <col min="1300" max="1305" width="8.140625" customWidth="1"/>
    <col min="1306" max="1306" width="9" customWidth="1"/>
    <col min="1307" max="1307" width="11.7109375" customWidth="1"/>
    <col min="1308" max="1308" width="11.7109375" bestFit="1" customWidth="1"/>
    <col min="1309" max="1310" width="10.7109375" customWidth="1"/>
    <col min="1311" max="1311" width="11.7109375" bestFit="1" customWidth="1"/>
    <col min="1312" max="1312" width="11.7109375" customWidth="1"/>
    <col min="1313" max="1313" width="9" customWidth="1"/>
    <col min="1314" max="1319" width="11.7109375" customWidth="1"/>
    <col min="1320" max="1320" width="11" bestFit="1" customWidth="1"/>
    <col min="1321" max="1323" width="13.85546875" customWidth="1"/>
    <col min="1324" max="1324" width="11.7109375" customWidth="1"/>
    <col min="1325" max="1325" width="13.85546875" bestFit="1" customWidth="1"/>
    <col min="1326" max="1326" width="13.85546875" customWidth="1"/>
    <col min="1327" max="1327" width="9" customWidth="1"/>
    <col min="1328" max="1328" width="11.7109375" customWidth="1"/>
    <col min="1329" max="1329" width="11.7109375" bestFit="1" customWidth="1"/>
    <col min="1330" max="1333" width="11.7109375" customWidth="1"/>
    <col min="1334" max="1334" width="9" customWidth="1"/>
    <col min="1335" max="1337" width="11.7109375" bestFit="1" customWidth="1"/>
    <col min="1338" max="1338" width="10.7109375" bestFit="1" customWidth="1"/>
    <col min="1339" max="1340" width="11.7109375" bestFit="1" customWidth="1"/>
    <col min="1341" max="1341" width="9" customWidth="1"/>
    <col min="1342" max="1347" width="11.7109375" bestFit="1" customWidth="1"/>
    <col min="1348" max="1348" width="14" bestFit="1" customWidth="1"/>
    <col min="1349" max="1354" width="22.140625" bestFit="1" customWidth="1"/>
    <col min="1355" max="1355" width="9" customWidth="1"/>
    <col min="1356" max="1361" width="11.7109375" bestFit="1" customWidth="1"/>
    <col min="1362" max="1362" width="11" bestFit="1" customWidth="1"/>
    <col min="1363" max="1365" width="13.85546875" bestFit="1" customWidth="1"/>
    <col min="1366" max="1366" width="12.7109375" bestFit="1" customWidth="1"/>
    <col min="1367" max="1368" width="13.85546875" bestFit="1" customWidth="1"/>
    <col min="1369" max="1369" width="14" bestFit="1" customWidth="1"/>
    <col min="1370" max="1372" width="22.140625" bestFit="1" customWidth="1"/>
    <col min="1373" max="1373" width="21" bestFit="1" customWidth="1"/>
    <col min="1374" max="1375" width="22.140625" bestFit="1" customWidth="1"/>
    <col min="1376" max="1376" width="9" customWidth="1"/>
    <col min="1377" max="1382" width="11.7109375" bestFit="1" customWidth="1"/>
    <col min="1383" max="1383" width="9" customWidth="1"/>
    <col min="1384" max="1389" width="11.7109375" bestFit="1" customWidth="1"/>
    <col min="1390" max="1390" width="14" bestFit="1" customWidth="1"/>
    <col min="1391" max="1396" width="22.140625" bestFit="1" customWidth="1"/>
    <col min="1397" max="1397" width="14" bestFit="1" customWidth="1"/>
    <col min="1398" max="1403" width="22.140625" bestFit="1" customWidth="1"/>
    <col min="1404" max="1404" width="9" customWidth="1"/>
    <col min="1405" max="1410" width="11.7109375" bestFit="1" customWidth="1"/>
    <col min="1411" max="1411" width="9" customWidth="1"/>
    <col min="1412" max="1415" width="11.7109375" bestFit="1" customWidth="1"/>
    <col min="1416" max="1417" width="10.7109375" bestFit="1" customWidth="1"/>
    <col min="1418" max="1418" width="9" customWidth="1"/>
    <col min="1419" max="1423" width="11.7109375" bestFit="1" customWidth="1"/>
    <col min="1424" max="1424" width="10.7109375" bestFit="1" customWidth="1"/>
    <col min="1425" max="1425" width="14" bestFit="1" customWidth="1"/>
    <col min="1426" max="1431" width="22.140625" bestFit="1" customWidth="1"/>
    <col min="1432" max="1432" width="9" customWidth="1"/>
    <col min="1433" max="1438" width="11.7109375" bestFit="1" customWidth="1"/>
    <col min="1439" max="1439" width="14" bestFit="1" customWidth="1"/>
    <col min="1440" max="1445" width="22.140625" bestFit="1" customWidth="1"/>
    <col min="1446" max="1446" width="9" customWidth="1"/>
    <col min="1447" max="1449" width="11.7109375" bestFit="1" customWidth="1"/>
    <col min="1450" max="1450" width="10.7109375" bestFit="1" customWidth="1"/>
    <col min="1451" max="1451" width="11.7109375" bestFit="1" customWidth="1"/>
    <col min="1452" max="1452" width="10.7109375" bestFit="1" customWidth="1"/>
    <col min="1453" max="1453" width="14" bestFit="1" customWidth="1"/>
    <col min="1454" max="1455" width="22.140625" bestFit="1" customWidth="1"/>
    <col min="1456" max="1456" width="21" bestFit="1" customWidth="1"/>
    <col min="1457" max="1457" width="22.140625" bestFit="1" customWidth="1"/>
    <col min="1458" max="1458" width="20" bestFit="1" customWidth="1"/>
    <col min="1459" max="1459" width="22.140625" bestFit="1" customWidth="1"/>
    <col min="1460" max="1460" width="14" bestFit="1" customWidth="1"/>
    <col min="1461" max="1466" width="22.140625" bestFit="1" customWidth="1"/>
    <col min="1467" max="1467" width="9" customWidth="1"/>
    <col min="1468" max="1473" width="11.7109375" bestFit="1" customWidth="1"/>
    <col min="1474" max="1474" width="9" customWidth="1"/>
    <col min="1475" max="1480" width="11.7109375" bestFit="1" customWidth="1"/>
    <col min="1481" max="1481" width="11" bestFit="1" customWidth="1"/>
    <col min="1482" max="1484" width="13.85546875" bestFit="1" customWidth="1"/>
    <col min="1485" max="1485" width="12.7109375" bestFit="1" customWidth="1"/>
    <col min="1486" max="1487" width="13.85546875" bestFit="1" customWidth="1"/>
    <col min="1488" max="1488" width="14" bestFit="1" customWidth="1"/>
    <col min="1489" max="1493" width="22.140625" bestFit="1" customWidth="1"/>
    <col min="1494" max="1494" width="21" bestFit="1" customWidth="1"/>
    <col min="1495" max="1495" width="6" customWidth="1"/>
    <col min="1501" max="1501" width="8.140625" customWidth="1"/>
    <col min="1502" max="1502" width="8" customWidth="1"/>
    <col min="1503" max="1508" width="10.7109375" bestFit="1" customWidth="1"/>
    <col min="1509" max="1509" width="14" bestFit="1" customWidth="1"/>
    <col min="1510" max="1515" width="22.140625" bestFit="1" customWidth="1"/>
    <col min="1516" max="1516" width="6" customWidth="1"/>
    <col min="1517" max="1521" width="7.140625" customWidth="1"/>
    <col min="1523" max="1523" width="10" bestFit="1" customWidth="1"/>
    <col min="1524" max="1528" width="10.7109375" bestFit="1" customWidth="1"/>
    <col min="1529" max="1529" width="12.7109375" bestFit="1" customWidth="1"/>
    <col min="1530" max="1530" width="10" bestFit="1" customWidth="1"/>
    <col min="1531" max="1533" width="12.7109375" bestFit="1" customWidth="1"/>
    <col min="1534" max="1534" width="11.7109375" bestFit="1" customWidth="1"/>
    <col min="1535" max="1536" width="12.7109375" bestFit="1" customWidth="1"/>
    <col min="1537" max="1537" width="14" bestFit="1" customWidth="1"/>
    <col min="1538" max="1543" width="22.140625" bestFit="1" customWidth="1"/>
    <col min="1545" max="1547" width="8.140625" customWidth="1"/>
    <col min="1548" max="1548" width="8.7109375" customWidth="1"/>
    <col min="1549" max="1549" width="7.140625" customWidth="1"/>
    <col min="1551" max="1554" width="8.7109375" customWidth="1"/>
    <col min="1556" max="1561" width="12.28515625" bestFit="1" customWidth="1"/>
    <col min="1562" max="1562" width="11.7109375" bestFit="1" customWidth="1"/>
  </cols>
  <sheetData>
    <row r="1" spans="1:14">
      <c r="A1" t="s">
        <v>542</v>
      </c>
      <c r="E1">
        <f>SUM(C9:I9)</f>
        <v>798.75482830064777</v>
      </c>
    </row>
    <row r="3" spans="1:14">
      <c r="A3" s="214" t="s">
        <v>532</v>
      </c>
      <c r="B3" s="214" t="s">
        <v>531</v>
      </c>
    </row>
    <row r="4" spans="1:14">
      <c r="A4" s="214" t="s">
        <v>529</v>
      </c>
      <c r="B4">
        <v>1</v>
      </c>
      <c r="C4">
        <v>2</v>
      </c>
      <c r="D4">
        <v>3</v>
      </c>
      <c r="E4">
        <v>4</v>
      </c>
      <c r="F4">
        <v>5</v>
      </c>
      <c r="G4">
        <v>6</v>
      </c>
      <c r="H4">
        <v>7</v>
      </c>
      <c r="I4">
        <v>8</v>
      </c>
      <c r="J4">
        <v>9</v>
      </c>
      <c r="K4">
        <v>10</v>
      </c>
      <c r="L4">
        <v>11</v>
      </c>
      <c r="M4">
        <v>14</v>
      </c>
      <c r="N4" t="s">
        <v>530</v>
      </c>
    </row>
    <row r="5" spans="1:14">
      <c r="A5" s="215" t="s">
        <v>127</v>
      </c>
      <c r="B5" s="216"/>
      <c r="C5" s="216"/>
      <c r="D5" s="216"/>
      <c r="E5" s="216"/>
      <c r="F5" s="216"/>
      <c r="G5" s="216"/>
      <c r="H5" s="216"/>
      <c r="I5" s="216"/>
      <c r="J5" s="216"/>
      <c r="K5" s="216"/>
      <c r="L5" s="216">
        <v>0.59399999999999997</v>
      </c>
      <c r="M5" s="216"/>
      <c r="N5" s="216">
        <v>0.59399999999999997</v>
      </c>
    </row>
    <row r="6" spans="1:14">
      <c r="A6" s="215" t="s">
        <v>528</v>
      </c>
      <c r="B6" s="216">
        <v>3.1630000000000003</v>
      </c>
      <c r="C6" s="216"/>
      <c r="D6" s="216">
        <v>3.1630000000000003</v>
      </c>
      <c r="E6" s="216"/>
      <c r="F6" s="216">
        <v>3.1630000000000003</v>
      </c>
      <c r="G6" s="216"/>
      <c r="H6" s="216"/>
      <c r="I6" s="216"/>
      <c r="J6" s="216"/>
      <c r="K6" s="216"/>
      <c r="L6" s="216"/>
      <c r="M6" s="216"/>
      <c r="N6" s="216">
        <v>9.4890000000000008</v>
      </c>
    </row>
    <row r="7" spans="1:14">
      <c r="A7" s="215" t="s">
        <v>527</v>
      </c>
      <c r="B7" s="216"/>
      <c r="C7" s="216"/>
      <c r="D7" s="216"/>
      <c r="E7" s="216"/>
      <c r="F7" s="216"/>
      <c r="G7" s="216"/>
      <c r="H7" s="216"/>
      <c r="I7" s="216"/>
      <c r="J7" s="216"/>
      <c r="K7" s="216"/>
      <c r="L7" s="216">
        <v>34.804850000000002</v>
      </c>
      <c r="M7" s="216"/>
      <c r="N7" s="216">
        <v>34.804850000000002</v>
      </c>
    </row>
    <row r="8" spans="1:14">
      <c r="A8" s="215" t="s">
        <v>44</v>
      </c>
      <c r="B8" s="216"/>
      <c r="C8" s="216"/>
      <c r="D8" s="216"/>
      <c r="E8" s="216"/>
      <c r="F8" s="216"/>
      <c r="G8" s="216"/>
      <c r="H8" s="216"/>
      <c r="I8" s="216"/>
      <c r="J8" s="216"/>
      <c r="K8" s="216"/>
      <c r="L8" s="216"/>
      <c r="M8" s="216">
        <v>76.573000000000008</v>
      </c>
      <c r="N8" s="216">
        <v>76.573000000000008</v>
      </c>
    </row>
    <row r="9" spans="1:14">
      <c r="A9" s="215" t="s">
        <v>394</v>
      </c>
      <c r="B9" s="216">
        <v>34.830472172637101</v>
      </c>
      <c r="C9" s="216">
        <v>7</v>
      </c>
      <c r="D9" s="216">
        <v>94.52</v>
      </c>
      <c r="E9" s="216">
        <v>49.207194435125132</v>
      </c>
      <c r="F9" s="216">
        <v>167.8778896529378</v>
      </c>
      <c r="G9" s="216">
        <v>385.26360053706526</v>
      </c>
      <c r="H9" s="216">
        <v>64.719240659369973</v>
      </c>
      <c r="I9" s="216">
        <v>30.166903016149647</v>
      </c>
      <c r="J9" s="216"/>
      <c r="K9" s="216">
        <v>0</v>
      </c>
      <c r="L9" s="216">
        <v>5.33012</v>
      </c>
      <c r="M9" s="216">
        <v>2.6770999999999998</v>
      </c>
      <c r="N9" s="216">
        <v>841.59252047328471</v>
      </c>
    </row>
    <row r="10" spans="1:14">
      <c r="A10" s="215" t="s">
        <v>393</v>
      </c>
      <c r="B10" s="216">
        <v>5.3739977128184977</v>
      </c>
      <c r="C10" s="216">
        <v>28.281000000000002</v>
      </c>
      <c r="D10" s="216"/>
      <c r="E10" s="216">
        <v>18.353404999999999</v>
      </c>
      <c r="F10" s="216"/>
      <c r="G10" s="216"/>
      <c r="H10" s="216"/>
      <c r="I10" s="216"/>
      <c r="J10" s="216"/>
      <c r="K10" s="216"/>
      <c r="L10" s="216"/>
      <c r="M10" s="216"/>
      <c r="N10" s="216">
        <v>52.008402712818494</v>
      </c>
    </row>
    <row r="11" spans="1:14">
      <c r="A11" s="215" t="s">
        <v>392</v>
      </c>
      <c r="B11" s="216"/>
      <c r="C11" s="216"/>
      <c r="D11" s="216"/>
      <c r="E11" s="216"/>
      <c r="F11" s="216"/>
      <c r="G11" s="216"/>
      <c r="H11" s="216"/>
      <c r="I11" s="216"/>
      <c r="J11" s="216"/>
      <c r="K11" s="216"/>
      <c r="L11" s="216">
        <v>22.540970999999999</v>
      </c>
      <c r="M11" s="216"/>
      <c r="N11" s="216">
        <v>22.540970999999999</v>
      </c>
    </row>
    <row r="12" spans="1:14">
      <c r="A12" s="215" t="s">
        <v>473</v>
      </c>
      <c r="B12" s="216"/>
      <c r="C12" s="216"/>
      <c r="D12" s="216"/>
      <c r="E12" s="216"/>
      <c r="F12" s="216"/>
      <c r="G12" s="216">
        <v>13.061</v>
      </c>
      <c r="H12" s="216"/>
      <c r="I12" s="216">
        <v>83.333000000000013</v>
      </c>
      <c r="J12" s="216"/>
      <c r="K12" s="216"/>
      <c r="L12" s="216">
        <v>0</v>
      </c>
      <c r="M12" s="216"/>
      <c r="N12" s="216">
        <v>96.394000000000005</v>
      </c>
    </row>
    <row r="13" spans="1:14">
      <c r="A13" s="215" t="s">
        <v>130</v>
      </c>
      <c r="B13" s="216">
        <v>2.5</v>
      </c>
      <c r="C13" s="216"/>
      <c r="D13" s="216">
        <v>31.065000000000001</v>
      </c>
      <c r="E13" s="216"/>
      <c r="F13" s="216"/>
      <c r="G13" s="216"/>
      <c r="H13" s="216">
        <v>9.609</v>
      </c>
      <c r="I13" s="216"/>
      <c r="J13" s="216">
        <v>16.082000000000001</v>
      </c>
      <c r="K13" s="216">
        <v>17.184610000000003</v>
      </c>
      <c r="L13" s="216">
        <v>2.2468499999999998</v>
      </c>
      <c r="M13" s="216"/>
      <c r="N13" s="216">
        <v>78.687460000000002</v>
      </c>
    </row>
    <row r="14" spans="1:14">
      <c r="A14" s="215" t="s">
        <v>131</v>
      </c>
      <c r="B14" s="216"/>
      <c r="C14" s="216"/>
      <c r="D14" s="216"/>
      <c r="E14" s="216"/>
      <c r="F14" s="216"/>
      <c r="G14" s="216"/>
      <c r="H14" s="216">
        <v>6.7480000000000002</v>
      </c>
      <c r="I14" s="216"/>
      <c r="J14" s="216"/>
      <c r="K14" s="216"/>
      <c r="L14" s="216">
        <v>4.7549999999999999</v>
      </c>
      <c r="M14" s="216"/>
      <c r="N14" s="216">
        <v>11.503</v>
      </c>
    </row>
    <row r="15" spans="1:14">
      <c r="A15" s="215" t="s">
        <v>132</v>
      </c>
      <c r="B15" s="216"/>
      <c r="C15" s="216"/>
      <c r="D15" s="216"/>
      <c r="E15" s="216"/>
      <c r="F15" s="216"/>
      <c r="G15" s="216"/>
      <c r="H15" s="216">
        <v>230.44499999999999</v>
      </c>
      <c r="I15" s="216"/>
      <c r="J15" s="216"/>
      <c r="K15" s="216"/>
      <c r="L15" s="216">
        <v>12.074999999999999</v>
      </c>
      <c r="M15" s="216"/>
      <c r="N15" s="216">
        <v>242.51999999999998</v>
      </c>
    </row>
    <row r="16" spans="1:14">
      <c r="A16" s="215" t="s">
        <v>530</v>
      </c>
      <c r="B16" s="216">
        <v>45.867469885455598</v>
      </c>
      <c r="C16" s="216">
        <v>35.281000000000006</v>
      </c>
      <c r="D16" s="216">
        <v>128.74799999999999</v>
      </c>
      <c r="E16" s="216">
        <v>67.560599435125127</v>
      </c>
      <c r="F16" s="216">
        <v>171.04088965293781</v>
      </c>
      <c r="G16" s="216">
        <v>398.32460053706524</v>
      </c>
      <c r="H16" s="216">
        <v>311.52124065936994</v>
      </c>
      <c r="I16" s="216">
        <v>113.49990301614966</v>
      </c>
      <c r="J16" s="216">
        <v>16.082000000000001</v>
      </c>
      <c r="K16" s="216">
        <v>17.184610000000003</v>
      </c>
      <c r="L16" s="216">
        <v>82.346790999999996</v>
      </c>
      <c r="M16" s="216">
        <v>79.250100000000003</v>
      </c>
      <c r="N16" s="216">
        <v>1466.7072041861031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Normal="100" zoomScaleSheetLayoutView="100" workbookViewId="0">
      <selection activeCell="A28" sqref="A28"/>
    </sheetView>
  </sheetViews>
  <sheetFormatPr defaultColWidth="9.140625" defaultRowHeight="15"/>
  <cols>
    <col min="1" max="1" width="218.5703125" style="97" customWidth="1"/>
    <col min="2" max="2" width="9.42578125" style="97" customWidth="1"/>
    <col min="3" max="8" width="9.140625" style="97" customWidth="1"/>
    <col min="9" max="16384" width="9.140625" style="97"/>
  </cols>
  <sheetData>
    <row r="1" spans="1:21" ht="18.75">
      <c r="A1" s="78" t="s">
        <v>243</v>
      </c>
    </row>
    <row r="3" spans="1:21" ht="15" customHeight="1">
      <c r="A3" s="49" t="s">
        <v>173</v>
      </c>
    </row>
    <row r="4" spans="1:21" ht="15" customHeight="1">
      <c r="A4" s="349" t="s">
        <v>453</v>
      </c>
      <c r="B4" s="350"/>
      <c r="C4" s="350"/>
      <c r="D4" s="350"/>
      <c r="E4" s="350"/>
      <c r="F4" s="350"/>
      <c r="G4" s="350"/>
      <c r="H4" s="350"/>
    </row>
    <row r="5" spans="1:21" ht="15" customHeight="1">
      <c r="A5" s="157" t="s">
        <v>454</v>
      </c>
      <c r="B5" s="100"/>
      <c r="C5" s="100"/>
      <c r="D5" s="100"/>
      <c r="E5" s="100"/>
      <c r="F5" s="100"/>
      <c r="G5" s="100"/>
      <c r="H5" s="100"/>
    </row>
    <row r="6" spans="1:21" ht="15" customHeight="1">
      <c r="A6" s="351" t="s">
        <v>403</v>
      </c>
      <c r="B6" s="352"/>
      <c r="C6" s="352"/>
      <c r="D6" s="352"/>
      <c r="E6" s="352"/>
      <c r="F6" s="352"/>
      <c r="G6" s="352"/>
      <c r="H6" s="352"/>
    </row>
    <row r="7" spans="1:21" ht="15" customHeight="1">
      <c r="A7" s="353" t="s">
        <v>698</v>
      </c>
      <c r="B7" s="350"/>
      <c r="C7" s="350"/>
      <c r="D7" s="350"/>
      <c r="E7" s="350"/>
      <c r="F7" s="350"/>
      <c r="G7" s="350"/>
      <c r="H7" s="350"/>
    </row>
    <row r="8" spans="1:21" ht="15" customHeight="1">
      <c r="A8" s="284" t="s">
        <v>699</v>
      </c>
      <c r="B8" s="100"/>
      <c r="C8" s="100"/>
      <c r="D8" s="100"/>
      <c r="E8" s="100"/>
      <c r="F8" s="100"/>
      <c r="G8" s="100"/>
      <c r="H8" s="100"/>
    </row>
    <row r="9" spans="1:21" ht="15" customHeight="1"/>
    <row r="10" spans="1:21" ht="15" customHeight="1">
      <c r="A10" s="68" t="s">
        <v>175</v>
      </c>
      <c r="B10" s="2"/>
      <c r="C10" s="2"/>
      <c r="D10" s="2"/>
      <c r="E10" s="2"/>
      <c r="F10" s="2"/>
      <c r="G10" s="2"/>
      <c r="H10" s="2"/>
      <c r="I10" s="2"/>
      <c r="J10" s="2"/>
      <c r="K10" s="2"/>
      <c r="L10" s="2"/>
      <c r="M10" s="2"/>
      <c r="N10" s="2"/>
    </row>
    <row r="11" spans="1:21" ht="15" customHeight="1">
      <c r="A11" s="68"/>
      <c r="B11" s="2"/>
      <c r="C11" s="2"/>
      <c r="D11" s="2"/>
      <c r="E11" s="2"/>
      <c r="F11" s="2"/>
      <c r="G11" s="2"/>
      <c r="H11" s="2"/>
      <c r="I11" s="2"/>
      <c r="J11" s="2"/>
      <c r="K11" s="2"/>
      <c r="L11" s="2"/>
      <c r="M11" s="2"/>
      <c r="N11" s="2"/>
    </row>
    <row r="12" spans="1:21" ht="15" customHeight="1">
      <c r="A12" s="3" t="s">
        <v>161</v>
      </c>
      <c r="B12" s="2"/>
      <c r="C12" s="2"/>
      <c r="D12" s="2"/>
      <c r="E12" s="2"/>
      <c r="F12" s="2"/>
      <c r="G12" s="2"/>
      <c r="H12" s="2"/>
      <c r="I12" s="2"/>
      <c r="J12" s="2"/>
      <c r="K12" s="2"/>
      <c r="L12" s="2"/>
      <c r="M12" s="2"/>
      <c r="N12" s="2"/>
    </row>
    <row r="13" spans="1:21" ht="15" customHeight="1">
      <c r="A13" s="71" t="s">
        <v>408</v>
      </c>
      <c r="B13" s="102"/>
      <c r="C13" s="102"/>
      <c r="D13" s="102"/>
      <c r="E13" s="102"/>
      <c r="F13" s="102"/>
      <c r="G13" s="102"/>
      <c r="H13" s="102"/>
      <c r="I13" s="102"/>
      <c r="J13" s="102"/>
      <c r="K13" s="102"/>
      <c r="L13" s="102"/>
      <c r="M13" s="102"/>
      <c r="N13" s="102"/>
    </row>
    <row r="14" spans="1:21" ht="15" customHeight="1">
      <c r="A14" s="167" t="s">
        <v>409</v>
      </c>
      <c r="B14" s="102"/>
      <c r="C14" s="102"/>
      <c r="D14" s="102"/>
      <c r="E14" s="102"/>
      <c r="F14" s="102"/>
      <c r="G14" s="102"/>
      <c r="H14" s="102"/>
      <c r="I14" s="102"/>
      <c r="J14" s="102"/>
      <c r="K14" s="102"/>
      <c r="L14" s="102"/>
      <c r="M14" s="102"/>
      <c r="N14" s="102"/>
      <c r="O14" s="2"/>
      <c r="P14" s="2"/>
      <c r="Q14" s="2"/>
      <c r="R14" s="101"/>
      <c r="S14" s="46"/>
      <c r="T14" s="101"/>
      <c r="U14" s="101"/>
    </row>
    <row r="15" spans="1:21" ht="15" customHeight="1">
      <c r="A15" s="2" t="s">
        <v>162</v>
      </c>
      <c r="B15" s="2"/>
      <c r="C15" s="2"/>
      <c r="D15" s="2"/>
      <c r="E15" s="2"/>
      <c r="F15" s="2"/>
      <c r="G15" s="2"/>
      <c r="H15" s="2"/>
      <c r="I15" s="2"/>
      <c r="J15" s="2"/>
      <c r="K15" s="2"/>
      <c r="L15" s="2"/>
      <c r="M15" s="2"/>
      <c r="N15" s="2"/>
      <c r="O15" s="2"/>
      <c r="P15" s="2"/>
      <c r="Q15" s="2"/>
      <c r="R15" s="101"/>
      <c r="S15" s="46"/>
      <c r="T15" s="101"/>
      <c r="U15" s="101"/>
    </row>
    <row r="16" spans="1:21" ht="15" customHeight="1">
      <c r="A16" s="2"/>
      <c r="B16" s="2"/>
      <c r="C16" s="2"/>
      <c r="D16" s="2"/>
      <c r="E16" s="2"/>
      <c r="F16" s="2"/>
      <c r="G16" s="2"/>
      <c r="H16" s="2"/>
      <c r="I16" s="2"/>
      <c r="J16" s="2"/>
      <c r="K16" s="2"/>
      <c r="L16" s="2"/>
      <c r="M16" s="2"/>
      <c r="N16" s="2"/>
      <c r="O16" s="2"/>
      <c r="P16" s="2"/>
      <c r="Q16" s="2"/>
      <c r="R16" s="101"/>
      <c r="S16" s="46"/>
      <c r="T16" s="101"/>
      <c r="U16" s="101"/>
    </row>
    <row r="17" spans="1:21" ht="15" customHeight="1">
      <c r="A17" s="3" t="s">
        <v>174</v>
      </c>
      <c r="B17" s="2"/>
      <c r="C17" s="2"/>
      <c r="D17" s="2"/>
      <c r="E17" s="2"/>
      <c r="F17" s="2"/>
      <c r="G17" s="2"/>
      <c r="H17" s="2"/>
      <c r="I17" s="2"/>
      <c r="J17" s="2"/>
      <c r="K17" s="2"/>
      <c r="L17" s="2"/>
      <c r="M17" s="2"/>
      <c r="N17" s="2"/>
      <c r="O17" s="47"/>
      <c r="P17" s="47"/>
      <c r="Q17" s="47"/>
      <c r="R17" s="47"/>
      <c r="S17" s="48"/>
      <c r="T17" s="47"/>
      <c r="U17" s="47"/>
    </row>
    <row r="18" spans="1:21" ht="15" customHeight="1">
      <c r="A18" s="69" t="s">
        <v>163</v>
      </c>
      <c r="B18" s="2"/>
      <c r="C18" s="2"/>
      <c r="D18" s="2"/>
      <c r="E18" s="2"/>
      <c r="F18" s="2"/>
      <c r="G18" s="2"/>
      <c r="H18" s="2"/>
      <c r="I18" s="2"/>
      <c r="J18" s="2"/>
      <c r="K18" s="2"/>
      <c r="L18" s="2"/>
      <c r="M18" s="2"/>
      <c r="N18" s="2"/>
    </row>
    <row r="19" spans="1:21" ht="15" customHeight="1">
      <c r="A19" s="69" t="s">
        <v>164</v>
      </c>
      <c r="B19" s="2"/>
      <c r="C19" s="2"/>
      <c r="D19" s="2"/>
      <c r="E19" s="2"/>
      <c r="F19" s="2"/>
      <c r="G19" s="2"/>
      <c r="H19" s="2"/>
      <c r="I19" s="2"/>
      <c r="J19" s="2"/>
      <c r="K19" s="2"/>
      <c r="L19" s="2"/>
      <c r="M19" s="2"/>
      <c r="N19" s="2"/>
    </row>
    <row r="20" spans="1:21" ht="15" customHeight="1">
      <c r="A20" s="69" t="s">
        <v>274</v>
      </c>
      <c r="B20" s="2"/>
      <c r="C20" s="2"/>
      <c r="D20" s="2"/>
      <c r="E20" s="2"/>
      <c r="F20" s="2"/>
      <c r="G20" s="2"/>
      <c r="H20" s="2"/>
      <c r="I20" s="2"/>
      <c r="J20" s="2"/>
      <c r="K20" s="2"/>
      <c r="L20" s="2"/>
      <c r="M20" s="2"/>
      <c r="N20" s="2"/>
    </row>
    <row r="21" spans="1:21" ht="15" customHeight="1">
      <c r="A21" s="69" t="s">
        <v>275</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165</v>
      </c>
      <c r="B23" s="2"/>
      <c r="C23" s="2"/>
      <c r="D23" s="2"/>
      <c r="E23" s="2"/>
      <c r="F23" s="2"/>
      <c r="G23" s="2"/>
      <c r="H23" s="2"/>
      <c r="I23" s="2"/>
      <c r="J23" s="2"/>
      <c r="K23" s="2"/>
      <c r="L23" s="2"/>
      <c r="M23" s="2"/>
      <c r="N23" s="2"/>
    </row>
    <row r="24" spans="1:21" ht="48.75" customHeight="1">
      <c r="A24" s="71" t="s">
        <v>166</v>
      </c>
      <c r="B24" s="103"/>
      <c r="C24" s="103"/>
      <c r="D24" s="103"/>
      <c r="E24" s="103"/>
      <c r="F24" s="103"/>
      <c r="G24" s="103"/>
      <c r="H24" s="103"/>
      <c r="I24" s="103"/>
      <c r="J24" s="103"/>
      <c r="K24" s="103"/>
      <c r="L24" s="103"/>
      <c r="M24" s="103"/>
      <c r="N24" s="103"/>
    </row>
    <row r="25" spans="1:21" ht="15" customHeight="1">
      <c r="A25" s="2"/>
      <c r="B25" s="2"/>
      <c r="C25" s="2"/>
      <c r="D25" s="2"/>
      <c r="E25" s="2"/>
      <c r="F25" s="2"/>
      <c r="G25" s="2"/>
      <c r="H25" s="2"/>
      <c r="I25" s="2"/>
      <c r="J25" s="2"/>
      <c r="K25" s="2"/>
      <c r="L25" s="2"/>
      <c r="M25" s="2"/>
      <c r="N25" s="2"/>
    </row>
    <row r="26" spans="1:21" ht="15" customHeight="1">
      <c r="A26" s="3" t="s">
        <v>167</v>
      </c>
      <c r="B26" s="2"/>
      <c r="C26" s="2"/>
      <c r="D26" s="2"/>
      <c r="E26" s="2"/>
      <c r="F26" s="2"/>
      <c r="G26" s="2"/>
      <c r="H26" s="2"/>
      <c r="I26" s="2"/>
      <c r="J26" s="2"/>
      <c r="K26" s="2"/>
      <c r="L26" s="2"/>
      <c r="M26" s="2"/>
      <c r="N26" s="2"/>
    </row>
    <row r="27" spans="1:21" ht="45" customHeight="1">
      <c r="A27" s="71" t="s">
        <v>273</v>
      </c>
      <c r="B27" s="103"/>
      <c r="C27" s="103"/>
      <c r="D27" s="103"/>
      <c r="E27" s="103"/>
      <c r="F27" s="103"/>
      <c r="G27" s="103"/>
      <c r="H27" s="103"/>
      <c r="I27" s="103"/>
      <c r="J27" s="103"/>
      <c r="K27" s="103"/>
      <c r="L27" s="103"/>
      <c r="M27" s="103"/>
      <c r="N27" s="103"/>
    </row>
    <row r="28" spans="1:21" ht="15" customHeight="1">
      <c r="A28" s="2"/>
      <c r="B28" s="2"/>
      <c r="C28" s="2"/>
      <c r="D28" s="2"/>
      <c r="E28" s="2"/>
      <c r="F28" s="2"/>
      <c r="G28" s="2"/>
      <c r="H28" s="2"/>
      <c r="I28" s="2"/>
      <c r="J28" s="2"/>
      <c r="K28" s="2"/>
      <c r="L28" s="2"/>
      <c r="M28" s="2"/>
      <c r="N28" s="2"/>
    </row>
    <row r="29" spans="1:21" ht="15" customHeight="1">
      <c r="A29" s="3" t="s">
        <v>168</v>
      </c>
      <c r="B29" s="2"/>
      <c r="C29" s="2"/>
      <c r="D29" s="2"/>
      <c r="E29" s="2"/>
      <c r="F29" s="2"/>
      <c r="G29" s="2"/>
      <c r="H29" s="2"/>
      <c r="I29" s="2"/>
      <c r="J29" s="2"/>
      <c r="K29" s="2"/>
      <c r="L29" s="2"/>
      <c r="M29" s="2"/>
      <c r="N29" s="2"/>
    </row>
    <row r="30" spans="1:21" ht="15" customHeight="1">
      <c r="A30" s="2" t="s">
        <v>169</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170</v>
      </c>
      <c r="B32" s="2"/>
      <c r="C32" s="2"/>
      <c r="D32" s="2"/>
      <c r="E32" s="2"/>
      <c r="F32" s="2"/>
      <c r="G32" s="2"/>
      <c r="H32" s="2"/>
      <c r="I32" s="2"/>
      <c r="J32" s="2"/>
      <c r="K32" s="2"/>
      <c r="L32" s="2"/>
      <c r="M32" s="2"/>
      <c r="N32" s="2"/>
    </row>
    <row r="33" spans="1:14" ht="30" customHeight="1">
      <c r="A33" s="71" t="s">
        <v>171</v>
      </c>
      <c r="B33" s="103"/>
      <c r="C33" s="103"/>
      <c r="D33" s="103"/>
      <c r="E33" s="103"/>
      <c r="F33" s="103"/>
      <c r="G33" s="103"/>
      <c r="H33" s="103"/>
      <c r="I33" s="103"/>
      <c r="J33" s="103"/>
      <c r="K33" s="103"/>
      <c r="L33" s="103"/>
      <c r="M33" s="103"/>
      <c r="N33" s="103"/>
    </row>
    <row r="34" spans="1:14" ht="15" customHeight="1">
      <c r="A34" s="71"/>
      <c r="B34" s="103"/>
      <c r="C34" s="103"/>
      <c r="D34" s="103"/>
      <c r="E34" s="103"/>
      <c r="F34" s="103"/>
      <c r="G34" s="103"/>
      <c r="H34" s="103"/>
      <c r="I34" s="103"/>
      <c r="J34" s="103"/>
      <c r="K34" s="103"/>
      <c r="L34" s="103"/>
      <c r="M34" s="103"/>
      <c r="N34" s="103"/>
    </row>
    <row r="35" spans="1:14" ht="15" customHeight="1">
      <c r="A35" s="3" t="s">
        <v>172</v>
      </c>
      <c r="B35" s="2"/>
      <c r="C35" s="2"/>
      <c r="D35" s="2"/>
      <c r="E35" s="2"/>
      <c r="F35" s="2"/>
      <c r="G35" s="2"/>
      <c r="H35" s="2"/>
      <c r="I35" s="2"/>
      <c r="J35" s="2"/>
      <c r="K35" s="2"/>
      <c r="L35" s="2"/>
      <c r="M35" s="2"/>
      <c r="N35" s="2"/>
    </row>
    <row r="36" spans="1:14" ht="15" customHeight="1">
      <c r="A36" s="71" t="s">
        <v>209</v>
      </c>
      <c r="B36" s="103"/>
      <c r="C36" s="103"/>
      <c r="D36" s="103"/>
      <c r="E36" s="103"/>
      <c r="F36" s="103"/>
      <c r="G36" s="103"/>
      <c r="H36" s="103"/>
      <c r="I36" s="103"/>
      <c r="J36" s="103"/>
      <c r="K36" s="103"/>
      <c r="L36" s="103"/>
      <c r="M36" s="103"/>
      <c r="N36" s="103"/>
    </row>
    <row r="37" spans="1:14" ht="15" customHeight="1"/>
    <row r="38" spans="1:14" ht="15" customHeight="1">
      <c r="A38" s="3" t="s">
        <v>176</v>
      </c>
    </row>
    <row r="39" spans="1:14" ht="15" customHeight="1">
      <c r="A39" s="2" t="s">
        <v>177</v>
      </c>
    </row>
    <row r="40" spans="1:14" ht="15" customHeight="1">
      <c r="A40" s="2" t="s">
        <v>404</v>
      </c>
    </row>
    <row r="41" spans="1:14" ht="15" customHeight="1">
      <c r="A41" s="2" t="s">
        <v>405</v>
      </c>
    </row>
    <row r="42" spans="1:14" ht="15" customHeight="1">
      <c r="A42" s="69" t="s">
        <v>178</v>
      </c>
    </row>
    <row r="43" spans="1:14" ht="15" customHeight="1">
      <c r="A43" s="69" t="s">
        <v>179</v>
      </c>
    </row>
    <row r="44" spans="1:14" ht="15" customHeight="1">
      <c r="A44" s="69" t="s">
        <v>180</v>
      </c>
    </row>
    <row r="45" spans="1:14" ht="15" customHeight="1">
      <c r="A45" s="69" t="s">
        <v>181</v>
      </c>
    </row>
    <row r="46" spans="1:14" ht="15" customHeight="1"/>
    <row r="47" spans="1:14" ht="15" customHeight="1">
      <c r="A47" s="3" t="s">
        <v>182</v>
      </c>
    </row>
    <row r="48" spans="1:14" ht="15" customHeight="1">
      <c r="A48" s="2" t="s">
        <v>183</v>
      </c>
    </row>
    <row r="49" spans="1:1" ht="15" customHeight="1"/>
    <row r="50" spans="1:1" ht="15" customHeight="1">
      <c r="A50" s="3" t="s">
        <v>184</v>
      </c>
    </row>
    <row r="51" spans="1:1" ht="15" customHeight="1">
      <c r="A51" s="2" t="s">
        <v>185</v>
      </c>
    </row>
    <row r="52" spans="1:1" ht="15" customHeight="1">
      <c r="A52" s="2" t="s">
        <v>406</v>
      </c>
    </row>
    <row r="53" spans="1:1" ht="15" customHeight="1">
      <c r="A53" s="2" t="s">
        <v>407</v>
      </c>
    </row>
    <row r="54" spans="1:1" ht="15" customHeight="1">
      <c r="A54"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zoomScaleNormal="100" zoomScaleSheetLayoutView="100" workbookViewId="0">
      <selection activeCell="B3" sqref="B3"/>
    </sheetView>
  </sheetViews>
  <sheetFormatPr defaultColWidth="9.140625" defaultRowHeight="12.75"/>
  <cols>
    <col min="1" max="1" width="5.5703125" style="94" customWidth="1"/>
    <col min="2" max="2" width="54.7109375" style="94" customWidth="1"/>
    <col min="3" max="3" width="9.42578125" style="94" bestFit="1" customWidth="1"/>
    <col min="4" max="4" width="9.140625" style="94"/>
    <col min="5" max="5" width="10.42578125" style="94" bestFit="1" customWidth="1"/>
    <col min="6" max="9" width="9.42578125" style="94" bestFit="1" customWidth="1"/>
    <col min="10" max="16384" width="9.140625" style="94"/>
  </cols>
  <sheetData>
    <row r="1" spans="1:14" ht="18.75">
      <c r="B1" s="75" t="s">
        <v>700</v>
      </c>
      <c r="C1" s="4"/>
      <c r="D1" s="4"/>
      <c r="E1" s="4"/>
      <c r="F1" s="4"/>
      <c r="G1" s="4"/>
      <c r="H1" s="4"/>
      <c r="I1" s="4"/>
    </row>
    <row r="2" spans="1:14" ht="15.75">
      <c r="B2" s="20"/>
      <c r="C2" s="4"/>
      <c r="D2" s="4"/>
      <c r="E2" s="4"/>
      <c r="F2" s="4"/>
      <c r="G2" s="4"/>
      <c r="H2" s="4"/>
      <c r="I2" s="4"/>
      <c r="K2" s="155"/>
      <c r="L2" s="155"/>
      <c r="M2" s="155"/>
      <c r="N2" s="155"/>
    </row>
    <row r="3" spans="1:14" ht="15">
      <c r="B3" s="3" t="s">
        <v>238</v>
      </c>
      <c r="C3" s="36">
        <v>2020</v>
      </c>
      <c r="D3" s="36">
        <v>2021</v>
      </c>
      <c r="E3" s="36">
        <v>2022</v>
      </c>
      <c r="F3" s="36">
        <v>2023</v>
      </c>
      <c r="G3" s="36">
        <v>2024</v>
      </c>
      <c r="H3" s="36">
        <v>2025</v>
      </c>
      <c r="I3" s="36">
        <v>2026</v>
      </c>
      <c r="J3" s="36"/>
      <c r="K3" s="332"/>
      <c r="L3" s="354"/>
      <c r="M3" s="354"/>
      <c r="N3" s="155"/>
    </row>
    <row r="4" spans="1:14" s="97" customFormat="1" ht="15">
      <c r="A4" s="97" t="s">
        <v>230</v>
      </c>
      <c r="B4" s="97" t="s">
        <v>134</v>
      </c>
      <c r="C4" s="272">
        <f>'R&amp;D'!C229</f>
        <v>6063.5758304909623</v>
      </c>
      <c r="D4" s="272">
        <f>'R&amp;D'!D229</f>
        <v>6805.6841205411638</v>
      </c>
      <c r="E4" s="272">
        <f>'R&amp;D'!E229</f>
        <v>7254.4320766931951</v>
      </c>
      <c r="F4" s="272">
        <f>'R&amp;D'!F229</f>
        <v>7195.3975395885209</v>
      </c>
      <c r="G4" s="272">
        <f>'R&amp;D'!G229</f>
        <v>7373.1846664787681</v>
      </c>
      <c r="H4" s="272">
        <f>'R&amp;D'!H229</f>
        <v>7312.0579566779488</v>
      </c>
      <c r="I4" s="272">
        <f>'R&amp;D'!I229</f>
        <v>7153.2922607330565</v>
      </c>
      <c r="J4" s="345"/>
      <c r="K4" s="344"/>
      <c r="L4" s="334"/>
      <c r="M4" s="332"/>
      <c r="N4" s="346"/>
    </row>
    <row r="5" spans="1:14" s="51" customFormat="1" ht="15">
      <c r="B5" s="50" t="s">
        <v>136</v>
      </c>
      <c r="C5" s="273">
        <f>'R&amp;D'!P229</f>
        <v>1192.3904166999998</v>
      </c>
      <c r="D5" s="273">
        <f>'R&amp;D'!Q229</f>
        <v>1316.6687365999999</v>
      </c>
      <c r="E5" s="273">
        <f>'R&amp;D'!R229</f>
        <v>1523.2421773999999</v>
      </c>
      <c r="F5" s="273">
        <f>'R&amp;D'!S229</f>
        <v>1603.8783855000001</v>
      </c>
      <c r="G5" s="273">
        <f>'R&amp;D'!T229</f>
        <v>1677.8185294999998</v>
      </c>
      <c r="H5" s="273">
        <f>'R&amp;D'!U229</f>
        <v>1623.4241964999999</v>
      </c>
      <c r="I5" s="273">
        <f>'R&amp;D'!V229</f>
        <v>1534.7064324999999</v>
      </c>
      <c r="K5" s="333"/>
      <c r="L5" s="334"/>
      <c r="M5" s="257"/>
      <c r="N5" s="258"/>
    </row>
    <row r="6" spans="1:14" s="97" customFormat="1" ht="15">
      <c r="A6" s="97" t="s">
        <v>231</v>
      </c>
      <c r="B6" s="2" t="s">
        <v>137</v>
      </c>
      <c r="C6" s="272">
        <f>Innovatie!C123</f>
        <v>572.60358000000008</v>
      </c>
      <c r="D6" s="272">
        <f>Innovatie!D123</f>
        <v>694.85222999999985</v>
      </c>
      <c r="E6" s="272">
        <f>Innovatie!E123</f>
        <v>883.49086999999986</v>
      </c>
      <c r="F6" s="272">
        <f>Innovatie!F123</f>
        <v>1068.4523099999999</v>
      </c>
      <c r="G6" s="272">
        <f>Innovatie!G123</f>
        <v>1187.98936</v>
      </c>
      <c r="H6" s="272">
        <f>Innovatie!H123</f>
        <v>1174.2470600000001</v>
      </c>
      <c r="I6" s="272">
        <f>Innovatie!I123</f>
        <v>980.39971000000003</v>
      </c>
      <c r="K6" s="333"/>
      <c r="L6" s="334"/>
      <c r="M6" s="260"/>
      <c r="N6" s="261"/>
    </row>
    <row r="7" spans="1:14" s="97" customFormat="1" ht="15">
      <c r="A7" s="97" t="s">
        <v>232</v>
      </c>
      <c r="B7" s="152" t="s">
        <v>133</v>
      </c>
      <c r="C7" s="272">
        <f>Fiscaal!B14</f>
        <v>1380</v>
      </c>
      <c r="D7" s="272">
        <f>Fiscaal!C14</f>
        <v>1582</v>
      </c>
      <c r="E7" s="272">
        <f>Fiscaal!D14</f>
        <v>1510</v>
      </c>
      <c r="F7" s="272">
        <f>Fiscaal!E14</f>
        <v>1455</v>
      </c>
      <c r="G7" s="272">
        <f>Fiscaal!F14</f>
        <v>1455</v>
      </c>
      <c r="H7" s="272">
        <f>Fiscaal!G14</f>
        <v>1425</v>
      </c>
      <c r="I7" s="272">
        <f>Fiscaal!H14</f>
        <v>1425</v>
      </c>
      <c r="K7" s="333"/>
      <c r="L7" s="334"/>
      <c r="M7" s="260"/>
      <c r="N7" s="261"/>
    </row>
    <row r="8" spans="1:14" s="51" customFormat="1" ht="15">
      <c r="B8" s="50" t="s">
        <v>478</v>
      </c>
      <c r="C8" s="273">
        <f>Fiscaal!B12</f>
        <v>149</v>
      </c>
      <c r="D8" s="273">
        <f>Fiscaal!C12</f>
        <v>139</v>
      </c>
      <c r="E8" s="273">
        <f>Fiscaal!D12</f>
        <v>169</v>
      </c>
      <c r="F8" s="273">
        <f>Fiscaal!E12</f>
        <v>169</v>
      </c>
      <c r="G8" s="273">
        <f>Fiscaal!F12</f>
        <v>169</v>
      </c>
      <c r="H8" s="273">
        <f>Fiscaal!G12</f>
        <v>139</v>
      </c>
      <c r="I8" s="273">
        <f>Fiscaal!H12</f>
        <v>139</v>
      </c>
      <c r="K8" s="333"/>
      <c r="L8" s="334"/>
      <c r="M8" s="260"/>
      <c r="N8" s="258"/>
    </row>
    <row r="9" spans="1:14" s="52" customFormat="1" ht="15.75">
      <c r="B9" s="52" t="s">
        <v>125</v>
      </c>
      <c r="C9" s="274">
        <f t="shared" ref="C9:I9" si="0">+C4+C6+C7</f>
        <v>8016.1794104909623</v>
      </c>
      <c r="D9" s="274">
        <f t="shared" si="0"/>
        <v>9082.5363505411624</v>
      </c>
      <c r="E9" s="274">
        <f t="shared" si="0"/>
        <v>9647.9229466931938</v>
      </c>
      <c r="F9" s="274">
        <f t="shared" si="0"/>
        <v>9718.8498495885215</v>
      </c>
      <c r="G9" s="274">
        <f t="shared" si="0"/>
        <v>10016.174026478768</v>
      </c>
      <c r="H9" s="274">
        <f t="shared" si="0"/>
        <v>9911.3050166779485</v>
      </c>
      <c r="I9" s="274">
        <f t="shared" si="0"/>
        <v>9558.6919707330562</v>
      </c>
      <c r="K9" s="333"/>
      <c r="L9" s="334"/>
      <c r="M9" s="260"/>
      <c r="N9" s="262"/>
    </row>
    <row r="10" spans="1:14" s="51" customFormat="1" ht="15">
      <c r="B10" s="50" t="s">
        <v>336</v>
      </c>
      <c r="C10" s="273">
        <f t="shared" ref="C10:I10" si="1">+C5+C6+C7</f>
        <v>3144.9939967</v>
      </c>
      <c r="D10" s="273">
        <f t="shared" si="1"/>
        <v>3593.5209665999996</v>
      </c>
      <c r="E10" s="273">
        <f t="shared" si="1"/>
        <v>3916.7330474</v>
      </c>
      <c r="F10" s="273">
        <f t="shared" si="1"/>
        <v>4127.3306954999998</v>
      </c>
      <c r="G10" s="273">
        <f t="shared" si="1"/>
        <v>4320.8078894999999</v>
      </c>
      <c r="H10" s="273">
        <f t="shared" si="1"/>
        <v>4222.6712564999998</v>
      </c>
      <c r="I10" s="273">
        <f t="shared" si="1"/>
        <v>3940.1061424999998</v>
      </c>
      <c r="K10" s="333"/>
      <c r="L10" s="334"/>
      <c r="M10" s="260"/>
      <c r="N10" s="258"/>
    </row>
    <row r="11" spans="1:14" s="77" customFormat="1" ht="15">
      <c r="B11" s="50" t="s">
        <v>204</v>
      </c>
      <c r="C11" s="275">
        <f>+C10/C9*100</f>
        <v>39.233078947610281</v>
      </c>
      <c r="D11" s="275">
        <f t="shared" ref="D11:I11" si="2">+D10/D9*100</f>
        <v>39.565170211357184</v>
      </c>
      <c r="E11" s="275">
        <f t="shared" si="2"/>
        <v>40.5966451954558</v>
      </c>
      <c r="F11" s="275">
        <f t="shared" si="2"/>
        <v>42.467275031260449</v>
      </c>
      <c r="G11" s="275">
        <f t="shared" si="2"/>
        <v>43.138306883222157</v>
      </c>
      <c r="H11" s="275">
        <f t="shared" si="2"/>
        <v>42.604593939894166</v>
      </c>
      <c r="I11" s="275">
        <f t="shared" si="2"/>
        <v>41.220139267630707</v>
      </c>
      <c r="K11" s="263"/>
      <c r="L11" s="259"/>
      <c r="M11" s="260"/>
      <c r="N11" s="264"/>
    </row>
    <row r="12" spans="1:14" s="97" customFormat="1" ht="15">
      <c r="C12" s="148"/>
      <c r="D12" s="148"/>
      <c r="E12" s="149"/>
      <c r="F12" s="148"/>
      <c r="G12" s="148"/>
      <c r="H12" s="148"/>
      <c r="I12" s="148"/>
      <c r="K12" s="265"/>
      <c r="L12" s="256"/>
      <c r="M12" s="256"/>
      <c r="N12" s="261"/>
    </row>
    <row r="13" spans="1:14" ht="15">
      <c r="B13" s="36" t="s">
        <v>237</v>
      </c>
      <c r="C13" s="36">
        <f>C3</f>
        <v>2020</v>
      </c>
      <c r="D13" s="36">
        <f t="shared" ref="D13:I13" si="3">D3</f>
        <v>2021</v>
      </c>
      <c r="E13" s="36">
        <f t="shared" si="3"/>
        <v>2022</v>
      </c>
      <c r="F13" s="36">
        <f t="shared" si="3"/>
        <v>2023</v>
      </c>
      <c r="G13" s="36">
        <f t="shared" si="3"/>
        <v>2024</v>
      </c>
      <c r="H13" s="36">
        <f t="shared" si="3"/>
        <v>2025</v>
      </c>
      <c r="I13" s="36">
        <f t="shared" si="3"/>
        <v>2026</v>
      </c>
      <c r="K13" s="155"/>
      <c r="L13" s="155"/>
      <c r="M13" s="155"/>
      <c r="N13" s="155"/>
    </row>
    <row r="14" spans="1:14" s="97" customFormat="1" ht="15">
      <c r="A14" s="97" t="s">
        <v>230</v>
      </c>
      <c r="B14" s="2" t="s">
        <v>233</v>
      </c>
      <c r="C14" s="336">
        <f>+C4/C20/10</f>
        <v>0.75785224728046019</v>
      </c>
      <c r="D14" s="336">
        <f>+D4/D20/10</f>
        <v>0.7921876522571486</v>
      </c>
      <c r="E14" s="336">
        <f>+E4/E20/10</f>
        <v>0.78818253766766566</v>
      </c>
      <c r="F14" s="336">
        <f t="shared" ref="F14:I14" si="4">+F4/F20/10</f>
        <v>0.76870061834392467</v>
      </c>
      <c r="G14" s="336">
        <f t="shared" si="4"/>
        <v>0.77224903905621367</v>
      </c>
      <c r="H14" s="336">
        <f t="shared" si="4"/>
        <v>0.75304501413577529</v>
      </c>
      <c r="I14" s="336">
        <f t="shared" si="4"/>
        <v>0.72652293159032699</v>
      </c>
      <c r="K14" s="266"/>
      <c r="L14" s="261"/>
      <c r="M14" s="261"/>
      <c r="N14" s="261"/>
    </row>
    <row r="15" spans="1:14" s="97" customFormat="1" ht="15">
      <c r="A15" s="97" t="s">
        <v>231</v>
      </c>
      <c r="B15" s="2" t="s">
        <v>234</v>
      </c>
      <c r="C15" s="336">
        <f>+C6/C20/10</f>
        <v>7.1566501687289091E-2</v>
      </c>
      <c r="D15" s="336">
        <f>+D6/D20/10</f>
        <v>8.0881414270748436E-2</v>
      </c>
      <c r="E15" s="336">
        <f>+E6/E20/10</f>
        <v>9.5989881573229019E-2</v>
      </c>
      <c r="F15" s="336">
        <f t="shared" ref="F15:I15" si="5">+F6/F20/10</f>
        <v>0.11414518056148473</v>
      </c>
      <c r="G15" s="336">
        <f t="shared" si="5"/>
        <v>0.12442705332472608</v>
      </c>
      <c r="H15" s="336">
        <f t="shared" si="5"/>
        <v>0.12093187706328501</v>
      </c>
      <c r="I15" s="336">
        <f t="shared" si="5"/>
        <v>9.9574132508114949E-2</v>
      </c>
      <c r="K15" s="261"/>
      <c r="L15" s="261"/>
      <c r="M15" s="261"/>
      <c r="N15" s="261"/>
    </row>
    <row r="16" spans="1:14" s="97" customFormat="1" ht="15">
      <c r="A16" s="97" t="s">
        <v>232</v>
      </c>
      <c r="B16" s="2" t="s">
        <v>236</v>
      </c>
      <c r="C16" s="336">
        <f>+C7/C20/10</f>
        <v>0.17247844019497563</v>
      </c>
      <c r="D16" s="336">
        <f>+D7/D20/10</f>
        <v>0.18414619951111627</v>
      </c>
      <c r="E16" s="336">
        <f>+E7/E20/10</f>
        <v>0.16405910473707083</v>
      </c>
      <c r="F16" s="336">
        <f t="shared" ref="F16:I16" si="6">+F7/F20/10</f>
        <v>0.15544094590142285</v>
      </c>
      <c r="G16" s="336">
        <f t="shared" si="6"/>
        <v>0.15239308421708125</v>
      </c>
      <c r="H16" s="336">
        <f t="shared" si="6"/>
        <v>0.14675610498456867</v>
      </c>
      <c r="I16" s="336">
        <f t="shared" si="6"/>
        <v>0.14472988657255295</v>
      </c>
      <c r="K16" s="261"/>
      <c r="L16" s="261"/>
      <c r="M16" s="261"/>
      <c r="N16" s="261"/>
    </row>
    <row r="17" spans="2:14" s="97" customFormat="1" ht="15">
      <c r="B17" s="3" t="s">
        <v>235</v>
      </c>
      <c r="C17" s="337">
        <f>+C9/C20/10</f>
        <v>1.0018971891627249</v>
      </c>
      <c r="D17" s="337">
        <f>+D9/D20/10</f>
        <v>1.0572152660390131</v>
      </c>
      <c r="E17" s="337">
        <f>+E9/E20/10</f>
        <v>1.0482315239779654</v>
      </c>
      <c r="F17" s="337">
        <f t="shared" ref="F17:I17" si="7">+F9/F20/10</f>
        <v>1.0382867448068323</v>
      </c>
      <c r="G17" s="337">
        <f t="shared" si="7"/>
        <v>1.0490691765980209</v>
      </c>
      <c r="H17" s="337">
        <f t="shared" si="7"/>
        <v>1.0207329961836291</v>
      </c>
      <c r="I17" s="337">
        <f t="shared" si="7"/>
        <v>0.97082695067099478</v>
      </c>
      <c r="K17" s="261"/>
      <c r="L17" s="261"/>
      <c r="M17" s="261"/>
      <c r="N17" s="261"/>
    </row>
    <row r="18" spans="2:14" ht="15">
      <c r="B18" s="235" t="s">
        <v>337</v>
      </c>
      <c r="C18" s="338">
        <f>+C10/C20/10</f>
        <v>0.39307511519810023</v>
      </c>
      <c r="D18" s="338">
        <f>+D10/D20/10</f>
        <v>0.41828901950878822</v>
      </c>
      <c r="E18" s="338">
        <f>+E10/E20/10</f>
        <v>0.42554683261625381</v>
      </c>
      <c r="F18" s="338">
        <f t="shared" ref="F18:I18" si="8">+F10/F20/10</f>
        <v>0.44093208753023883</v>
      </c>
      <c r="G18" s="338">
        <f t="shared" si="8"/>
        <v>0.45255068081814603</v>
      </c>
      <c r="H18" s="338">
        <f t="shared" si="8"/>
        <v>0.43487914823455059</v>
      </c>
      <c r="I18" s="338">
        <f t="shared" si="8"/>
        <v>0.40017622111427659</v>
      </c>
      <c r="K18" s="267"/>
      <c r="L18" s="155"/>
      <c r="M18" s="155"/>
      <c r="N18" s="155"/>
    </row>
    <row r="19" spans="2:14" ht="15">
      <c r="B19" s="236"/>
      <c r="C19" s="7"/>
      <c r="D19" s="7"/>
      <c r="E19" s="7"/>
      <c r="F19" s="335"/>
      <c r="G19" s="194"/>
      <c r="H19" s="194"/>
      <c r="I19" s="194"/>
      <c r="J19" s="133"/>
      <c r="K19" s="268"/>
    </row>
    <row r="20" spans="2:14" s="115" customFormat="1" ht="15">
      <c r="B20" s="2" t="s">
        <v>158</v>
      </c>
      <c r="C20" s="335">
        <v>800.1</v>
      </c>
      <c r="D20" s="234">
        <v>859.1</v>
      </c>
      <c r="E20" s="335">
        <v>920.4</v>
      </c>
      <c r="F20" s="340">
        <f t="shared" ref="F20:I20" si="9">(100+F21)*E20/100</f>
        <v>936.04680000000008</v>
      </c>
      <c r="G20" s="340">
        <f t="shared" si="9"/>
        <v>954.76773600000013</v>
      </c>
      <c r="H20" s="340">
        <f t="shared" si="9"/>
        <v>970.99878751200015</v>
      </c>
      <c r="I20" s="340">
        <f t="shared" si="9"/>
        <v>984.59277053716824</v>
      </c>
      <c r="K20" s="189"/>
    </row>
    <row r="21" spans="2:14" s="150" customFormat="1" ht="15">
      <c r="B21" s="2" t="s">
        <v>701</v>
      </c>
      <c r="C21" s="339"/>
      <c r="D21" s="339"/>
      <c r="E21" s="339"/>
      <c r="F21" s="340">
        <v>1.7</v>
      </c>
      <c r="G21" s="340">
        <v>2</v>
      </c>
      <c r="H21" s="340">
        <v>1.7</v>
      </c>
      <c r="I21" s="340">
        <v>1.4</v>
      </c>
      <c r="J21" s="156"/>
    </row>
    <row r="22" spans="2:14">
      <c r="B22" s="4"/>
      <c r="C22" s="234"/>
      <c r="D22" s="234"/>
      <c r="E22" s="234"/>
      <c r="F22" s="234"/>
      <c r="G22" s="234"/>
      <c r="H22" s="234"/>
      <c r="I22" s="187"/>
    </row>
    <row r="23" spans="2:14">
      <c r="B23" s="7" t="s">
        <v>704</v>
      </c>
      <c r="C23" s="7"/>
      <c r="D23" s="268"/>
      <c r="E23" s="133"/>
      <c r="F23" s="133"/>
      <c r="G23" s="133"/>
      <c r="H23" s="133"/>
      <c r="I23" s="133"/>
      <c r="J23" s="133"/>
      <c r="K23" s="133"/>
    </row>
    <row r="24" spans="2:14">
      <c r="B24" s="7" t="s">
        <v>705</v>
      </c>
      <c r="C24" s="7"/>
      <c r="D24" s="133"/>
      <c r="E24" s="133"/>
      <c r="F24" s="133"/>
      <c r="G24" s="133"/>
      <c r="H24" s="133"/>
      <c r="I24" s="133"/>
      <c r="J24" s="133"/>
      <c r="K24" s="133"/>
    </row>
    <row r="25" spans="2:14">
      <c r="B25" s="7" t="s">
        <v>702</v>
      </c>
      <c r="C25" s="7"/>
      <c r="D25" s="133"/>
      <c r="E25" s="133"/>
      <c r="F25" s="133"/>
      <c r="G25" s="133"/>
      <c r="H25" s="133"/>
      <c r="I25" s="133"/>
      <c r="J25" s="133"/>
      <c r="K25" s="133"/>
    </row>
    <row r="26" spans="2:14">
      <c r="B26" s="243" t="s">
        <v>703</v>
      </c>
      <c r="C26" s="133"/>
      <c r="D26" s="133"/>
      <c r="E26" s="133"/>
      <c r="F26" s="133"/>
      <c r="G26" s="133"/>
      <c r="H26" s="133"/>
      <c r="I26" s="133"/>
      <c r="J26" s="133"/>
      <c r="K26" s="133"/>
    </row>
    <row r="27" spans="2:14" ht="15">
      <c r="B27" s="237"/>
      <c r="C27" s="133"/>
      <c r="D27" s="133"/>
      <c r="E27" s="133"/>
      <c r="F27" s="133"/>
      <c r="G27" s="133"/>
      <c r="H27" s="133"/>
      <c r="I27" s="133"/>
      <c r="J27" s="133"/>
      <c r="K27" s="133"/>
    </row>
    <row r="28" spans="2:14" ht="15">
      <c r="B28" s="133"/>
      <c r="C28" s="335"/>
      <c r="D28" s="335"/>
      <c r="E28" s="335"/>
      <c r="F28" s="335"/>
      <c r="G28" s="133"/>
      <c r="H28" s="133"/>
      <c r="I28" s="341"/>
      <c r="J28" s="133"/>
      <c r="K28" s="133"/>
    </row>
    <row r="29" spans="2:14" ht="15">
      <c r="B29" s="133"/>
      <c r="C29" s="133"/>
      <c r="D29" s="133"/>
      <c r="E29" s="133"/>
      <c r="F29" s="133"/>
      <c r="G29" s="342"/>
      <c r="H29" s="342"/>
      <c r="I29" s="342"/>
      <c r="J29" s="133"/>
      <c r="K29" s="133"/>
    </row>
    <row r="30" spans="2:14">
      <c r="B30" s="133"/>
      <c r="C30" s="133"/>
      <c r="D30" s="343"/>
      <c r="E30" s="343"/>
      <c r="F30" s="343"/>
      <c r="G30" s="343"/>
      <c r="H30" s="343"/>
      <c r="I30" s="343"/>
      <c r="J30" s="133"/>
      <c r="K30" s="133"/>
    </row>
    <row r="31" spans="2:14">
      <c r="B31" s="133"/>
      <c r="C31" s="133"/>
      <c r="D31" s="133"/>
      <c r="E31" s="133"/>
      <c r="F31" s="133"/>
      <c r="G31" s="133"/>
      <c r="H31" s="133"/>
      <c r="I31" s="133"/>
      <c r="J31" s="133"/>
      <c r="K31" s="133"/>
    </row>
    <row r="32" spans="2:14">
      <c r="B32" s="133"/>
      <c r="C32" s="133"/>
      <c r="D32" s="133"/>
      <c r="E32" s="133"/>
      <c r="F32" s="133"/>
      <c r="G32" s="133"/>
      <c r="H32" s="133"/>
      <c r="I32" s="133"/>
      <c r="J32" s="133"/>
      <c r="K32" s="133"/>
    </row>
    <row r="33" spans="2:11">
      <c r="B33" s="133"/>
      <c r="C33" s="133"/>
      <c r="D33" s="133"/>
      <c r="E33" s="133"/>
      <c r="F33" s="133"/>
      <c r="G33" s="133"/>
      <c r="H33" s="133"/>
      <c r="I33" s="133"/>
      <c r="J33" s="133"/>
      <c r="K33" s="133"/>
    </row>
  </sheetData>
  <mergeCells count="1">
    <mergeCell ref="L3:M3"/>
  </mergeCells>
  <hyperlinks>
    <hyperlink ref="B37" r:id="rId1" display="website"/>
    <hyperlink ref="B26" r:id="rId2"/>
  </hyperlinks>
  <pageMargins left="0.70866141732283472" right="0.70866141732283472" top="0.74803149606299213" bottom="0.74803149606299213" header="0.31496062992125984" footer="0.31496062992125984"/>
  <pageSetup paperSize="9" scale="98" orientation="landscape" r:id="rId3"/>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72"/>
  <sheetViews>
    <sheetView zoomScaleNormal="100" zoomScaleSheetLayoutView="100" workbookViewId="0">
      <selection activeCell="B7" sqref="B7"/>
    </sheetView>
  </sheetViews>
  <sheetFormatPr defaultColWidth="9.140625" defaultRowHeight="12.75"/>
  <cols>
    <col min="1" max="1" width="13.7109375" style="4" customWidth="1"/>
    <col min="2" max="2" width="51.5703125" style="4" customWidth="1"/>
    <col min="3" max="9" width="14.140625" style="4" customWidth="1"/>
    <col min="10" max="10" width="10.85546875" style="4" customWidth="1"/>
    <col min="11" max="11" width="9.140625" style="4"/>
    <col min="12" max="12" width="31.140625" style="4" customWidth="1"/>
    <col min="13" max="13" width="12" style="4" customWidth="1"/>
    <col min="14" max="14" width="6.28515625" style="4" customWidth="1"/>
    <col min="15" max="15" width="10.5703125" style="13" bestFit="1" customWidth="1"/>
    <col min="16" max="22" width="13.28515625" style="5" customWidth="1"/>
    <col min="23" max="16384" width="9.140625" style="4"/>
  </cols>
  <sheetData>
    <row r="1" spans="1:22" ht="18.75">
      <c r="A1" s="25" t="s">
        <v>605</v>
      </c>
      <c r="B1" s="141"/>
      <c r="C1" s="141"/>
      <c r="D1" s="141"/>
      <c r="E1" s="141"/>
      <c r="F1" s="141"/>
      <c r="G1" s="141"/>
      <c r="H1" s="141"/>
      <c r="I1" s="141"/>
      <c r="J1" s="141"/>
      <c r="K1" s="141"/>
      <c r="L1" s="93"/>
      <c r="M1" s="141"/>
      <c r="N1" s="141"/>
    </row>
    <row r="3" spans="1:22">
      <c r="A3" s="24" t="s">
        <v>56</v>
      </c>
      <c r="B3" s="22" t="s">
        <v>57</v>
      </c>
      <c r="C3" s="1" t="s">
        <v>203</v>
      </c>
      <c r="D3" s="22" t="s">
        <v>58</v>
      </c>
      <c r="E3" s="22" t="s">
        <v>59</v>
      </c>
      <c r="F3" s="22" t="s">
        <v>60</v>
      </c>
      <c r="G3" s="22"/>
      <c r="H3" s="22"/>
      <c r="I3" s="22"/>
      <c r="J3" s="22" t="s">
        <v>342</v>
      </c>
      <c r="K3" s="23" t="s">
        <v>61</v>
      </c>
      <c r="L3" s="22" t="s">
        <v>41</v>
      </c>
      <c r="M3" s="22" t="s">
        <v>172</v>
      </c>
      <c r="N3" s="22" t="s">
        <v>0</v>
      </c>
      <c r="O3" s="62" t="s">
        <v>210</v>
      </c>
      <c r="P3" s="5" t="s">
        <v>410</v>
      </c>
    </row>
    <row r="4" spans="1:22">
      <c r="A4" s="24"/>
      <c r="B4" s="22"/>
      <c r="C4" s="1">
        <f>Totaal!C3</f>
        <v>2020</v>
      </c>
      <c r="D4" s="1">
        <f>Totaal!D3</f>
        <v>2021</v>
      </c>
      <c r="E4" s="1">
        <f>Totaal!E3</f>
        <v>2022</v>
      </c>
      <c r="F4" s="1">
        <f>Totaal!F3</f>
        <v>2023</v>
      </c>
      <c r="G4" s="1">
        <f>Totaal!G3</f>
        <v>2024</v>
      </c>
      <c r="H4" s="1">
        <f>Totaal!H3</f>
        <v>2025</v>
      </c>
      <c r="I4" s="1">
        <f>Totaal!I3</f>
        <v>2026</v>
      </c>
      <c r="J4" s="22"/>
      <c r="K4" s="23"/>
      <c r="L4" s="22"/>
      <c r="M4" s="22"/>
      <c r="N4" s="22"/>
      <c r="O4" s="62" t="s">
        <v>211</v>
      </c>
      <c r="P4" s="1">
        <f>C4</f>
        <v>2020</v>
      </c>
      <c r="Q4" s="1">
        <f t="shared" ref="Q4:V4" si="0">D4</f>
        <v>2021</v>
      </c>
      <c r="R4" s="1">
        <f t="shared" si="0"/>
        <v>2022</v>
      </c>
      <c r="S4" s="1">
        <f t="shared" si="0"/>
        <v>2023</v>
      </c>
      <c r="T4" s="1">
        <f t="shared" si="0"/>
        <v>2024</v>
      </c>
      <c r="U4" s="1">
        <f t="shared" si="0"/>
        <v>2025</v>
      </c>
      <c r="V4" s="1">
        <f t="shared" si="0"/>
        <v>2026</v>
      </c>
    </row>
    <row r="5" spans="1:22" s="1" customFormat="1">
      <c r="O5" s="62"/>
      <c r="P5" s="60"/>
      <c r="Q5" s="60"/>
      <c r="R5" s="60"/>
      <c r="S5" s="60"/>
      <c r="T5" s="60"/>
      <c r="U5" s="60"/>
      <c r="V5" s="60"/>
    </row>
    <row r="6" spans="1:22" s="15" customFormat="1" ht="15">
      <c r="B6" s="15" t="s">
        <v>36</v>
      </c>
      <c r="L6" s="14"/>
      <c r="P6" s="281"/>
      <c r="Q6" s="281"/>
      <c r="R6" s="281"/>
      <c r="S6" s="281"/>
      <c r="T6" s="281"/>
      <c r="U6" s="281"/>
      <c r="V6" s="281"/>
    </row>
    <row r="7" spans="1:22" s="7" customFormat="1">
      <c r="A7" s="7" t="s">
        <v>548</v>
      </c>
      <c r="B7" s="191" t="s">
        <v>549</v>
      </c>
      <c r="C7" s="108">
        <v>0.625</v>
      </c>
      <c r="D7" s="105">
        <v>0.59399999999999997</v>
      </c>
      <c r="E7" s="105">
        <v>0.59399999999999997</v>
      </c>
      <c r="F7" s="105">
        <v>0.59399999999999997</v>
      </c>
      <c r="G7" s="105">
        <v>0.59399999999999997</v>
      </c>
      <c r="H7" s="105">
        <v>0.59399999999999997</v>
      </c>
      <c r="I7" s="105">
        <v>0.59399999999999997</v>
      </c>
      <c r="J7" s="7">
        <v>80</v>
      </c>
      <c r="K7" s="7">
        <v>11</v>
      </c>
      <c r="L7" s="105" t="s">
        <v>46</v>
      </c>
      <c r="M7" s="7" t="s">
        <v>6</v>
      </c>
      <c r="N7" s="7" t="s">
        <v>34</v>
      </c>
      <c r="O7" s="64">
        <v>0</v>
      </c>
      <c r="P7" s="61"/>
      <c r="Q7" s="61"/>
      <c r="R7" s="61"/>
      <c r="S7" s="61"/>
      <c r="T7" s="61"/>
      <c r="U7" s="61"/>
      <c r="V7" s="61"/>
    </row>
    <row r="8" spans="1:22" s="3" customFormat="1" ht="15">
      <c r="A8" s="74"/>
      <c r="B8" s="252" t="s">
        <v>47</v>
      </c>
      <c r="C8" s="12">
        <f t="shared" ref="C8:I8" si="1">C7</f>
        <v>0.625</v>
      </c>
      <c r="D8" s="12">
        <f t="shared" si="1"/>
        <v>0.59399999999999997</v>
      </c>
      <c r="E8" s="12">
        <f t="shared" si="1"/>
        <v>0.59399999999999997</v>
      </c>
      <c r="F8" s="12">
        <f t="shared" si="1"/>
        <v>0.59399999999999997</v>
      </c>
      <c r="G8" s="12">
        <f t="shared" si="1"/>
        <v>0.59399999999999997</v>
      </c>
      <c r="H8" s="12">
        <f t="shared" si="1"/>
        <v>0.59399999999999997</v>
      </c>
      <c r="I8" s="12">
        <f t="shared" si="1"/>
        <v>0.59399999999999997</v>
      </c>
      <c r="J8" s="1"/>
      <c r="K8" s="1"/>
      <c r="L8" s="22"/>
      <c r="M8" s="1"/>
      <c r="N8" s="1"/>
      <c r="O8" s="62"/>
      <c r="P8" s="6"/>
      <c r="Q8" s="6"/>
      <c r="R8" s="6"/>
      <c r="S8" s="6"/>
      <c r="T8" s="6"/>
      <c r="U8" s="6"/>
      <c r="V8" s="6"/>
    </row>
    <row r="9" spans="1:22" s="1" customFormat="1">
      <c r="C9" s="53"/>
      <c r="D9" s="53"/>
      <c r="E9" s="53"/>
      <c r="F9" s="53"/>
      <c r="G9" s="53"/>
      <c r="H9" s="53"/>
      <c r="I9" s="53"/>
      <c r="O9" s="62"/>
      <c r="P9" s="60"/>
      <c r="Q9" s="60"/>
      <c r="R9" s="60"/>
      <c r="S9" s="60"/>
      <c r="T9" s="60"/>
      <c r="U9" s="60"/>
      <c r="V9" s="60"/>
    </row>
    <row r="10" spans="1:22" s="15" customFormat="1" ht="15">
      <c r="B10" s="15" t="s">
        <v>37</v>
      </c>
      <c r="C10" s="280"/>
      <c r="D10" s="54"/>
      <c r="E10" s="54"/>
      <c r="F10" s="54"/>
      <c r="G10" s="54"/>
      <c r="H10" s="54"/>
      <c r="I10" s="54"/>
      <c r="L10" s="14"/>
      <c r="P10" s="281"/>
      <c r="Q10" s="281"/>
      <c r="R10" s="281"/>
      <c r="S10" s="281"/>
      <c r="T10" s="281"/>
      <c r="U10" s="281"/>
      <c r="V10" s="281"/>
    </row>
    <row r="11" spans="1:22" s="7" customFormat="1">
      <c r="A11" s="7">
        <v>5</v>
      </c>
      <c r="B11" s="7" t="s">
        <v>138</v>
      </c>
      <c r="C11" s="58">
        <v>0.31</v>
      </c>
      <c r="D11" s="58">
        <v>0.34</v>
      </c>
      <c r="E11" s="58">
        <v>0.24199999999999999</v>
      </c>
      <c r="F11" s="58">
        <v>0.24199999999999999</v>
      </c>
      <c r="G11" s="58">
        <v>0.24199999999999999</v>
      </c>
      <c r="H11" s="58">
        <v>0.24199999999999999</v>
      </c>
      <c r="I11" s="58">
        <v>0.24199999999999999</v>
      </c>
      <c r="J11" s="7">
        <v>10</v>
      </c>
      <c r="K11" s="105">
        <v>11</v>
      </c>
      <c r="L11" s="105" t="s">
        <v>46</v>
      </c>
      <c r="M11" s="7" t="s">
        <v>4</v>
      </c>
      <c r="N11" s="7" t="s">
        <v>33</v>
      </c>
      <c r="O11" s="64">
        <v>0</v>
      </c>
      <c r="P11" s="61"/>
      <c r="Q11" s="61"/>
      <c r="R11" s="61"/>
      <c r="S11" s="61"/>
      <c r="T11" s="61"/>
      <c r="U11" s="61"/>
      <c r="V11" s="61"/>
    </row>
    <row r="12" spans="1:22" s="7" customFormat="1">
      <c r="A12" s="7">
        <v>17</v>
      </c>
      <c r="B12" s="7" t="s">
        <v>139</v>
      </c>
      <c r="C12" s="58">
        <v>1.454</v>
      </c>
      <c r="D12" s="58">
        <v>1.425</v>
      </c>
      <c r="E12" s="58">
        <v>3</v>
      </c>
      <c r="F12" s="58">
        <v>3</v>
      </c>
      <c r="G12" s="58">
        <v>3</v>
      </c>
      <c r="H12" s="58">
        <v>3</v>
      </c>
      <c r="I12" s="58">
        <v>3</v>
      </c>
      <c r="J12" s="7">
        <v>100</v>
      </c>
      <c r="K12" s="105">
        <v>11</v>
      </c>
      <c r="L12" s="105" t="s">
        <v>46</v>
      </c>
      <c r="M12" s="7" t="s">
        <v>7</v>
      </c>
      <c r="N12" s="7" t="s">
        <v>34</v>
      </c>
      <c r="O12" s="64">
        <v>0</v>
      </c>
      <c r="P12" s="61"/>
      <c r="Q12" s="61"/>
      <c r="R12" s="61"/>
      <c r="S12" s="61"/>
      <c r="T12" s="61"/>
      <c r="U12" s="61"/>
      <c r="V12" s="61"/>
    </row>
    <row r="13" spans="1:22" s="7" customFormat="1">
      <c r="A13" s="7">
        <v>17</v>
      </c>
      <c r="B13" s="7" t="s">
        <v>224</v>
      </c>
      <c r="C13" s="58">
        <v>23.565000000000001</v>
      </c>
      <c r="D13" s="58">
        <v>25.038</v>
      </c>
      <c r="E13" s="58">
        <v>25.088249999999999</v>
      </c>
      <c r="F13" s="58">
        <v>24.434999999999999</v>
      </c>
      <c r="G13" s="58">
        <v>24.21</v>
      </c>
      <c r="H13" s="58">
        <v>24.192499999999999</v>
      </c>
      <c r="I13" s="58">
        <v>24.192499999999999</v>
      </c>
      <c r="J13" s="7">
        <v>5</v>
      </c>
      <c r="K13" s="105">
        <v>11</v>
      </c>
      <c r="L13" s="105" t="s">
        <v>46</v>
      </c>
      <c r="M13" s="7" t="s">
        <v>7</v>
      </c>
      <c r="N13" s="7" t="s">
        <v>34</v>
      </c>
      <c r="O13" s="64">
        <v>0</v>
      </c>
      <c r="P13" s="61"/>
      <c r="Q13" s="61"/>
      <c r="R13" s="61"/>
      <c r="S13" s="61"/>
      <c r="T13" s="61"/>
      <c r="U13" s="61"/>
      <c r="V13" s="61"/>
    </row>
    <row r="14" spans="1:22" s="7" customFormat="1">
      <c r="A14" s="7">
        <v>17</v>
      </c>
      <c r="B14" s="7" t="s">
        <v>225</v>
      </c>
      <c r="C14" s="95">
        <v>4.9779999999999998</v>
      </c>
      <c r="D14" s="95">
        <v>5.9790000000000001</v>
      </c>
      <c r="E14" s="95">
        <v>4.9172500000000001</v>
      </c>
      <c r="F14" s="95">
        <v>4.8903500000000006</v>
      </c>
      <c r="G14" s="95">
        <v>4.8778500000000005</v>
      </c>
      <c r="H14" s="95">
        <v>4.8778500000000005</v>
      </c>
      <c r="I14" s="95">
        <v>4.8778500000000005</v>
      </c>
      <c r="J14" s="7">
        <v>5</v>
      </c>
      <c r="K14" s="105">
        <v>11</v>
      </c>
      <c r="L14" s="105" t="s">
        <v>46</v>
      </c>
      <c r="M14" s="7" t="s">
        <v>7</v>
      </c>
      <c r="N14" s="7" t="s">
        <v>34</v>
      </c>
      <c r="O14" s="64">
        <v>0</v>
      </c>
      <c r="P14" s="61"/>
      <c r="Q14" s="61"/>
      <c r="R14" s="61"/>
      <c r="S14" s="61"/>
      <c r="T14" s="61"/>
      <c r="U14" s="61"/>
      <c r="V14" s="61"/>
    </row>
    <row r="15" spans="1:22" s="7" customFormat="1">
      <c r="A15" s="7" t="s">
        <v>597</v>
      </c>
      <c r="B15" s="7" t="s">
        <v>596</v>
      </c>
      <c r="C15" s="95">
        <v>12.688844048</v>
      </c>
      <c r="D15" s="95">
        <v>6.5243712225000001</v>
      </c>
      <c r="E15" s="95">
        <v>3.7508499999999998</v>
      </c>
      <c r="F15" s="95">
        <v>0.16</v>
      </c>
      <c r="G15" s="95">
        <v>0.05</v>
      </c>
      <c r="H15" s="95">
        <v>0</v>
      </c>
      <c r="I15" s="95">
        <v>0</v>
      </c>
      <c r="J15" s="7">
        <v>5</v>
      </c>
      <c r="K15" s="105">
        <v>11</v>
      </c>
      <c r="L15" s="105" t="s">
        <v>46</v>
      </c>
      <c r="N15" s="7" t="s">
        <v>34</v>
      </c>
      <c r="O15" s="64">
        <v>0</v>
      </c>
      <c r="P15" s="61"/>
      <c r="Q15" s="61"/>
      <c r="R15" s="61"/>
      <c r="S15" s="61"/>
      <c r="T15" s="61"/>
      <c r="U15" s="61"/>
      <c r="V15" s="61"/>
    </row>
    <row r="16" spans="1:22" s="7" customFormat="1">
      <c r="A16" s="7">
        <v>17</v>
      </c>
      <c r="B16" s="7" t="s">
        <v>226</v>
      </c>
      <c r="C16" s="95">
        <v>7.0259999999999998</v>
      </c>
      <c r="D16" s="95">
        <v>8.8390000000000004</v>
      </c>
      <c r="E16" s="95">
        <v>7.9914499999999995</v>
      </c>
      <c r="F16" s="95">
        <v>8.0878499999999995</v>
      </c>
      <c r="G16" s="95">
        <v>7.8378500000000004</v>
      </c>
      <c r="H16" s="95">
        <v>7.8378500000000004</v>
      </c>
      <c r="I16" s="95">
        <v>7.8378500000000004</v>
      </c>
      <c r="J16" s="7">
        <v>5</v>
      </c>
      <c r="K16" s="105">
        <v>11</v>
      </c>
      <c r="L16" s="105" t="s">
        <v>46</v>
      </c>
      <c r="M16" s="7" t="s">
        <v>7</v>
      </c>
      <c r="N16" s="7" t="s">
        <v>34</v>
      </c>
      <c r="O16" s="64">
        <v>0</v>
      </c>
      <c r="P16" s="61"/>
      <c r="Q16" s="61"/>
      <c r="R16" s="61"/>
      <c r="S16" s="61"/>
      <c r="T16" s="61"/>
      <c r="U16" s="61"/>
      <c r="V16" s="61"/>
    </row>
    <row r="17" spans="1:22" s="3" customFormat="1" ht="15">
      <c r="B17" s="74" t="s">
        <v>48</v>
      </c>
      <c r="C17" s="12">
        <f t="shared" ref="C17:I17" si="2">SUM(C11:C16)</f>
        <v>50.021844048000006</v>
      </c>
      <c r="D17" s="12">
        <f t="shared" si="2"/>
        <v>48.145371222500003</v>
      </c>
      <c r="E17" s="12">
        <f t="shared" si="2"/>
        <v>44.989800000000002</v>
      </c>
      <c r="F17" s="12">
        <f t="shared" si="2"/>
        <v>40.81519999999999</v>
      </c>
      <c r="G17" s="12">
        <f t="shared" si="2"/>
        <v>40.217700000000001</v>
      </c>
      <c r="H17" s="12">
        <f t="shared" si="2"/>
        <v>40.150200000000005</v>
      </c>
      <c r="I17" s="12">
        <f t="shared" si="2"/>
        <v>40.150200000000005</v>
      </c>
      <c r="O17" s="63"/>
      <c r="P17" s="6"/>
      <c r="Q17" s="6"/>
      <c r="R17" s="6"/>
      <c r="S17" s="6"/>
      <c r="T17" s="6"/>
      <c r="U17" s="6"/>
      <c r="V17" s="6"/>
    </row>
    <row r="18" spans="1:22" s="1" customFormat="1">
      <c r="B18" s="21"/>
      <c r="C18" s="53"/>
      <c r="D18" s="53"/>
      <c r="E18" s="53"/>
      <c r="F18" s="53"/>
      <c r="G18" s="53"/>
      <c r="H18" s="53"/>
      <c r="I18" s="53"/>
      <c r="O18" s="62"/>
      <c r="P18" s="60"/>
      <c r="Q18" s="60"/>
      <c r="R18" s="60"/>
      <c r="S18" s="60"/>
      <c r="T18" s="60"/>
      <c r="U18" s="60"/>
      <c r="V18" s="60"/>
    </row>
    <row r="19" spans="1:22" s="14" customFormat="1" ht="15">
      <c r="B19" s="15" t="s">
        <v>398</v>
      </c>
      <c r="C19" s="282"/>
      <c r="D19" s="55"/>
      <c r="E19" s="55"/>
      <c r="F19" s="55"/>
      <c r="G19" s="55"/>
      <c r="H19" s="55"/>
      <c r="I19" s="55"/>
      <c r="P19" s="211"/>
      <c r="Q19" s="211"/>
      <c r="R19" s="211"/>
      <c r="S19" s="211"/>
      <c r="T19" s="211"/>
      <c r="U19" s="211"/>
      <c r="V19" s="211"/>
    </row>
    <row r="20" spans="1:22" s="7" customFormat="1">
      <c r="A20" s="105"/>
      <c r="B20" s="105" t="s">
        <v>480</v>
      </c>
      <c r="C20" s="108">
        <v>2.4729999999999999</v>
      </c>
      <c r="D20" s="108">
        <v>2.492</v>
      </c>
      <c r="E20" s="108">
        <v>2.694</v>
      </c>
      <c r="F20" s="108">
        <v>2.7069999999999999</v>
      </c>
      <c r="G20" s="108">
        <v>2.7069999999999999</v>
      </c>
      <c r="H20" s="108">
        <v>2.6789999999999998</v>
      </c>
      <c r="I20" s="108">
        <v>2.6789999999999998</v>
      </c>
      <c r="J20" s="105">
        <v>10</v>
      </c>
      <c r="K20" s="105">
        <v>11</v>
      </c>
      <c r="L20" s="105" t="s">
        <v>46</v>
      </c>
      <c r="M20" s="105" t="s">
        <v>54</v>
      </c>
      <c r="N20" s="7" t="s">
        <v>34</v>
      </c>
      <c r="O20" s="64">
        <v>0</v>
      </c>
      <c r="P20" s="61"/>
      <c r="Q20" s="61"/>
      <c r="R20" s="61"/>
      <c r="S20" s="61"/>
      <c r="T20" s="61"/>
      <c r="U20" s="61"/>
      <c r="V20" s="61"/>
    </row>
    <row r="21" spans="1:22" s="7" customFormat="1">
      <c r="A21" s="105"/>
      <c r="B21" s="105" t="s">
        <v>481</v>
      </c>
      <c r="C21" s="108">
        <v>2.4729999999999999</v>
      </c>
      <c r="D21" s="108">
        <v>2.4929999999999999</v>
      </c>
      <c r="E21" s="108">
        <v>2.6949999999999998</v>
      </c>
      <c r="F21" s="108">
        <v>2.7069999999999999</v>
      </c>
      <c r="G21" s="108">
        <v>2.7080000000000002</v>
      </c>
      <c r="H21" s="108">
        <v>2.68</v>
      </c>
      <c r="I21" s="108">
        <v>2.68</v>
      </c>
      <c r="J21" s="105">
        <v>10</v>
      </c>
      <c r="K21" s="105">
        <v>11</v>
      </c>
      <c r="L21" s="105" t="s">
        <v>46</v>
      </c>
      <c r="M21" s="105" t="s">
        <v>4</v>
      </c>
      <c r="N21" s="7" t="s">
        <v>34</v>
      </c>
      <c r="O21" s="64">
        <v>0</v>
      </c>
      <c r="P21" s="61"/>
      <c r="Q21" s="61"/>
      <c r="R21" s="61"/>
      <c r="S21" s="61"/>
      <c r="T21" s="61"/>
      <c r="U21" s="61"/>
      <c r="V21" s="61"/>
    </row>
    <row r="22" spans="1:22" s="7" customFormat="1">
      <c r="A22" s="105"/>
      <c r="B22" s="105" t="s">
        <v>479</v>
      </c>
      <c r="C22" s="108">
        <v>7.0970000000000004</v>
      </c>
      <c r="D22" s="108">
        <v>7</v>
      </c>
      <c r="E22" s="108">
        <v>7</v>
      </c>
      <c r="F22" s="108">
        <v>7</v>
      </c>
      <c r="G22" s="108">
        <v>7</v>
      </c>
      <c r="H22" s="108">
        <v>7</v>
      </c>
      <c r="I22" s="108">
        <v>7</v>
      </c>
      <c r="J22" s="105">
        <v>15</v>
      </c>
      <c r="K22" s="105">
        <v>11</v>
      </c>
      <c r="L22" s="105" t="s">
        <v>46</v>
      </c>
      <c r="M22" s="105" t="s">
        <v>6</v>
      </c>
      <c r="N22" s="105" t="s">
        <v>34</v>
      </c>
      <c r="O22" s="64">
        <v>0</v>
      </c>
      <c r="P22" s="61"/>
      <c r="Q22" s="61"/>
      <c r="R22" s="61"/>
      <c r="S22" s="61"/>
      <c r="T22" s="61"/>
      <c r="U22" s="61"/>
      <c r="V22" s="61"/>
    </row>
    <row r="23" spans="1:22" s="7" customFormat="1">
      <c r="A23" s="105" t="s">
        <v>343</v>
      </c>
      <c r="B23" s="105" t="s">
        <v>556</v>
      </c>
      <c r="C23" s="108">
        <v>11.365</v>
      </c>
      <c r="D23" s="108">
        <v>11.51</v>
      </c>
      <c r="E23" s="108">
        <v>11.303000000000001</v>
      </c>
      <c r="F23" s="108">
        <v>11.308</v>
      </c>
      <c r="G23" s="108">
        <v>11.315</v>
      </c>
      <c r="H23" s="108">
        <v>11.315</v>
      </c>
      <c r="I23" s="108">
        <v>11.315</v>
      </c>
      <c r="J23" s="135">
        <v>15</v>
      </c>
      <c r="K23" s="105">
        <v>11</v>
      </c>
      <c r="L23" s="105" t="s">
        <v>46</v>
      </c>
      <c r="M23" s="105" t="s">
        <v>6</v>
      </c>
      <c r="N23" s="105" t="s">
        <v>34</v>
      </c>
      <c r="O23" s="64">
        <v>33</v>
      </c>
      <c r="P23" s="61">
        <f>+$O23/100*C23</f>
        <v>3.7504500000000003</v>
      </c>
      <c r="Q23" s="61">
        <f t="shared" ref="Q23:V23" si="3">+$O23/100*D23</f>
        <v>3.7983000000000002</v>
      </c>
      <c r="R23" s="61">
        <f t="shared" si="3"/>
        <v>3.7299900000000004</v>
      </c>
      <c r="S23" s="61">
        <f t="shared" si="3"/>
        <v>3.7316400000000001</v>
      </c>
      <c r="T23" s="61">
        <f t="shared" si="3"/>
        <v>3.7339500000000001</v>
      </c>
      <c r="U23" s="61">
        <f t="shared" si="3"/>
        <v>3.7339500000000001</v>
      </c>
      <c r="V23" s="61">
        <f t="shared" si="3"/>
        <v>3.7339500000000001</v>
      </c>
    </row>
    <row r="24" spans="1:22" s="74" customFormat="1" ht="15">
      <c r="B24" s="74" t="s">
        <v>49</v>
      </c>
      <c r="C24" s="111">
        <f t="shared" ref="C24:I24" si="4">SUM(C20:C23)</f>
        <v>23.408000000000001</v>
      </c>
      <c r="D24" s="111">
        <f t="shared" si="4"/>
        <v>23.494999999999997</v>
      </c>
      <c r="E24" s="111">
        <f t="shared" si="4"/>
        <v>23.692</v>
      </c>
      <c r="F24" s="111">
        <f t="shared" si="4"/>
        <v>23.722000000000001</v>
      </c>
      <c r="G24" s="111">
        <f t="shared" si="4"/>
        <v>23.729999999999997</v>
      </c>
      <c r="H24" s="111">
        <f t="shared" si="4"/>
        <v>23.673999999999999</v>
      </c>
      <c r="I24" s="111">
        <f t="shared" si="4"/>
        <v>23.673999999999999</v>
      </c>
      <c r="L24" s="21"/>
      <c r="O24" s="112"/>
      <c r="P24" s="110">
        <f t="shared" ref="P24:V24" si="5">SUM(P20:P23)</f>
        <v>3.7504500000000003</v>
      </c>
      <c r="Q24" s="110">
        <f t="shared" si="5"/>
        <v>3.7983000000000002</v>
      </c>
      <c r="R24" s="110">
        <f t="shared" si="5"/>
        <v>3.7299900000000004</v>
      </c>
      <c r="S24" s="110">
        <f t="shared" si="5"/>
        <v>3.7316400000000001</v>
      </c>
      <c r="T24" s="110">
        <f t="shared" si="5"/>
        <v>3.7339500000000001</v>
      </c>
      <c r="U24" s="110">
        <f t="shared" si="5"/>
        <v>3.7339500000000001</v>
      </c>
      <c r="V24" s="110">
        <f t="shared" si="5"/>
        <v>3.7339500000000001</v>
      </c>
    </row>
    <row r="25" spans="1:22" s="3" customFormat="1" ht="15">
      <c r="C25" s="12"/>
      <c r="D25" s="12"/>
      <c r="E25" s="12"/>
      <c r="F25" s="12"/>
      <c r="G25" s="12"/>
      <c r="H25" s="12"/>
      <c r="I25" s="12"/>
      <c r="L25" s="1"/>
      <c r="O25" s="63"/>
      <c r="P25" s="6"/>
      <c r="Q25" s="6"/>
      <c r="R25" s="6"/>
      <c r="S25" s="6"/>
      <c r="T25" s="6"/>
      <c r="U25" s="6"/>
      <c r="V25" s="6"/>
    </row>
    <row r="26" spans="1:22" s="15" customFormat="1" ht="15">
      <c r="B26" s="15" t="s">
        <v>51</v>
      </c>
      <c r="C26" s="54"/>
      <c r="D26" s="54"/>
      <c r="E26" s="54"/>
      <c r="F26" s="54"/>
      <c r="G26" s="54"/>
      <c r="H26" s="54"/>
      <c r="I26" s="54"/>
      <c r="L26" s="14"/>
      <c r="P26" s="281"/>
      <c r="Q26" s="281"/>
      <c r="R26" s="281"/>
      <c r="S26" s="281"/>
      <c r="T26" s="281"/>
      <c r="U26" s="281"/>
      <c r="V26" s="281"/>
    </row>
    <row r="27" spans="1:22" s="21" customFormat="1" ht="15">
      <c r="A27" s="105" t="s">
        <v>550</v>
      </c>
      <c r="B27" s="105" t="s">
        <v>551</v>
      </c>
      <c r="C27" s="108">
        <v>2.6520000000000001</v>
      </c>
      <c r="D27" s="108">
        <v>3.036</v>
      </c>
      <c r="E27" s="108">
        <v>3.0579999999999998</v>
      </c>
      <c r="F27" s="108">
        <v>2.734</v>
      </c>
      <c r="G27" s="108">
        <v>2.7320000000000002</v>
      </c>
      <c r="H27" s="108">
        <v>2.7320000000000002</v>
      </c>
      <c r="I27" s="108">
        <v>2.7629999999999999</v>
      </c>
      <c r="J27" s="105">
        <v>80</v>
      </c>
      <c r="K27" s="113" t="s">
        <v>552</v>
      </c>
      <c r="L27" s="105"/>
      <c r="M27" s="106" t="s">
        <v>424</v>
      </c>
      <c r="N27" s="105" t="s">
        <v>34</v>
      </c>
      <c r="O27" s="192">
        <v>10</v>
      </c>
      <c r="P27" s="61">
        <f t="shared" ref="P27:V29" si="6">+$O27/100*C27</f>
        <v>0.26520000000000005</v>
      </c>
      <c r="Q27" s="61">
        <f t="shared" si="6"/>
        <v>0.30360000000000004</v>
      </c>
      <c r="R27" s="61">
        <f t="shared" si="6"/>
        <v>0.30580000000000002</v>
      </c>
      <c r="S27" s="61">
        <f t="shared" si="6"/>
        <v>0.27340000000000003</v>
      </c>
      <c r="T27" s="61">
        <f t="shared" si="6"/>
        <v>0.27320000000000005</v>
      </c>
      <c r="U27" s="61">
        <f t="shared" si="6"/>
        <v>0.27320000000000005</v>
      </c>
      <c r="V27" s="61">
        <f t="shared" si="6"/>
        <v>0.27629999999999999</v>
      </c>
    </row>
    <row r="28" spans="1:22" s="21" customFormat="1" ht="15">
      <c r="A28" s="105" t="s">
        <v>550</v>
      </c>
      <c r="B28" s="105" t="s">
        <v>551</v>
      </c>
      <c r="C28" s="108">
        <v>0.189</v>
      </c>
      <c r="D28" s="108">
        <v>0.217</v>
      </c>
      <c r="E28" s="108">
        <v>0.218</v>
      </c>
      <c r="F28" s="108">
        <v>0.19500000000000001</v>
      </c>
      <c r="G28" s="108">
        <v>0.19500000000000001</v>
      </c>
      <c r="H28" s="108">
        <v>0.19500000000000001</v>
      </c>
      <c r="I28" s="108">
        <v>0.19700000000000001</v>
      </c>
      <c r="J28" s="105">
        <v>80</v>
      </c>
      <c r="K28" s="113" t="s">
        <v>552</v>
      </c>
      <c r="L28" s="105"/>
      <c r="M28" s="105" t="s">
        <v>54</v>
      </c>
      <c r="N28" s="105" t="s">
        <v>34</v>
      </c>
      <c r="O28" s="192">
        <v>10</v>
      </c>
      <c r="P28" s="61">
        <f t="shared" si="6"/>
        <v>1.89E-2</v>
      </c>
      <c r="Q28" s="61">
        <f t="shared" si="6"/>
        <v>2.1700000000000001E-2</v>
      </c>
      <c r="R28" s="61">
        <f t="shared" si="6"/>
        <v>2.18E-2</v>
      </c>
      <c r="S28" s="61">
        <f t="shared" si="6"/>
        <v>1.9500000000000003E-2</v>
      </c>
      <c r="T28" s="61">
        <f t="shared" si="6"/>
        <v>1.9500000000000003E-2</v>
      </c>
      <c r="U28" s="61">
        <f t="shared" si="6"/>
        <v>1.9500000000000003E-2</v>
      </c>
      <c r="V28" s="61">
        <f t="shared" si="6"/>
        <v>1.9700000000000002E-2</v>
      </c>
    </row>
    <row r="29" spans="1:22" s="21" customFormat="1" ht="15">
      <c r="A29" s="105" t="s">
        <v>550</v>
      </c>
      <c r="B29" s="105" t="s">
        <v>551</v>
      </c>
      <c r="C29" s="108">
        <v>6.63</v>
      </c>
      <c r="D29" s="108">
        <v>7.5910000000000002</v>
      </c>
      <c r="E29" s="108">
        <v>7.6459999999999999</v>
      </c>
      <c r="F29" s="108">
        <v>6.8360000000000003</v>
      </c>
      <c r="G29" s="108">
        <v>6.8289999999999997</v>
      </c>
      <c r="H29" s="108">
        <v>6.83</v>
      </c>
      <c r="I29" s="108">
        <v>6.907</v>
      </c>
      <c r="J29" s="105">
        <v>80</v>
      </c>
      <c r="K29" s="113" t="s">
        <v>552</v>
      </c>
      <c r="L29" s="105"/>
      <c r="M29" s="106" t="s">
        <v>8</v>
      </c>
      <c r="N29" s="105" t="s">
        <v>34</v>
      </c>
      <c r="O29" s="192">
        <v>10</v>
      </c>
      <c r="P29" s="61">
        <f t="shared" si="6"/>
        <v>0.66300000000000003</v>
      </c>
      <c r="Q29" s="61">
        <f t="shared" si="6"/>
        <v>0.75910000000000011</v>
      </c>
      <c r="R29" s="61">
        <f t="shared" si="6"/>
        <v>0.76460000000000006</v>
      </c>
      <c r="S29" s="61">
        <f t="shared" si="6"/>
        <v>0.6836000000000001</v>
      </c>
      <c r="T29" s="61">
        <f t="shared" si="6"/>
        <v>0.68290000000000006</v>
      </c>
      <c r="U29" s="61">
        <f t="shared" si="6"/>
        <v>0.68300000000000005</v>
      </c>
      <c r="V29" s="61">
        <f t="shared" si="6"/>
        <v>0.69070000000000009</v>
      </c>
    </row>
    <row r="30" spans="1:22" s="74" customFormat="1" ht="15">
      <c r="B30" s="74" t="s">
        <v>52</v>
      </c>
      <c r="C30" s="110">
        <f t="shared" ref="C30:I30" si="7">SUM(C27:C29)</f>
        <v>9.4710000000000001</v>
      </c>
      <c r="D30" s="110">
        <f t="shared" si="7"/>
        <v>10.844000000000001</v>
      </c>
      <c r="E30" s="110">
        <f t="shared" si="7"/>
        <v>10.922000000000001</v>
      </c>
      <c r="F30" s="110">
        <f t="shared" si="7"/>
        <v>9.7650000000000006</v>
      </c>
      <c r="G30" s="110">
        <f t="shared" si="7"/>
        <v>9.7560000000000002</v>
      </c>
      <c r="H30" s="110">
        <f t="shared" si="7"/>
        <v>9.7569999999999997</v>
      </c>
      <c r="I30" s="110">
        <f t="shared" si="7"/>
        <v>9.8670000000000009</v>
      </c>
      <c r="L30" s="21"/>
      <c r="O30" s="192"/>
      <c r="P30" s="110">
        <f t="shared" ref="P30:V30" si="8">SUM(P27:P29)</f>
        <v>0.94710000000000005</v>
      </c>
      <c r="Q30" s="110">
        <f t="shared" si="8"/>
        <v>1.0844</v>
      </c>
      <c r="R30" s="110">
        <f t="shared" si="8"/>
        <v>1.0922000000000001</v>
      </c>
      <c r="S30" s="110">
        <f t="shared" si="8"/>
        <v>0.97650000000000015</v>
      </c>
      <c r="T30" s="110">
        <f t="shared" si="8"/>
        <v>0.97560000000000013</v>
      </c>
      <c r="U30" s="110">
        <f t="shared" si="8"/>
        <v>0.97570000000000012</v>
      </c>
      <c r="V30" s="110">
        <f t="shared" si="8"/>
        <v>0.98670000000000013</v>
      </c>
    </row>
    <row r="31" spans="1:22" s="1" customFormat="1">
      <c r="C31" s="151"/>
      <c r="D31" s="151"/>
      <c r="E31" s="151"/>
      <c r="F31" s="151"/>
      <c r="G31" s="151"/>
      <c r="H31" s="151"/>
      <c r="I31" s="154"/>
      <c r="J31" s="53"/>
      <c r="O31" s="62"/>
      <c r="P31" s="60"/>
      <c r="Q31" s="60"/>
      <c r="R31" s="60"/>
      <c r="S31" s="60"/>
      <c r="T31" s="60"/>
      <c r="U31" s="60"/>
      <c r="V31" s="60"/>
    </row>
    <row r="32" spans="1:22" s="1" customFormat="1" ht="15">
      <c r="A32" s="14"/>
      <c r="B32" s="15" t="s">
        <v>38</v>
      </c>
      <c r="C32" s="55"/>
      <c r="D32" s="55"/>
      <c r="E32" s="55"/>
      <c r="F32" s="55"/>
      <c r="G32" s="55"/>
      <c r="H32" s="55"/>
      <c r="I32" s="55"/>
      <c r="J32" s="14"/>
      <c r="K32" s="14"/>
      <c r="L32" s="14"/>
      <c r="M32" s="14"/>
      <c r="N32" s="14"/>
      <c r="O32" s="14"/>
      <c r="P32" s="211"/>
      <c r="Q32" s="211"/>
      <c r="R32" s="211"/>
      <c r="S32" s="211"/>
      <c r="T32" s="211"/>
      <c r="U32" s="211"/>
      <c r="V32" s="211"/>
    </row>
    <row r="33" spans="1:23" s="21" customFormat="1">
      <c r="A33" s="117">
        <v>7</v>
      </c>
      <c r="B33" s="118" t="s">
        <v>455</v>
      </c>
      <c r="C33" s="120">
        <v>2985.3139011704329</v>
      </c>
      <c r="D33" s="120">
        <v>3355.0450369769233</v>
      </c>
      <c r="E33" s="120">
        <v>3487.9621360089368</v>
      </c>
      <c r="F33" s="120">
        <v>3371.12272565184</v>
      </c>
      <c r="G33" s="120">
        <v>3437.6327990257582</v>
      </c>
      <c r="H33" s="120">
        <v>3492.6030428244776</v>
      </c>
      <c r="I33" s="120">
        <v>3525.7571794630608</v>
      </c>
      <c r="J33" s="143">
        <f>0.595*100</f>
        <v>59.5</v>
      </c>
      <c r="K33" s="119" t="s">
        <v>334</v>
      </c>
      <c r="L33" s="118" t="s">
        <v>411</v>
      </c>
      <c r="M33" s="119"/>
      <c r="N33" s="118" t="s">
        <v>33</v>
      </c>
      <c r="O33" s="177"/>
      <c r="P33" s="126"/>
      <c r="Q33" s="126"/>
      <c r="R33" s="126"/>
      <c r="S33" s="126"/>
      <c r="T33" s="126"/>
      <c r="U33" s="126"/>
      <c r="V33" s="126"/>
    </row>
    <row r="34" spans="1:23" s="21" customFormat="1">
      <c r="A34" s="117">
        <v>7</v>
      </c>
      <c r="B34" s="118" t="s">
        <v>67</v>
      </c>
      <c r="C34" s="120">
        <v>225.31576099999998</v>
      </c>
      <c r="D34" s="120">
        <v>241.12221100000002</v>
      </c>
      <c r="E34" s="120">
        <v>241.78413599999999</v>
      </c>
      <c r="F34" s="120">
        <v>231.22810699999999</v>
      </c>
      <c r="G34" s="120">
        <v>231.695761</v>
      </c>
      <c r="H34" s="120">
        <v>232.15639700000003</v>
      </c>
      <c r="I34" s="120">
        <v>232.610972</v>
      </c>
      <c r="J34" s="143">
        <v>31.9</v>
      </c>
      <c r="K34" s="119" t="s">
        <v>189</v>
      </c>
      <c r="L34" s="118" t="s">
        <v>88</v>
      </c>
      <c r="M34" s="119"/>
      <c r="N34" s="118" t="s">
        <v>33</v>
      </c>
      <c r="O34" s="177"/>
      <c r="P34" s="126"/>
      <c r="Q34" s="126"/>
      <c r="R34" s="126"/>
      <c r="S34" s="126"/>
      <c r="T34" s="126"/>
      <c r="U34" s="126"/>
      <c r="V34" s="126"/>
    </row>
    <row r="35" spans="1:23" s="21" customFormat="1">
      <c r="A35" s="117">
        <v>6</v>
      </c>
      <c r="B35" s="118" t="s">
        <v>448</v>
      </c>
      <c r="C35" s="120">
        <v>87.835999999999999</v>
      </c>
      <c r="D35" s="120">
        <v>89.866</v>
      </c>
      <c r="E35" s="120">
        <v>89.903999999999996</v>
      </c>
      <c r="F35" s="120">
        <v>89.903999999999996</v>
      </c>
      <c r="G35" s="120">
        <v>89.903999999999996</v>
      </c>
      <c r="H35" s="120">
        <v>89.903999999999996</v>
      </c>
      <c r="I35" s="120">
        <v>89.903999999999996</v>
      </c>
      <c r="J35" s="118">
        <v>100</v>
      </c>
      <c r="K35" s="119" t="s">
        <v>334</v>
      </c>
      <c r="L35" s="118" t="s">
        <v>411</v>
      </c>
      <c r="M35" s="119"/>
      <c r="N35" s="118" t="s">
        <v>33</v>
      </c>
      <c r="O35" s="177"/>
      <c r="P35" s="126"/>
      <c r="Q35" s="126"/>
      <c r="R35" s="126"/>
      <c r="S35" s="126"/>
      <c r="T35" s="126"/>
      <c r="U35" s="126"/>
      <c r="V35" s="126"/>
    </row>
    <row r="36" spans="1:23" s="21" customFormat="1">
      <c r="A36" s="117">
        <v>6</v>
      </c>
      <c r="B36" s="316" t="s">
        <v>328</v>
      </c>
      <c r="C36" s="120">
        <v>60.515000000000001</v>
      </c>
      <c r="D36" s="120">
        <v>58.875</v>
      </c>
      <c r="E36" s="120">
        <v>57.277999999999999</v>
      </c>
      <c r="F36" s="120">
        <v>55.228999999999999</v>
      </c>
      <c r="G36" s="120">
        <v>55.228999999999999</v>
      </c>
      <c r="H36" s="120">
        <v>53.228999999999999</v>
      </c>
      <c r="I36" s="120">
        <v>53.228999999999999</v>
      </c>
      <c r="J36" s="118">
        <v>100</v>
      </c>
      <c r="K36" s="119" t="s">
        <v>334</v>
      </c>
      <c r="L36" s="118" t="s">
        <v>411</v>
      </c>
      <c r="M36" s="119"/>
      <c r="N36" s="118" t="s">
        <v>34</v>
      </c>
      <c r="O36" s="177"/>
      <c r="P36" s="126"/>
      <c r="Q36" s="126"/>
      <c r="R36" s="126"/>
      <c r="S36" s="126"/>
      <c r="T36" s="126"/>
      <c r="U36" s="126"/>
      <c r="V36" s="126"/>
    </row>
    <row r="37" spans="1:23" s="21" customFormat="1">
      <c r="A37" s="117">
        <v>7</v>
      </c>
      <c r="B37" s="118" t="s">
        <v>68</v>
      </c>
      <c r="C37" s="247">
        <v>2.3397000000000001</v>
      </c>
      <c r="D37" s="247">
        <v>2.1352499999999996</v>
      </c>
      <c r="E37" s="247">
        <v>2.17605</v>
      </c>
      <c r="F37" s="247">
        <v>2.1683999999999997</v>
      </c>
      <c r="G37" s="247">
        <v>2.1683999999999997</v>
      </c>
      <c r="H37" s="247">
        <v>2.1683999999999997</v>
      </c>
      <c r="I37" s="247">
        <v>2.1683999999999997</v>
      </c>
      <c r="J37" s="118">
        <v>15</v>
      </c>
      <c r="K37" s="119">
        <v>11</v>
      </c>
      <c r="L37" s="105" t="s">
        <v>46</v>
      </c>
      <c r="M37" s="118" t="s">
        <v>4</v>
      </c>
      <c r="N37" s="118" t="s">
        <v>33</v>
      </c>
      <c r="O37" s="177"/>
      <c r="P37" s="126"/>
      <c r="Q37" s="126"/>
      <c r="R37" s="126"/>
      <c r="S37" s="126"/>
      <c r="T37" s="126"/>
      <c r="U37" s="126"/>
      <c r="V37" s="126"/>
    </row>
    <row r="38" spans="1:23" s="21" customFormat="1">
      <c r="A38" s="117">
        <v>7</v>
      </c>
      <c r="B38" s="118" t="s">
        <v>69</v>
      </c>
      <c r="C38" s="247">
        <v>0.75750000000000006</v>
      </c>
      <c r="D38" s="247">
        <v>0.77400000000000002</v>
      </c>
      <c r="E38" s="247">
        <v>0.77400000000000002</v>
      </c>
      <c r="F38" s="247">
        <v>0.77400000000000002</v>
      </c>
      <c r="G38" s="247">
        <v>0.77400000000000002</v>
      </c>
      <c r="H38" s="247">
        <v>0.77400000000000002</v>
      </c>
      <c r="I38" s="247">
        <v>0.77400000000000002</v>
      </c>
      <c r="J38" s="118">
        <v>75</v>
      </c>
      <c r="K38" s="119" t="s">
        <v>70</v>
      </c>
      <c r="L38" s="105" t="s">
        <v>71</v>
      </c>
      <c r="M38" s="118" t="s">
        <v>4</v>
      </c>
      <c r="N38" s="118" t="s">
        <v>33</v>
      </c>
      <c r="O38" s="177"/>
      <c r="P38" s="126"/>
      <c r="Q38" s="126"/>
      <c r="R38" s="126"/>
      <c r="S38" s="126"/>
      <c r="T38" s="126"/>
      <c r="U38" s="126"/>
      <c r="V38" s="126"/>
    </row>
    <row r="39" spans="1:23" s="21" customFormat="1">
      <c r="A39" s="117">
        <v>16</v>
      </c>
      <c r="B39" s="118" t="s">
        <v>72</v>
      </c>
      <c r="C39" s="120">
        <v>72.494460000000004</v>
      </c>
      <c r="D39" s="120">
        <v>72.772919999999999</v>
      </c>
      <c r="E39" s="120">
        <v>71.580235999999999</v>
      </c>
      <c r="F39" s="120">
        <v>69.488959999999992</v>
      </c>
      <c r="G39" s="120">
        <v>70.991423999999995</v>
      </c>
      <c r="H39" s="120">
        <v>70.561582000000001</v>
      </c>
      <c r="I39" s="120">
        <v>70.655164999999997</v>
      </c>
      <c r="J39" s="118">
        <v>75</v>
      </c>
      <c r="K39" s="119">
        <v>13</v>
      </c>
      <c r="L39" s="105" t="s">
        <v>92</v>
      </c>
      <c r="M39" s="118" t="s">
        <v>72</v>
      </c>
      <c r="N39" s="118" t="s">
        <v>33</v>
      </c>
      <c r="O39" s="178">
        <f>P39/C39</f>
        <v>0.19311820517043646</v>
      </c>
      <c r="P39" s="61">
        <v>14</v>
      </c>
      <c r="Q39" s="61">
        <v>14</v>
      </c>
      <c r="R39" s="61">
        <v>14</v>
      </c>
      <c r="S39" s="61">
        <v>14</v>
      </c>
      <c r="T39" s="61">
        <v>14</v>
      </c>
      <c r="U39" s="61">
        <v>14</v>
      </c>
      <c r="V39" s="61">
        <v>14</v>
      </c>
    </row>
    <row r="40" spans="1:23" s="21" customFormat="1">
      <c r="A40" s="117">
        <v>16</v>
      </c>
      <c r="B40" s="118" t="s">
        <v>17</v>
      </c>
      <c r="C40" s="120">
        <v>423.91424927253121</v>
      </c>
      <c r="D40" s="120">
        <v>455.10544034174325</v>
      </c>
      <c r="E40" s="120">
        <v>455.64852228627245</v>
      </c>
      <c r="F40" s="120">
        <v>452.42512775156666</v>
      </c>
      <c r="G40" s="120">
        <v>452.33184326789751</v>
      </c>
      <c r="H40" s="120">
        <v>453.23975066836044</v>
      </c>
      <c r="I40" s="120">
        <v>452.92480008488354</v>
      </c>
      <c r="J40" s="143">
        <v>89</v>
      </c>
      <c r="K40" s="119">
        <v>13</v>
      </c>
      <c r="L40" s="105" t="s">
        <v>92</v>
      </c>
      <c r="M40" s="118" t="s">
        <v>17</v>
      </c>
      <c r="N40" s="118" t="s">
        <v>212</v>
      </c>
      <c r="O40" s="178">
        <f>P40/C40</f>
        <v>0.64871610348536457</v>
      </c>
      <c r="P40" s="61">
        <v>275</v>
      </c>
      <c r="Q40" s="61">
        <v>275</v>
      </c>
      <c r="R40" s="61">
        <v>275</v>
      </c>
      <c r="S40" s="61">
        <v>275</v>
      </c>
      <c r="T40" s="61">
        <v>275</v>
      </c>
      <c r="U40" s="61">
        <v>275</v>
      </c>
      <c r="V40" s="61">
        <v>275</v>
      </c>
      <c r="W40" s="7"/>
    </row>
    <row r="41" spans="1:23" s="21" customFormat="1">
      <c r="A41" s="117">
        <v>16</v>
      </c>
      <c r="B41" s="118" t="s">
        <v>475</v>
      </c>
      <c r="C41" s="120">
        <v>150.28</v>
      </c>
      <c r="D41" s="120">
        <v>136.69900000000001</v>
      </c>
      <c r="E41" s="120">
        <v>135.62700000000001</v>
      </c>
      <c r="F41" s="120">
        <v>135.809</v>
      </c>
      <c r="G41" s="120">
        <v>133.209</v>
      </c>
      <c r="H41" s="120">
        <v>132.983</v>
      </c>
      <c r="I41" s="120">
        <v>132.88300000000001</v>
      </c>
      <c r="J41" s="143">
        <v>100</v>
      </c>
      <c r="K41" s="119">
        <v>13</v>
      </c>
      <c r="L41" s="105" t="s">
        <v>92</v>
      </c>
      <c r="M41" s="118" t="s">
        <v>17</v>
      </c>
      <c r="N41" s="118" t="s">
        <v>34</v>
      </c>
      <c r="O41" s="178"/>
      <c r="P41" s="61"/>
      <c r="Q41" s="61"/>
      <c r="R41" s="61"/>
      <c r="S41" s="61"/>
      <c r="T41" s="61"/>
      <c r="U41" s="61"/>
      <c r="V41" s="61"/>
      <c r="W41" s="7"/>
    </row>
    <row r="42" spans="1:23" s="21" customFormat="1">
      <c r="A42" s="117">
        <v>16</v>
      </c>
      <c r="B42" s="118" t="s">
        <v>383</v>
      </c>
      <c r="C42" s="120">
        <v>5.1595000000000004</v>
      </c>
      <c r="D42" s="120">
        <v>5.0899000000000001</v>
      </c>
      <c r="E42" s="120">
        <v>5.0335000000000001</v>
      </c>
      <c r="F42" s="120">
        <v>5.0979999999999999</v>
      </c>
      <c r="G42" s="120">
        <v>5.0979999999999999</v>
      </c>
      <c r="H42" s="120">
        <v>5.0354000000000001</v>
      </c>
      <c r="I42" s="120">
        <v>5.0354000000000001</v>
      </c>
      <c r="J42" s="118">
        <v>10</v>
      </c>
      <c r="K42" s="119">
        <v>10</v>
      </c>
      <c r="L42" s="105" t="s">
        <v>53</v>
      </c>
      <c r="M42" s="118" t="s">
        <v>6</v>
      </c>
      <c r="N42" s="118" t="s">
        <v>33</v>
      </c>
      <c r="O42" s="177"/>
      <c r="P42" s="61"/>
      <c r="Q42" s="126"/>
      <c r="R42" s="126"/>
      <c r="S42" s="126"/>
      <c r="T42" s="126"/>
      <c r="U42" s="126"/>
      <c r="V42" s="126"/>
    </row>
    <row r="43" spans="1:23" s="21" customFormat="1">
      <c r="A43" s="117">
        <v>16</v>
      </c>
      <c r="B43" s="118" t="s">
        <v>335</v>
      </c>
      <c r="C43" s="248">
        <v>165.88499999999999</v>
      </c>
      <c r="D43" s="248">
        <v>169.56100000000001</v>
      </c>
      <c r="E43" s="248">
        <v>169.56100000000001</v>
      </c>
      <c r="F43" s="248">
        <v>169.56100000000001</v>
      </c>
      <c r="G43" s="248">
        <v>169.56100000000001</v>
      </c>
      <c r="H43" s="248">
        <v>169.56100000000001</v>
      </c>
      <c r="I43" s="248">
        <v>169.56100000000001</v>
      </c>
      <c r="J43" s="118">
        <v>100</v>
      </c>
      <c r="K43" s="119">
        <v>13</v>
      </c>
      <c r="L43" s="105" t="s">
        <v>92</v>
      </c>
      <c r="M43" s="118" t="s">
        <v>17</v>
      </c>
      <c r="N43" s="118" t="s">
        <v>34</v>
      </c>
      <c r="O43" s="177"/>
      <c r="P43" s="61"/>
      <c r="Q43" s="126"/>
      <c r="R43" s="126"/>
      <c r="S43" s="126"/>
      <c r="T43" s="126"/>
      <c r="U43" s="126"/>
      <c r="V43" s="126"/>
    </row>
    <row r="44" spans="1:23" s="21" customFormat="1">
      <c r="A44" s="117">
        <v>16</v>
      </c>
      <c r="B44" s="118" t="s">
        <v>213</v>
      </c>
      <c r="C44" s="248">
        <v>8</v>
      </c>
      <c r="D44" s="248">
        <v>8.1769999999999996</v>
      </c>
      <c r="E44" s="248">
        <v>8.1769999999999996</v>
      </c>
      <c r="F44" s="248">
        <v>8.1769999999999996</v>
      </c>
      <c r="G44" s="248">
        <v>8.1769999999999996</v>
      </c>
      <c r="H44" s="248">
        <v>8.1769999999999996</v>
      </c>
      <c r="I44" s="248">
        <v>8.1769999999999996</v>
      </c>
      <c r="J44" s="118">
        <v>100</v>
      </c>
      <c r="K44" s="119" t="s">
        <v>85</v>
      </c>
      <c r="L44" s="105" t="s">
        <v>86</v>
      </c>
      <c r="M44" s="118" t="s">
        <v>91</v>
      </c>
      <c r="N44" s="118" t="s">
        <v>34</v>
      </c>
      <c r="O44" s="64"/>
      <c r="P44" s="61"/>
      <c r="Q44" s="61"/>
      <c r="R44" s="61"/>
      <c r="S44" s="61"/>
      <c r="T44" s="61"/>
      <c r="U44" s="61"/>
      <c r="V44" s="61"/>
    </row>
    <row r="45" spans="1:23" s="21" customFormat="1">
      <c r="A45" s="117">
        <v>16</v>
      </c>
      <c r="B45" s="118" t="s">
        <v>214</v>
      </c>
      <c r="C45" s="248">
        <v>55.38</v>
      </c>
      <c r="D45" s="248">
        <v>56.607999999999997</v>
      </c>
      <c r="E45" s="248">
        <v>56.607999999999997</v>
      </c>
      <c r="F45" s="248">
        <v>56.607999999999997</v>
      </c>
      <c r="G45" s="248">
        <v>56.607999999999997</v>
      </c>
      <c r="H45" s="248">
        <v>56.607999999999997</v>
      </c>
      <c r="I45" s="248">
        <v>56.607999999999997</v>
      </c>
      <c r="J45" s="118">
        <v>100</v>
      </c>
      <c r="K45" s="119">
        <v>13</v>
      </c>
      <c r="L45" s="105" t="s">
        <v>92</v>
      </c>
      <c r="M45" s="118" t="s">
        <v>17</v>
      </c>
      <c r="N45" s="118" t="s">
        <v>34</v>
      </c>
      <c r="O45" s="177"/>
      <c r="P45" s="179"/>
      <c r="Q45" s="126"/>
      <c r="R45" s="126"/>
      <c r="S45" s="126"/>
      <c r="T45" s="126"/>
      <c r="U45" s="126"/>
      <c r="V45" s="126"/>
    </row>
    <row r="46" spans="1:23" s="21" customFormat="1">
      <c r="A46" s="117">
        <v>16</v>
      </c>
      <c r="B46" s="118" t="s">
        <v>215</v>
      </c>
      <c r="C46" s="248">
        <v>33.869</v>
      </c>
      <c r="D46" s="248">
        <v>33.392000000000003</v>
      </c>
      <c r="E46" s="248">
        <v>30.834</v>
      </c>
      <c r="F46" s="248">
        <v>21.375</v>
      </c>
      <c r="G46" s="248">
        <v>20.353999999999999</v>
      </c>
      <c r="H46" s="248">
        <v>18.922000000000001</v>
      </c>
      <c r="I46" s="248">
        <v>16.439</v>
      </c>
      <c r="J46" s="118">
        <v>100</v>
      </c>
      <c r="K46" s="119">
        <v>9</v>
      </c>
      <c r="L46" s="105" t="s">
        <v>90</v>
      </c>
      <c r="M46" s="118" t="s">
        <v>17</v>
      </c>
      <c r="N46" s="118" t="s">
        <v>34</v>
      </c>
      <c r="O46" s="179"/>
      <c r="P46" s="126"/>
      <c r="Q46" s="126"/>
      <c r="R46" s="126"/>
      <c r="S46" s="126"/>
      <c r="T46" s="126"/>
      <c r="U46" s="126"/>
      <c r="V46" s="126"/>
    </row>
    <row r="47" spans="1:23" s="21" customFormat="1">
      <c r="A47" s="117">
        <v>16</v>
      </c>
      <c r="B47" s="118" t="s">
        <v>331</v>
      </c>
      <c r="C47" s="120">
        <v>6.1587299999999994</v>
      </c>
      <c r="D47" s="120">
        <v>6.2901000000000007</v>
      </c>
      <c r="E47" s="120">
        <v>6.2901000000000007</v>
      </c>
      <c r="F47" s="120">
        <v>6.2901000000000007</v>
      </c>
      <c r="G47" s="120">
        <v>6.2901000000000007</v>
      </c>
      <c r="H47" s="120">
        <v>6.2901000000000007</v>
      </c>
      <c r="I47" s="120">
        <v>6.2901000000000007</v>
      </c>
      <c r="J47" s="118">
        <v>87</v>
      </c>
      <c r="K47" s="119" t="s">
        <v>73</v>
      </c>
      <c r="L47" s="105" t="s">
        <v>74</v>
      </c>
      <c r="M47" s="118" t="s">
        <v>75</v>
      </c>
      <c r="N47" s="118" t="s">
        <v>33</v>
      </c>
      <c r="O47" s="177"/>
      <c r="P47" s="126"/>
      <c r="Q47" s="126"/>
      <c r="R47" s="126"/>
      <c r="S47" s="126"/>
      <c r="T47" s="126"/>
      <c r="U47" s="126"/>
      <c r="V47" s="126"/>
    </row>
    <row r="48" spans="1:23" s="21" customFormat="1">
      <c r="A48" s="117">
        <v>16</v>
      </c>
      <c r="B48" s="118" t="s">
        <v>82</v>
      </c>
      <c r="C48" s="120">
        <v>11.17788</v>
      </c>
      <c r="D48" s="120">
        <v>10.699639999999999</v>
      </c>
      <c r="E48" s="120">
        <v>10.699639999999999</v>
      </c>
      <c r="F48" s="120">
        <v>10.699639999999999</v>
      </c>
      <c r="G48" s="120">
        <v>10.699639999999999</v>
      </c>
      <c r="H48" s="120">
        <v>10.699639999999999</v>
      </c>
      <c r="I48" s="120">
        <v>10.699639999999999</v>
      </c>
      <c r="J48" s="118">
        <v>98</v>
      </c>
      <c r="K48" s="119">
        <v>7</v>
      </c>
      <c r="L48" s="105" t="s">
        <v>83</v>
      </c>
      <c r="M48" s="118" t="s">
        <v>4</v>
      </c>
      <c r="N48" s="118" t="s">
        <v>33</v>
      </c>
      <c r="O48" s="177"/>
      <c r="P48" s="126"/>
      <c r="Q48" s="126"/>
      <c r="R48" s="126"/>
      <c r="S48" s="126"/>
      <c r="T48" s="126"/>
      <c r="U48" s="126"/>
      <c r="V48" s="126"/>
    </row>
    <row r="49" spans="1:22" s="21" customFormat="1">
      <c r="A49" s="117">
        <v>16</v>
      </c>
      <c r="B49" s="118" t="s">
        <v>84</v>
      </c>
      <c r="C49" s="120">
        <v>0.221</v>
      </c>
      <c r="D49" s="120">
        <v>0.23100000000000001</v>
      </c>
      <c r="E49" s="120">
        <v>0.23100000000000001</v>
      </c>
      <c r="F49" s="120">
        <v>0.23100000000000001</v>
      </c>
      <c r="G49" s="120">
        <v>0.23100000000000001</v>
      </c>
      <c r="H49" s="120">
        <v>0.23100000000000001</v>
      </c>
      <c r="I49" s="120">
        <v>0.23100000000000001</v>
      </c>
      <c r="J49" s="118">
        <v>100</v>
      </c>
      <c r="K49" s="119" t="s">
        <v>85</v>
      </c>
      <c r="L49" s="105" t="s">
        <v>86</v>
      </c>
      <c r="M49" s="118" t="s">
        <v>4</v>
      </c>
      <c r="N49" s="118" t="s">
        <v>33</v>
      </c>
      <c r="O49" s="177"/>
      <c r="P49" s="126"/>
      <c r="Q49" s="126"/>
      <c r="R49" s="126"/>
      <c r="S49" s="126"/>
      <c r="T49" s="126"/>
      <c r="U49" s="126"/>
      <c r="V49" s="126"/>
    </row>
    <row r="50" spans="1:22" s="21" customFormat="1">
      <c r="A50" s="117">
        <v>16</v>
      </c>
      <c r="B50" s="118" t="s">
        <v>333</v>
      </c>
      <c r="C50" s="120">
        <v>2.5</v>
      </c>
      <c r="D50" s="120">
        <v>2.5550000000000002</v>
      </c>
      <c r="E50" s="120">
        <v>2.5550000000000002</v>
      </c>
      <c r="F50" s="120">
        <v>2.5550000000000002</v>
      </c>
      <c r="G50" s="120">
        <v>2.5550000000000002</v>
      </c>
      <c r="H50" s="120">
        <v>2.5550000000000002</v>
      </c>
      <c r="I50" s="120">
        <v>2.5550000000000002</v>
      </c>
      <c r="J50" s="118">
        <v>100</v>
      </c>
      <c r="K50" s="119">
        <v>1</v>
      </c>
      <c r="L50" s="105" t="s">
        <v>93</v>
      </c>
      <c r="M50" s="118" t="s">
        <v>17</v>
      </c>
      <c r="N50" s="118" t="s">
        <v>34</v>
      </c>
      <c r="O50" s="177"/>
      <c r="P50" s="126"/>
      <c r="Q50" s="126"/>
      <c r="R50" s="126"/>
      <c r="S50" s="126"/>
      <c r="T50" s="126"/>
      <c r="U50" s="126"/>
      <c r="V50" s="126"/>
    </row>
    <row r="51" spans="1:22" s="21" customFormat="1">
      <c r="A51" s="117">
        <v>16</v>
      </c>
      <c r="B51" s="118" t="s">
        <v>87</v>
      </c>
      <c r="C51" s="120">
        <v>3.1469999999999998</v>
      </c>
      <c r="D51" s="120">
        <v>3.2170000000000001</v>
      </c>
      <c r="E51" s="120">
        <v>3.181</v>
      </c>
      <c r="F51" s="120">
        <v>1.534</v>
      </c>
      <c r="G51" s="120">
        <v>1.534</v>
      </c>
      <c r="H51" s="120">
        <v>1.534</v>
      </c>
      <c r="I51" s="120">
        <v>1.534</v>
      </c>
      <c r="J51" s="118">
        <v>100</v>
      </c>
      <c r="K51" s="119" t="s">
        <v>73</v>
      </c>
      <c r="L51" s="105" t="s">
        <v>74</v>
      </c>
      <c r="M51" s="118" t="s">
        <v>17</v>
      </c>
      <c r="N51" s="118" t="s">
        <v>34</v>
      </c>
      <c r="O51" s="177"/>
      <c r="P51" s="126"/>
      <c r="Q51" s="126"/>
      <c r="R51" s="126"/>
      <c r="S51" s="126"/>
      <c r="T51" s="126"/>
      <c r="U51" s="126"/>
      <c r="V51" s="126"/>
    </row>
    <row r="52" spans="1:22" s="21" customFormat="1">
      <c r="A52" s="117">
        <v>16</v>
      </c>
      <c r="B52" s="118" t="s">
        <v>94</v>
      </c>
      <c r="C52" s="120">
        <v>0.1885</v>
      </c>
      <c r="D52" s="120">
        <v>1.9095</v>
      </c>
      <c r="E52" s="120">
        <v>2.3929999999999998</v>
      </c>
      <c r="F52" s="120">
        <v>2.5145</v>
      </c>
      <c r="G52" s="120">
        <v>2.5145</v>
      </c>
      <c r="H52" s="120">
        <v>2.4860000000000002</v>
      </c>
      <c r="I52" s="120">
        <v>2.7509999999999999</v>
      </c>
      <c r="J52" s="118">
        <v>50</v>
      </c>
      <c r="K52" s="119">
        <v>13</v>
      </c>
      <c r="L52" s="105" t="s">
        <v>92</v>
      </c>
      <c r="M52" s="118" t="s">
        <v>34</v>
      </c>
      <c r="N52" s="118" t="s">
        <v>34</v>
      </c>
      <c r="O52" s="177"/>
      <c r="P52" s="126"/>
      <c r="Q52" s="126"/>
      <c r="R52" s="126"/>
      <c r="S52" s="126"/>
      <c r="T52" s="126"/>
      <c r="U52" s="126"/>
      <c r="V52" s="126"/>
    </row>
    <row r="53" spans="1:22" s="21" customFormat="1">
      <c r="A53" s="117">
        <v>16</v>
      </c>
      <c r="B53" s="118" t="s">
        <v>76</v>
      </c>
      <c r="C53" s="120">
        <v>1.228</v>
      </c>
      <c r="D53" s="120">
        <v>1.357</v>
      </c>
      <c r="E53" s="120">
        <v>1.264</v>
      </c>
      <c r="F53" s="120">
        <v>1.2649999999999999</v>
      </c>
      <c r="G53" s="120">
        <v>1.3420000000000001</v>
      </c>
      <c r="H53" s="120">
        <v>0.95899999999999996</v>
      </c>
      <c r="I53" s="120">
        <v>0.95899999999999996</v>
      </c>
      <c r="J53" s="118">
        <v>100</v>
      </c>
      <c r="K53" s="119" t="s">
        <v>73</v>
      </c>
      <c r="L53" s="105" t="s">
        <v>74</v>
      </c>
      <c r="M53" s="118" t="s">
        <v>7</v>
      </c>
      <c r="N53" s="118" t="s">
        <v>33</v>
      </c>
      <c r="O53" s="64"/>
      <c r="P53" s="61"/>
      <c r="Q53" s="61"/>
      <c r="R53" s="61"/>
      <c r="S53" s="61"/>
      <c r="T53" s="61"/>
      <c r="U53" s="61"/>
      <c r="V53" s="61"/>
    </row>
    <row r="54" spans="1:22" s="21" customFormat="1">
      <c r="A54" s="117">
        <v>16</v>
      </c>
      <c r="B54" s="118" t="s">
        <v>77</v>
      </c>
      <c r="C54" s="120">
        <v>5.2409999999999997</v>
      </c>
      <c r="D54" s="120">
        <v>5.3289999999999997</v>
      </c>
      <c r="E54" s="120">
        <v>5.3289999999999997</v>
      </c>
      <c r="F54" s="120">
        <v>5.3289999999999997</v>
      </c>
      <c r="G54" s="120">
        <v>5.3289999999999997</v>
      </c>
      <c r="H54" s="120">
        <v>5.3289999999999997</v>
      </c>
      <c r="I54" s="120">
        <v>5.3289999999999997</v>
      </c>
      <c r="J54" s="118">
        <v>100</v>
      </c>
      <c r="K54" s="119" t="s">
        <v>73</v>
      </c>
      <c r="L54" s="105" t="s">
        <v>74</v>
      </c>
      <c r="M54" s="118" t="s">
        <v>7</v>
      </c>
      <c r="N54" s="118" t="s">
        <v>33</v>
      </c>
      <c r="O54" s="177"/>
      <c r="P54" s="126"/>
      <c r="Q54" s="126"/>
      <c r="R54" s="126"/>
      <c r="S54" s="126"/>
      <c r="T54" s="126"/>
      <c r="U54" s="126"/>
      <c r="V54" s="126"/>
    </row>
    <row r="55" spans="1:22" s="21" customFormat="1">
      <c r="A55" s="117">
        <v>16</v>
      </c>
      <c r="B55" s="118" t="s">
        <v>78</v>
      </c>
      <c r="C55" s="120">
        <v>31.146000000000001</v>
      </c>
      <c r="D55" s="120">
        <v>33.387</v>
      </c>
      <c r="E55" s="120">
        <v>33.387</v>
      </c>
      <c r="F55" s="120">
        <v>33.387</v>
      </c>
      <c r="G55" s="120">
        <v>33.387</v>
      </c>
      <c r="H55" s="120">
        <v>33.387</v>
      </c>
      <c r="I55" s="120">
        <v>33.387</v>
      </c>
      <c r="J55" s="118">
        <v>100</v>
      </c>
      <c r="K55" s="119">
        <v>3</v>
      </c>
      <c r="L55" s="105" t="s">
        <v>79</v>
      </c>
      <c r="M55" s="118" t="s">
        <v>7</v>
      </c>
      <c r="N55" s="118" t="s">
        <v>34</v>
      </c>
      <c r="O55" s="177"/>
      <c r="P55" s="126"/>
      <c r="Q55" s="126"/>
      <c r="R55" s="126"/>
      <c r="S55" s="126"/>
      <c r="T55" s="126"/>
      <c r="U55" s="126"/>
      <c r="V55" s="126"/>
    </row>
    <row r="56" spans="1:22" s="21" customFormat="1">
      <c r="A56" s="117">
        <v>16</v>
      </c>
      <c r="B56" s="118" t="s">
        <v>80</v>
      </c>
      <c r="C56" s="120">
        <v>50.530999999999999</v>
      </c>
      <c r="D56" s="120">
        <v>51.636000000000003</v>
      </c>
      <c r="E56" s="120">
        <v>51.417000000000002</v>
      </c>
      <c r="F56" s="120">
        <v>47.116</v>
      </c>
      <c r="G56" s="120">
        <v>47.072000000000003</v>
      </c>
      <c r="H56" s="120">
        <v>47.072000000000003</v>
      </c>
      <c r="I56" s="120">
        <v>47.072000000000003</v>
      </c>
      <c r="J56" s="118">
        <v>100</v>
      </c>
      <c r="K56" s="119" t="s">
        <v>73</v>
      </c>
      <c r="L56" s="105" t="s">
        <v>74</v>
      </c>
      <c r="M56" s="118" t="s">
        <v>7</v>
      </c>
      <c r="N56" s="118" t="s">
        <v>33</v>
      </c>
      <c r="O56" s="177"/>
      <c r="P56" s="126"/>
      <c r="Q56" s="126"/>
      <c r="R56" s="126"/>
      <c r="S56" s="126"/>
      <c r="T56" s="126"/>
      <c r="U56" s="126"/>
      <c r="V56" s="126"/>
    </row>
    <row r="57" spans="1:22" s="21" customFormat="1">
      <c r="A57" s="117">
        <v>16</v>
      </c>
      <c r="B57" s="118" t="s">
        <v>81</v>
      </c>
      <c r="C57" s="120">
        <v>9.0809999999999995</v>
      </c>
      <c r="D57" s="120">
        <v>9.4420000000000002</v>
      </c>
      <c r="E57" s="120">
        <v>15.869</v>
      </c>
      <c r="F57" s="120">
        <v>9.6310000000000002</v>
      </c>
      <c r="G57" s="120">
        <v>9.6310000000000002</v>
      </c>
      <c r="H57" s="120">
        <v>10.096</v>
      </c>
      <c r="I57" s="120">
        <v>10.096</v>
      </c>
      <c r="J57" s="118">
        <v>100</v>
      </c>
      <c r="K57" s="119" t="s">
        <v>73</v>
      </c>
      <c r="L57" s="105" t="s">
        <v>74</v>
      </c>
      <c r="M57" s="118" t="s">
        <v>7</v>
      </c>
      <c r="N57" s="118" t="s">
        <v>33</v>
      </c>
      <c r="O57" s="177"/>
      <c r="P57" s="126"/>
      <c r="Q57" s="126"/>
      <c r="R57" s="126"/>
      <c r="S57" s="126"/>
      <c r="T57" s="126"/>
      <c r="U57" s="126"/>
      <c r="V57" s="126"/>
    </row>
    <row r="58" spans="1:22" s="21" customFormat="1">
      <c r="A58" s="117" t="s">
        <v>95</v>
      </c>
      <c r="B58" s="118" t="s">
        <v>216</v>
      </c>
      <c r="C58" s="120">
        <v>11.27115</v>
      </c>
      <c r="D58" s="120">
        <v>10.103670000000001</v>
      </c>
      <c r="E58" s="120">
        <v>9.7216200000000015</v>
      </c>
      <c r="F58" s="120">
        <v>9.7119</v>
      </c>
      <c r="G58" s="120">
        <v>9.7075800000000001</v>
      </c>
      <c r="H58" s="120">
        <v>10.313460000000001</v>
      </c>
      <c r="I58" s="120">
        <v>10.308870000000001</v>
      </c>
      <c r="J58" s="118">
        <v>27</v>
      </c>
      <c r="K58" s="119">
        <v>10</v>
      </c>
      <c r="L58" s="105" t="s">
        <v>53</v>
      </c>
      <c r="M58" s="118" t="s">
        <v>6</v>
      </c>
      <c r="N58" s="118" t="s">
        <v>33</v>
      </c>
      <c r="O58" s="177"/>
      <c r="P58" s="126"/>
      <c r="Q58" s="126"/>
      <c r="R58" s="126"/>
      <c r="S58" s="126"/>
      <c r="T58" s="126"/>
      <c r="U58" s="126"/>
      <c r="V58" s="126"/>
    </row>
    <row r="59" spans="1:22" s="21" customFormat="1">
      <c r="A59" s="117" t="s">
        <v>95</v>
      </c>
      <c r="B59" s="118" t="s">
        <v>96</v>
      </c>
      <c r="C59" s="120">
        <v>0.35705999999999999</v>
      </c>
      <c r="D59" s="120">
        <v>0.36443999999999999</v>
      </c>
      <c r="E59" s="120">
        <v>0.36443999999999999</v>
      </c>
      <c r="F59" s="120">
        <v>0.36443999999999999</v>
      </c>
      <c r="G59" s="120">
        <v>0.36443999999999999</v>
      </c>
      <c r="H59" s="120">
        <v>0.36443999999999999</v>
      </c>
      <c r="I59" s="180">
        <v>0.36443999999999999</v>
      </c>
      <c r="J59" s="118">
        <v>6</v>
      </c>
      <c r="K59" s="119">
        <v>10</v>
      </c>
      <c r="L59" s="105" t="s">
        <v>53</v>
      </c>
      <c r="M59" s="118" t="s">
        <v>6</v>
      </c>
      <c r="N59" s="118" t="s">
        <v>33</v>
      </c>
      <c r="O59" s="177"/>
      <c r="P59" s="126"/>
      <c r="Q59" s="126"/>
      <c r="R59" s="126"/>
      <c r="S59" s="126"/>
      <c r="T59" s="126"/>
      <c r="U59" s="126"/>
      <c r="V59" s="126"/>
    </row>
    <row r="60" spans="1:22" s="21" customFormat="1">
      <c r="A60" s="117" t="s">
        <v>95</v>
      </c>
      <c r="B60" s="118" t="s">
        <v>97</v>
      </c>
      <c r="C60" s="120">
        <v>1.3420000000000001</v>
      </c>
      <c r="D60" s="120">
        <v>1.6339999999999999</v>
      </c>
      <c r="E60" s="120">
        <v>2.0680000000000001</v>
      </c>
      <c r="F60" s="120">
        <v>1.94</v>
      </c>
      <c r="G60" s="120">
        <v>1.94</v>
      </c>
      <c r="H60" s="120">
        <v>1.94</v>
      </c>
      <c r="I60" s="180">
        <v>1.94</v>
      </c>
      <c r="J60" s="118">
        <v>100</v>
      </c>
      <c r="K60" s="119">
        <v>10</v>
      </c>
      <c r="L60" s="105" t="s">
        <v>53</v>
      </c>
      <c r="M60" s="118" t="s">
        <v>34</v>
      </c>
      <c r="N60" s="118" t="s">
        <v>34</v>
      </c>
      <c r="O60" s="177"/>
      <c r="P60" s="126"/>
      <c r="Q60" s="126"/>
      <c r="R60" s="126"/>
      <c r="S60" s="126"/>
      <c r="T60" s="126"/>
      <c r="U60" s="126"/>
      <c r="V60" s="126"/>
    </row>
    <row r="61" spans="1:22" s="21" customFormat="1">
      <c r="A61" s="117" t="s">
        <v>95</v>
      </c>
      <c r="B61" s="118" t="s">
        <v>98</v>
      </c>
      <c r="C61" s="120">
        <v>0.80500000000000005</v>
      </c>
      <c r="D61" s="120">
        <v>1.361</v>
      </c>
      <c r="E61" s="120">
        <v>1.361</v>
      </c>
      <c r="F61" s="120">
        <v>1.361</v>
      </c>
      <c r="G61" s="120">
        <v>1.361</v>
      </c>
      <c r="H61" s="120">
        <v>1.361</v>
      </c>
      <c r="I61" s="120">
        <v>1.361</v>
      </c>
      <c r="J61" s="118">
        <v>100</v>
      </c>
      <c r="K61" s="119">
        <v>10</v>
      </c>
      <c r="L61" s="105" t="s">
        <v>53</v>
      </c>
      <c r="M61" s="118" t="s">
        <v>4</v>
      </c>
      <c r="N61" s="118" t="s">
        <v>33</v>
      </c>
      <c r="O61" s="177"/>
      <c r="P61" s="126"/>
      <c r="Q61" s="126"/>
      <c r="R61" s="126"/>
      <c r="S61" s="126"/>
      <c r="T61" s="126"/>
      <c r="U61" s="126"/>
      <c r="V61" s="126"/>
    </row>
    <row r="62" spans="1:22" s="21" customFormat="1">
      <c r="A62" s="117" t="s">
        <v>648</v>
      </c>
      <c r="B62" s="118" t="s">
        <v>647</v>
      </c>
      <c r="C62" s="120">
        <v>7.2</v>
      </c>
      <c r="D62" s="120">
        <v>7.4</v>
      </c>
      <c r="E62" s="120">
        <v>8.1</v>
      </c>
      <c r="F62" s="120">
        <v>7</v>
      </c>
      <c r="G62" s="120">
        <v>6.9</v>
      </c>
      <c r="H62" s="120">
        <v>5.2</v>
      </c>
      <c r="I62" s="120">
        <v>4.9000000000000004</v>
      </c>
      <c r="J62" s="118" t="s">
        <v>648</v>
      </c>
      <c r="K62" s="119">
        <v>9</v>
      </c>
      <c r="L62" s="105" t="s">
        <v>90</v>
      </c>
      <c r="M62" s="118" t="s">
        <v>649</v>
      </c>
      <c r="N62" s="118" t="s">
        <v>34</v>
      </c>
      <c r="O62" s="177"/>
      <c r="P62" s="126"/>
      <c r="Q62" s="126"/>
      <c r="R62" s="126"/>
      <c r="S62" s="126"/>
      <c r="T62" s="126"/>
      <c r="U62" s="126"/>
      <c r="V62" s="126"/>
    </row>
    <row r="63" spans="1:22" s="3" customFormat="1" ht="15">
      <c r="A63" s="74"/>
      <c r="B63" s="74" t="s">
        <v>50</v>
      </c>
      <c r="C63" s="12">
        <f>SUM(C33:C62)</f>
        <v>4418.6553914429633</v>
      </c>
      <c r="D63" s="12">
        <f t="shared" ref="D63:I63" si="9">SUM(D33:D62)</f>
        <v>4832.1391083186645</v>
      </c>
      <c r="E63" s="12">
        <f t="shared" si="9"/>
        <v>4967.1783802952086</v>
      </c>
      <c r="F63" s="12">
        <f t="shared" si="9"/>
        <v>4809.8979004034063</v>
      </c>
      <c r="G63" s="12">
        <f t="shared" si="9"/>
        <v>4874.5924872936539</v>
      </c>
      <c r="H63" s="12">
        <f t="shared" si="9"/>
        <v>4925.7402124928349</v>
      </c>
      <c r="I63" s="12">
        <f t="shared" si="9"/>
        <v>4956.5049665479419</v>
      </c>
      <c r="J63" s="12"/>
      <c r="L63" s="1"/>
      <c r="O63" s="63"/>
      <c r="P63" s="6">
        <f>SUM(P33:P62)</f>
        <v>289</v>
      </c>
      <c r="Q63" s="6">
        <f t="shared" ref="Q63:V63" si="10">SUM(Q33:Q62)</f>
        <v>289</v>
      </c>
      <c r="R63" s="6">
        <f t="shared" si="10"/>
        <v>289</v>
      </c>
      <c r="S63" s="6">
        <f t="shared" si="10"/>
        <v>289</v>
      </c>
      <c r="T63" s="6">
        <f t="shared" si="10"/>
        <v>289</v>
      </c>
      <c r="U63" s="6">
        <f t="shared" si="10"/>
        <v>289</v>
      </c>
      <c r="V63" s="6">
        <f t="shared" si="10"/>
        <v>289</v>
      </c>
    </row>
    <row r="64" spans="1:22">
      <c r="C64" s="56"/>
      <c r="D64" s="56"/>
      <c r="E64" s="56"/>
      <c r="F64" s="56"/>
      <c r="G64" s="56"/>
      <c r="H64" s="56"/>
      <c r="I64" s="56"/>
    </row>
    <row r="65" spans="1:23" s="14" customFormat="1" ht="15">
      <c r="B65" s="15" t="s">
        <v>35</v>
      </c>
      <c r="C65" s="55"/>
      <c r="D65" s="55"/>
      <c r="E65" s="55"/>
      <c r="F65" s="55"/>
      <c r="G65" s="55"/>
      <c r="H65" s="55"/>
      <c r="I65" s="55"/>
      <c r="P65" s="211"/>
      <c r="Q65" s="211"/>
      <c r="R65" s="211"/>
      <c r="S65" s="211"/>
      <c r="T65" s="211"/>
      <c r="U65" s="211"/>
      <c r="V65" s="211"/>
    </row>
    <row r="66" spans="1:23" s="7" customFormat="1">
      <c r="A66" s="105" t="s">
        <v>553</v>
      </c>
      <c r="B66" s="105" t="s">
        <v>554</v>
      </c>
      <c r="C66" s="105">
        <v>43.43</v>
      </c>
      <c r="D66" s="105">
        <v>44.179000000000002</v>
      </c>
      <c r="E66" s="105">
        <v>44.195999999999998</v>
      </c>
      <c r="F66" s="105">
        <v>44.195999999999998</v>
      </c>
      <c r="G66" s="105">
        <v>44.195999999999998</v>
      </c>
      <c r="H66" s="105">
        <v>44.195999999999998</v>
      </c>
      <c r="I66" s="105">
        <v>44.195999999999998</v>
      </c>
      <c r="J66" s="105">
        <v>100</v>
      </c>
      <c r="K66" s="105">
        <v>14</v>
      </c>
      <c r="L66" s="105" t="s">
        <v>44</v>
      </c>
      <c r="M66" s="105" t="s">
        <v>13</v>
      </c>
      <c r="N66" s="7" t="s">
        <v>33</v>
      </c>
      <c r="O66" s="64">
        <v>100</v>
      </c>
      <c r="P66" s="61">
        <f t="shared" ref="P66:P71" si="11">+$O66/100*C66</f>
        <v>43.43</v>
      </c>
      <c r="Q66" s="61">
        <f t="shared" ref="Q66:Q71" si="12">+$O66/100*D66</f>
        <v>44.179000000000002</v>
      </c>
      <c r="R66" s="61">
        <f t="shared" ref="R66:R71" si="13">+$O66/100*E66</f>
        <v>44.195999999999998</v>
      </c>
      <c r="S66" s="61">
        <f t="shared" ref="S66:S71" si="14">+$O66/100*F66</f>
        <v>44.195999999999998</v>
      </c>
      <c r="T66" s="61">
        <f t="shared" ref="T66:T71" si="15">+$O66/100*G66</f>
        <v>44.195999999999998</v>
      </c>
      <c r="U66" s="61">
        <f t="shared" ref="U66:U71" si="16">+$O66/100*H66</f>
        <v>44.195999999999998</v>
      </c>
      <c r="V66" s="61">
        <f t="shared" ref="V66:V71" si="17">+$O66/100*I66</f>
        <v>44.195999999999998</v>
      </c>
      <c r="W66" s="61"/>
    </row>
    <row r="67" spans="1:23" s="7" customFormat="1">
      <c r="A67" s="105" t="s">
        <v>553</v>
      </c>
      <c r="B67" s="105" t="s">
        <v>555</v>
      </c>
      <c r="C67" s="105">
        <v>0.53400000000000003</v>
      </c>
      <c r="D67" s="105">
        <v>0.6</v>
      </c>
      <c r="E67" s="105">
        <v>0.6</v>
      </c>
      <c r="F67" s="105">
        <v>0.6</v>
      </c>
      <c r="G67" s="105">
        <v>0.6</v>
      </c>
      <c r="H67" s="105">
        <v>0.6</v>
      </c>
      <c r="I67" s="105">
        <v>0.6</v>
      </c>
      <c r="J67" s="105">
        <v>100</v>
      </c>
      <c r="K67" s="105">
        <v>14</v>
      </c>
      <c r="L67" s="105" t="s">
        <v>44</v>
      </c>
      <c r="M67" s="105" t="s">
        <v>607</v>
      </c>
      <c r="N67" s="7" t="s">
        <v>33</v>
      </c>
      <c r="O67" s="64">
        <v>100</v>
      </c>
      <c r="P67" s="61">
        <f t="shared" si="11"/>
        <v>0.53400000000000003</v>
      </c>
      <c r="Q67" s="61">
        <f t="shared" si="12"/>
        <v>0.6</v>
      </c>
      <c r="R67" s="61">
        <f t="shared" si="13"/>
        <v>0.6</v>
      </c>
      <c r="S67" s="61">
        <f t="shared" si="14"/>
        <v>0.6</v>
      </c>
      <c r="T67" s="61">
        <f t="shared" si="15"/>
        <v>0.6</v>
      </c>
      <c r="U67" s="61">
        <f t="shared" si="16"/>
        <v>0.6</v>
      </c>
      <c r="V67" s="61">
        <f t="shared" si="17"/>
        <v>0.6</v>
      </c>
      <c r="W67" s="61"/>
    </row>
    <row r="68" spans="1:23" s="7" customFormat="1">
      <c r="A68" s="105" t="s">
        <v>553</v>
      </c>
      <c r="B68" s="105" t="s">
        <v>482</v>
      </c>
      <c r="C68" s="105">
        <v>1.9</v>
      </c>
      <c r="D68" s="105">
        <v>2</v>
      </c>
      <c r="E68" s="105">
        <v>2</v>
      </c>
      <c r="F68" s="105">
        <v>2</v>
      </c>
      <c r="G68" s="105">
        <v>2</v>
      </c>
      <c r="H68" s="105">
        <v>2</v>
      </c>
      <c r="I68" s="105">
        <v>2</v>
      </c>
      <c r="J68" s="105">
        <v>100</v>
      </c>
      <c r="K68" s="105">
        <v>14</v>
      </c>
      <c r="L68" s="105" t="s">
        <v>44</v>
      </c>
      <c r="M68" s="105" t="s">
        <v>607</v>
      </c>
      <c r="N68" s="7" t="s">
        <v>33</v>
      </c>
      <c r="O68" s="64">
        <v>100</v>
      </c>
      <c r="P68" s="61">
        <f t="shared" si="11"/>
        <v>1.9</v>
      </c>
      <c r="Q68" s="61">
        <f t="shared" si="12"/>
        <v>2</v>
      </c>
      <c r="R68" s="61">
        <f t="shared" si="13"/>
        <v>2</v>
      </c>
      <c r="S68" s="61">
        <f t="shared" si="14"/>
        <v>2</v>
      </c>
      <c r="T68" s="61">
        <f t="shared" si="15"/>
        <v>2</v>
      </c>
      <c r="U68" s="61">
        <f t="shared" si="16"/>
        <v>2</v>
      </c>
      <c r="V68" s="61">
        <f t="shared" si="17"/>
        <v>2</v>
      </c>
      <c r="W68" s="61"/>
    </row>
    <row r="69" spans="1:23" s="7" customFormat="1">
      <c r="A69" s="105" t="s">
        <v>43</v>
      </c>
      <c r="B69" s="105" t="s">
        <v>421</v>
      </c>
      <c r="C69" s="105">
        <v>31.812000000000001</v>
      </c>
      <c r="D69" s="105">
        <v>25.349</v>
      </c>
      <c r="E69" s="105">
        <v>24.128</v>
      </c>
      <c r="F69" s="105">
        <v>24.128</v>
      </c>
      <c r="G69" s="105">
        <v>24.128</v>
      </c>
      <c r="H69" s="105">
        <v>24.128</v>
      </c>
      <c r="I69" s="105">
        <v>24.128</v>
      </c>
      <c r="J69" s="105">
        <v>100</v>
      </c>
      <c r="K69" s="105">
        <v>14</v>
      </c>
      <c r="L69" s="105" t="s">
        <v>44</v>
      </c>
      <c r="M69" s="105" t="s">
        <v>332</v>
      </c>
      <c r="N69" s="7" t="s">
        <v>34</v>
      </c>
      <c r="O69" s="64">
        <v>100</v>
      </c>
      <c r="P69" s="61">
        <f t="shared" si="11"/>
        <v>31.812000000000001</v>
      </c>
      <c r="Q69" s="61">
        <f t="shared" si="12"/>
        <v>25.349</v>
      </c>
      <c r="R69" s="61">
        <f t="shared" si="13"/>
        <v>24.128</v>
      </c>
      <c r="S69" s="61">
        <f t="shared" si="14"/>
        <v>24.128</v>
      </c>
      <c r="T69" s="61">
        <f t="shared" si="15"/>
        <v>24.128</v>
      </c>
      <c r="U69" s="61">
        <f t="shared" si="16"/>
        <v>24.128</v>
      </c>
      <c r="V69" s="61">
        <f t="shared" si="17"/>
        <v>24.128</v>
      </c>
      <c r="W69" s="61"/>
    </row>
    <row r="70" spans="1:23" s="7" customFormat="1">
      <c r="A70" s="105" t="s">
        <v>43</v>
      </c>
      <c r="B70" s="105" t="s">
        <v>421</v>
      </c>
      <c r="C70" s="105">
        <v>0.37</v>
      </c>
      <c r="D70" s="105"/>
      <c r="E70" s="105"/>
      <c r="F70" s="105"/>
      <c r="G70" s="105"/>
      <c r="H70" s="105"/>
      <c r="I70" s="105"/>
      <c r="J70" s="105">
        <v>100</v>
      </c>
      <c r="K70" s="105">
        <v>14</v>
      </c>
      <c r="L70" s="105" t="s">
        <v>44</v>
      </c>
      <c r="M70" s="105" t="s">
        <v>54</v>
      </c>
      <c r="N70" s="7" t="s">
        <v>34</v>
      </c>
      <c r="O70" s="64">
        <v>100</v>
      </c>
      <c r="P70" s="61">
        <f t="shared" si="11"/>
        <v>0.37</v>
      </c>
      <c r="Q70" s="61">
        <f t="shared" si="12"/>
        <v>0</v>
      </c>
      <c r="R70" s="61">
        <f t="shared" si="13"/>
        <v>0</v>
      </c>
      <c r="S70" s="61">
        <f t="shared" si="14"/>
        <v>0</v>
      </c>
      <c r="T70" s="61">
        <f t="shared" si="15"/>
        <v>0</v>
      </c>
      <c r="U70" s="61">
        <f t="shared" si="16"/>
        <v>0</v>
      </c>
      <c r="V70" s="61">
        <f t="shared" si="17"/>
        <v>0</v>
      </c>
      <c r="W70" s="61"/>
    </row>
    <row r="71" spans="1:23" s="7" customFormat="1">
      <c r="A71" s="105" t="s">
        <v>43</v>
      </c>
      <c r="B71" s="105" t="s">
        <v>420</v>
      </c>
      <c r="C71" s="105">
        <v>9.8780000000000001</v>
      </c>
      <c r="D71" s="105">
        <v>6.1070000000000002</v>
      </c>
      <c r="E71" s="105">
        <v>5.1820000000000004</v>
      </c>
      <c r="F71" s="105">
        <v>5.0970000000000004</v>
      </c>
      <c r="G71" s="105">
        <v>5.1230000000000002</v>
      </c>
      <c r="H71" s="105">
        <v>5.22</v>
      </c>
      <c r="I71" s="105">
        <v>5.2220000000000004</v>
      </c>
      <c r="J71" s="105">
        <v>100</v>
      </c>
      <c r="K71" s="105">
        <v>14</v>
      </c>
      <c r="L71" s="105" t="s">
        <v>44</v>
      </c>
      <c r="M71" s="105" t="s">
        <v>8</v>
      </c>
      <c r="N71" s="7" t="s">
        <v>34</v>
      </c>
      <c r="O71" s="64">
        <v>100</v>
      </c>
      <c r="P71" s="61">
        <f t="shared" si="11"/>
        <v>9.8780000000000001</v>
      </c>
      <c r="Q71" s="61">
        <f t="shared" si="12"/>
        <v>6.1070000000000002</v>
      </c>
      <c r="R71" s="61">
        <f t="shared" si="13"/>
        <v>5.1820000000000004</v>
      </c>
      <c r="S71" s="61">
        <f t="shared" si="14"/>
        <v>5.0970000000000004</v>
      </c>
      <c r="T71" s="61">
        <f t="shared" si="15"/>
        <v>5.1230000000000002</v>
      </c>
      <c r="U71" s="61">
        <f t="shared" si="16"/>
        <v>5.22</v>
      </c>
      <c r="V71" s="61">
        <f t="shared" si="17"/>
        <v>5.2220000000000004</v>
      </c>
      <c r="W71" s="61"/>
    </row>
    <row r="72" spans="1:23" s="3" customFormat="1" ht="15">
      <c r="A72" s="74"/>
      <c r="B72" s="74" t="s">
        <v>45</v>
      </c>
      <c r="C72" s="12">
        <f t="shared" ref="C72:I72" si="18">SUM(C66:C71)</f>
        <v>87.924000000000007</v>
      </c>
      <c r="D72" s="12">
        <f t="shared" si="18"/>
        <v>78.234999999999999</v>
      </c>
      <c r="E72" s="12">
        <f t="shared" si="18"/>
        <v>76.106000000000009</v>
      </c>
      <c r="F72" s="12">
        <f t="shared" si="18"/>
        <v>76.021000000000001</v>
      </c>
      <c r="G72" s="12">
        <f t="shared" si="18"/>
        <v>76.047000000000011</v>
      </c>
      <c r="H72" s="12">
        <f t="shared" si="18"/>
        <v>76.144000000000005</v>
      </c>
      <c r="I72" s="12">
        <f t="shared" si="18"/>
        <v>76.146000000000001</v>
      </c>
      <c r="L72" s="1"/>
      <c r="O72" s="63"/>
      <c r="P72" s="6">
        <f t="shared" ref="P72:V72" si="19">SUM(P66:P71)</f>
        <v>87.924000000000007</v>
      </c>
      <c r="Q72" s="6">
        <f t="shared" si="19"/>
        <v>78.234999999999999</v>
      </c>
      <c r="R72" s="6">
        <f t="shared" si="19"/>
        <v>76.106000000000009</v>
      </c>
      <c r="S72" s="6">
        <f t="shared" si="19"/>
        <v>76.021000000000001</v>
      </c>
      <c r="T72" s="6">
        <f t="shared" si="19"/>
        <v>76.047000000000011</v>
      </c>
      <c r="U72" s="6">
        <f t="shared" si="19"/>
        <v>76.144000000000005</v>
      </c>
      <c r="V72" s="6">
        <f t="shared" si="19"/>
        <v>76.146000000000001</v>
      </c>
    </row>
    <row r="73" spans="1:23" s="3" customFormat="1" ht="15">
      <c r="A73" s="74"/>
      <c r="C73" s="12"/>
      <c r="D73" s="12"/>
      <c r="E73" s="12"/>
      <c r="F73" s="12"/>
      <c r="G73" s="12"/>
      <c r="H73" s="12"/>
      <c r="I73" s="12"/>
      <c r="L73" s="1"/>
      <c r="O73" s="63"/>
      <c r="P73" s="6"/>
      <c r="Q73" s="6"/>
      <c r="R73" s="6"/>
      <c r="S73" s="6"/>
      <c r="T73" s="6"/>
      <c r="U73" s="6"/>
      <c r="V73" s="6"/>
    </row>
    <row r="74" spans="1:23" s="3" customFormat="1" ht="15">
      <c r="A74" s="15"/>
      <c r="B74" s="26" t="s">
        <v>345</v>
      </c>
      <c r="C74" s="280"/>
      <c r="D74" s="280"/>
      <c r="E74" s="280"/>
      <c r="F74" s="280"/>
      <c r="G74" s="280"/>
      <c r="H74" s="280"/>
      <c r="I74" s="280"/>
      <c r="J74" s="27"/>
      <c r="K74" s="26"/>
      <c r="L74" s="90"/>
      <c r="M74" s="90"/>
      <c r="N74" s="26"/>
      <c r="O74" s="26"/>
      <c r="P74" s="281"/>
      <c r="Q74" s="281"/>
      <c r="R74" s="281"/>
      <c r="S74" s="281"/>
      <c r="T74" s="281"/>
      <c r="U74" s="281"/>
      <c r="V74" s="281"/>
    </row>
    <row r="75" spans="1:23" s="74" customFormat="1" ht="15">
      <c r="A75" s="105" t="s">
        <v>118</v>
      </c>
      <c r="B75" s="105" t="s">
        <v>111</v>
      </c>
      <c r="C75" s="108">
        <v>3.3000000000000002E-2</v>
      </c>
      <c r="D75" s="108">
        <v>0</v>
      </c>
      <c r="E75" s="108">
        <v>0</v>
      </c>
      <c r="F75" s="108">
        <v>0</v>
      </c>
      <c r="G75" s="108">
        <v>0</v>
      </c>
      <c r="H75" s="108">
        <v>0</v>
      </c>
      <c r="I75" s="108">
        <v>0</v>
      </c>
      <c r="J75" s="109">
        <v>4.7715787418937403E-3</v>
      </c>
      <c r="K75" s="105">
        <v>4</v>
      </c>
      <c r="L75" s="105" t="s">
        <v>276</v>
      </c>
      <c r="M75" s="105" t="s">
        <v>112</v>
      </c>
      <c r="N75" s="105" t="s">
        <v>33</v>
      </c>
      <c r="O75" s="181">
        <v>0</v>
      </c>
      <c r="P75" s="110"/>
      <c r="Q75" s="110"/>
      <c r="R75" s="110"/>
      <c r="S75" s="110"/>
      <c r="T75" s="110"/>
      <c r="U75" s="110"/>
      <c r="V75" s="110"/>
    </row>
    <row r="76" spans="1:23" s="74" customFormat="1" ht="15">
      <c r="A76" s="105" t="s">
        <v>118</v>
      </c>
      <c r="B76" s="105" t="s">
        <v>244</v>
      </c>
      <c r="C76" s="108">
        <v>0.09</v>
      </c>
      <c r="D76" s="108">
        <v>0.09</v>
      </c>
      <c r="E76" s="108">
        <v>0.09</v>
      </c>
      <c r="F76" s="108">
        <v>0.09</v>
      </c>
      <c r="G76" s="108">
        <v>0.09</v>
      </c>
      <c r="H76" s="108">
        <v>0.09</v>
      </c>
      <c r="I76" s="108">
        <v>0.09</v>
      </c>
      <c r="J76" s="109">
        <v>1.30133965688011E-2</v>
      </c>
      <c r="K76" s="105">
        <v>4</v>
      </c>
      <c r="L76" s="105" t="s">
        <v>276</v>
      </c>
      <c r="M76" s="105" t="s">
        <v>109</v>
      </c>
      <c r="N76" s="105" t="s">
        <v>33</v>
      </c>
      <c r="O76" s="181">
        <v>0</v>
      </c>
      <c r="P76" s="110"/>
      <c r="Q76" s="110"/>
      <c r="R76" s="110"/>
      <c r="S76" s="110"/>
      <c r="T76" s="110"/>
      <c r="U76" s="110"/>
      <c r="V76" s="110"/>
    </row>
    <row r="77" spans="1:23" s="74" customFormat="1" ht="15">
      <c r="A77" s="105" t="s">
        <v>118</v>
      </c>
      <c r="B77" s="105" t="s">
        <v>489</v>
      </c>
      <c r="C77" s="108">
        <v>0.45</v>
      </c>
      <c r="D77" s="108">
        <v>0.45</v>
      </c>
      <c r="E77" s="108">
        <v>0.45</v>
      </c>
      <c r="F77" s="108">
        <v>0.45</v>
      </c>
      <c r="G77" s="108">
        <v>0.45</v>
      </c>
      <c r="H77" s="108">
        <v>0.45</v>
      </c>
      <c r="I77" s="108">
        <v>0.45</v>
      </c>
      <c r="J77" s="109">
        <v>6.5066982844005528E-2</v>
      </c>
      <c r="K77" s="105">
        <v>4</v>
      </c>
      <c r="L77" s="105" t="s">
        <v>276</v>
      </c>
      <c r="M77" s="105" t="s">
        <v>117</v>
      </c>
      <c r="N77" s="105" t="s">
        <v>33</v>
      </c>
      <c r="O77" s="181">
        <v>0</v>
      </c>
      <c r="P77" s="110"/>
      <c r="Q77" s="110"/>
      <c r="R77" s="110"/>
      <c r="S77" s="110"/>
      <c r="T77" s="110"/>
      <c r="U77" s="110"/>
      <c r="V77" s="110"/>
    </row>
    <row r="78" spans="1:23" s="74" customFormat="1" ht="15">
      <c r="A78" s="105" t="s">
        <v>118</v>
      </c>
      <c r="B78" s="105" t="s">
        <v>425</v>
      </c>
      <c r="C78" s="108">
        <v>0.36299999999999999</v>
      </c>
      <c r="D78" s="108">
        <v>0.36299999999999999</v>
      </c>
      <c r="E78" s="108">
        <v>0.36299999999999999</v>
      </c>
      <c r="F78" s="108">
        <v>0.36299999999999999</v>
      </c>
      <c r="G78" s="182">
        <v>0.36299999999999999</v>
      </c>
      <c r="H78" s="182">
        <v>0.36299999999999999</v>
      </c>
      <c r="I78" s="182">
        <v>0.36299999999999999</v>
      </c>
      <c r="J78" s="109">
        <v>5.2487366160831113E-2</v>
      </c>
      <c r="K78" s="105">
        <v>4</v>
      </c>
      <c r="L78" s="105" t="s">
        <v>276</v>
      </c>
      <c r="M78" s="105" t="s">
        <v>102</v>
      </c>
      <c r="N78" s="105" t="s">
        <v>33</v>
      </c>
      <c r="O78" s="181">
        <v>0</v>
      </c>
      <c r="P78" s="110"/>
      <c r="Q78" s="110"/>
      <c r="R78" s="110"/>
      <c r="S78" s="110"/>
      <c r="T78" s="110"/>
      <c r="U78" s="110"/>
      <c r="V78" s="110"/>
    </row>
    <row r="79" spans="1:23" s="74" customFormat="1" ht="15">
      <c r="A79" s="105" t="s">
        <v>118</v>
      </c>
      <c r="B79" s="105" t="s">
        <v>101</v>
      </c>
      <c r="C79" s="108">
        <v>0.13</v>
      </c>
      <c r="D79" s="108">
        <v>0.06</v>
      </c>
      <c r="E79" s="108">
        <v>2.3E-2</v>
      </c>
      <c r="F79" s="108">
        <v>0</v>
      </c>
      <c r="G79" s="108">
        <v>0</v>
      </c>
      <c r="H79" s="108">
        <v>0</v>
      </c>
      <c r="I79" s="108">
        <v>0</v>
      </c>
      <c r="J79" s="109">
        <v>1.8797128377157149E-2</v>
      </c>
      <c r="K79" s="105">
        <v>4</v>
      </c>
      <c r="L79" s="105" t="s">
        <v>276</v>
      </c>
      <c r="M79" s="105" t="s">
        <v>101</v>
      </c>
      <c r="N79" s="105" t="s">
        <v>33</v>
      </c>
      <c r="O79" s="181">
        <v>0</v>
      </c>
      <c r="P79" s="110"/>
      <c r="Q79" s="110"/>
      <c r="R79" s="110"/>
      <c r="S79" s="110"/>
      <c r="T79" s="110"/>
      <c r="U79" s="110"/>
      <c r="V79" s="110"/>
    </row>
    <row r="80" spans="1:23" s="74" customFormat="1" ht="15">
      <c r="A80" s="105" t="s">
        <v>118</v>
      </c>
      <c r="B80" s="105" t="s">
        <v>99</v>
      </c>
      <c r="C80" s="108">
        <v>0.45</v>
      </c>
      <c r="D80" s="108">
        <v>0.45</v>
      </c>
      <c r="E80" s="108">
        <v>0.45</v>
      </c>
      <c r="F80" s="108">
        <v>0.45</v>
      </c>
      <c r="G80" s="108">
        <v>0.6</v>
      </c>
      <c r="H80" s="108">
        <v>0.2</v>
      </c>
      <c r="I80" s="108">
        <v>0.2</v>
      </c>
      <c r="J80" s="109">
        <v>6.5066982844005528E-2</v>
      </c>
      <c r="K80" s="105">
        <v>4</v>
      </c>
      <c r="L80" s="105" t="s">
        <v>276</v>
      </c>
      <c r="M80" s="105" t="s">
        <v>100</v>
      </c>
      <c r="N80" s="105" t="s">
        <v>33</v>
      </c>
      <c r="O80" s="181">
        <v>0</v>
      </c>
      <c r="P80" s="110"/>
      <c r="Q80" s="110"/>
      <c r="R80" s="110"/>
      <c r="S80" s="110"/>
      <c r="T80" s="110"/>
      <c r="U80" s="110"/>
      <c r="V80" s="110"/>
    </row>
    <row r="81" spans="1:23" s="74" customFormat="1" ht="15">
      <c r="A81" s="105" t="s">
        <v>118</v>
      </c>
      <c r="B81" s="105" t="s">
        <v>245</v>
      </c>
      <c r="C81" s="108">
        <v>0.7</v>
      </c>
      <c r="D81" s="108">
        <v>0.69</v>
      </c>
      <c r="E81" s="108">
        <v>0.67500000000000004</v>
      </c>
      <c r="F81" s="108">
        <v>0.7</v>
      </c>
      <c r="G81" s="108">
        <v>0</v>
      </c>
      <c r="H81" s="108">
        <v>0</v>
      </c>
      <c r="I81" s="108">
        <v>0</v>
      </c>
      <c r="J81" s="109">
        <v>0.10121530664623081</v>
      </c>
      <c r="K81" s="105">
        <v>4</v>
      </c>
      <c r="L81" s="105" t="s">
        <v>276</v>
      </c>
      <c r="M81" s="105" t="s">
        <v>115</v>
      </c>
      <c r="N81" s="105" t="s">
        <v>33</v>
      </c>
      <c r="O81" s="181">
        <v>0</v>
      </c>
      <c r="P81" s="110"/>
      <c r="Q81" s="110"/>
      <c r="R81" s="110"/>
      <c r="S81" s="110"/>
      <c r="T81" s="110"/>
      <c r="U81" s="110"/>
      <c r="V81" s="110"/>
    </row>
    <row r="82" spans="1:23" s="74" customFormat="1" ht="15">
      <c r="A82" s="105" t="s">
        <v>118</v>
      </c>
      <c r="B82" s="105" t="s">
        <v>246</v>
      </c>
      <c r="C82" s="108">
        <v>1.1639999999999999</v>
      </c>
      <c r="D82" s="108">
        <v>0.96399999999999997</v>
      </c>
      <c r="E82" s="108">
        <v>1.1659999999999999</v>
      </c>
      <c r="F82" s="108">
        <v>1.1659999999999999</v>
      </c>
      <c r="G82" s="108">
        <v>0</v>
      </c>
      <c r="H82" s="108">
        <v>0</v>
      </c>
      <c r="I82" s="108">
        <v>0</v>
      </c>
      <c r="J82" s="109">
        <v>0.16859578221357874</v>
      </c>
      <c r="K82" s="105">
        <v>4</v>
      </c>
      <c r="L82" s="105" t="s">
        <v>276</v>
      </c>
      <c r="M82" s="105" t="s">
        <v>270</v>
      </c>
      <c r="N82" s="105" t="s">
        <v>33</v>
      </c>
      <c r="O82" s="181">
        <v>0</v>
      </c>
      <c r="P82" s="181"/>
      <c r="Q82" s="110"/>
      <c r="R82" s="110"/>
      <c r="S82" s="110"/>
      <c r="T82" s="110"/>
      <c r="U82" s="110"/>
      <c r="V82" s="110"/>
    </row>
    <row r="83" spans="1:23" s="74" customFormat="1" ht="15">
      <c r="A83" s="105" t="s">
        <v>354</v>
      </c>
      <c r="B83" s="105" t="s">
        <v>355</v>
      </c>
      <c r="C83" s="108">
        <v>0.35</v>
      </c>
      <c r="D83" s="108">
        <v>0.35</v>
      </c>
      <c r="E83" s="108">
        <v>0.35</v>
      </c>
      <c r="F83" s="108">
        <v>0.35</v>
      </c>
      <c r="G83" s="108">
        <v>0</v>
      </c>
      <c r="H83" s="108">
        <v>0</v>
      </c>
      <c r="I83" s="108">
        <v>0</v>
      </c>
      <c r="J83" s="109">
        <v>0.13542218834517952</v>
      </c>
      <c r="K83" s="105">
        <v>4</v>
      </c>
      <c r="L83" s="105" t="s">
        <v>276</v>
      </c>
      <c r="M83" s="105" t="s">
        <v>270</v>
      </c>
      <c r="N83" s="105" t="s">
        <v>33</v>
      </c>
      <c r="O83" s="181">
        <v>0</v>
      </c>
      <c r="P83" s="181"/>
      <c r="Q83" s="110"/>
      <c r="R83" s="110"/>
      <c r="S83" s="110"/>
      <c r="T83" s="110"/>
      <c r="U83" s="110"/>
      <c r="V83" s="110"/>
    </row>
    <row r="84" spans="1:23" s="74" customFormat="1" ht="15">
      <c r="A84" s="105" t="s">
        <v>247</v>
      </c>
      <c r="B84" s="105" t="s">
        <v>103</v>
      </c>
      <c r="C84" s="108">
        <v>30.574999999999999</v>
      </c>
      <c r="D84" s="108">
        <v>31.266999999999999</v>
      </c>
      <c r="E84" s="108">
        <v>27.088000000000001</v>
      </c>
      <c r="F84" s="108">
        <v>27.585000000000001</v>
      </c>
      <c r="G84" s="108">
        <v>25.773</v>
      </c>
      <c r="H84" s="108">
        <v>25.776</v>
      </c>
      <c r="I84" s="108">
        <v>25.776</v>
      </c>
      <c r="J84" s="109">
        <v>30.2</v>
      </c>
      <c r="K84" s="105">
        <v>2</v>
      </c>
      <c r="L84" s="105" t="s">
        <v>104</v>
      </c>
      <c r="M84" s="105" t="s">
        <v>105</v>
      </c>
      <c r="N84" s="105" t="s">
        <v>33</v>
      </c>
      <c r="O84" s="181">
        <v>0</v>
      </c>
      <c r="P84" s="110"/>
      <c r="Q84" s="110"/>
      <c r="R84" s="110"/>
      <c r="S84" s="110"/>
      <c r="T84" s="110"/>
      <c r="U84" s="110"/>
      <c r="V84" s="110"/>
    </row>
    <row r="85" spans="1:23" s="74" customFormat="1" ht="15">
      <c r="A85" s="105" t="s">
        <v>682</v>
      </c>
      <c r="B85" s="105" t="s">
        <v>248</v>
      </c>
      <c r="C85" s="108">
        <v>5.008</v>
      </c>
      <c r="D85" s="108">
        <v>8.1050210000000007</v>
      </c>
      <c r="E85" s="108">
        <v>29.852</v>
      </c>
      <c r="F85" s="108">
        <v>28.635999999999999</v>
      </c>
      <c r="G85" s="108">
        <v>28.861000000000001</v>
      </c>
      <c r="H85" s="108">
        <v>28.949000000000002</v>
      </c>
      <c r="I85" s="108">
        <v>28.023</v>
      </c>
      <c r="J85" s="109">
        <v>70.900000000000006</v>
      </c>
      <c r="K85" s="105">
        <v>1</v>
      </c>
      <c r="L85" s="105" t="s">
        <v>93</v>
      </c>
      <c r="M85" s="105" t="s">
        <v>106</v>
      </c>
      <c r="N85" s="105" t="s">
        <v>33</v>
      </c>
      <c r="O85" s="181">
        <v>0</v>
      </c>
      <c r="P85" s="110"/>
      <c r="Q85" s="110"/>
      <c r="R85" s="110"/>
      <c r="S85" s="110"/>
      <c r="T85" s="110"/>
      <c r="U85" s="110"/>
      <c r="V85" s="110"/>
    </row>
    <row r="86" spans="1:23" s="74" customFormat="1" ht="15">
      <c r="A86" s="105" t="s">
        <v>426</v>
      </c>
      <c r="B86" s="105" t="s">
        <v>490</v>
      </c>
      <c r="C86" s="108">
        <v>6.1180000000000003</v>
      </c>
      <c r="D86" s="108">
        <v>6.7380000000000004</v>
      </c>
      <c r="E86" s="108">
        <v>2.488</v>
      </c>
      <c r="F86" s="108">
        <v>2.4260000000000002</v>
      </c>
      <c r="G86" s="108">
        <v>2.4009999999999998</v>
      </c>
      <c r="H86" s="108">
        <v>2.4009999999999998</v>
      </c>
      <c r="I86" s="108">
        <v>2.4009999999999998</v>
      </c>
      <c r="J86" s="109">
        <v>5.5</v>
      </c>
      <c r="K86" s="105">
        <v>2</v>
      </c>
      <c r="L86" s="105" t="s">
        <v>104</v>
      </c>
      <c r="M86" s="105" t="s">
        <v>105</v>
      </c>
      <c r="N86" s="105" t="s">
        <v>33</v>
      </c>
      <c r="O86" s="181">
        <v>0</v>
      </c>
      <c r="P86" s="110"/>
      <c r="Q86" s="110"/>
      <c r="R86" s="110"/>
      <c r="S86" s="110"/>
      <c r="T86" s="110"/>
      <c r="U86" s="110"/>
      <c r="V86" s="110"/>
    </row>
    <row r="87" spans="1:23" s="74" customFormat="1" ht="15">
      <c r="A87" s="105" t="s">
        <v>251</v>
      </c>
      <c r="B87" s="105" t="s">
        <v>250</v>
      </c>
      <c r="C87" s="108">
        <v>0.4</v>
      </c>
      <c r="D87" s="108">
        <v>0.4</v>
      </c>
      <c r="E87" s="108">
        <v>0.4</v>
      </c>
      <c r="F87" s="108">
        <v>0.4</v>
      </c>
      <c r="G87" s="108">
        <v>0.4</v>
      </c>
      <c r="H87" s="108">
        <v>0.4</v>
      </c>
      <c r="I87" s="108">
        <v>0.4</v>
      </c>
      <c r="J87" s="109">
        <v>0.9</v>
      </c>
      <c r="K87" s="105">
        <v>4</v>
      </c>
      <c r="L87" s="105" t="s">
        <v>276</v>
      </c>
      <c r="M87" s="105" t="s">
        <v>312</v>
      </c>
      <c r="N87" s="105" t="s">
        <v>33</v>
      </c>
      <c r="O87" s="181">
        <v>0</v>
      </c>
      <c r="P87" s="110"/>
      <c r="Q87" s="110"/>
      <c r="R87" s="110"/>
      <c r="S87" s="110"/>
      <c r="T87" s="110"/>
      <c r="U87" s="110"/>
      <c r="V87" s="110"/>
    </row>
    <row r="88" spans="1:23" s="74" customFormat="1" ht="15">
      <c r="A88" s="105" t="s">
        <v>252</v>
      </c>
      <c r="B88" s="105" t="s">
        <v>311</v>
      </c>
      <c r="C88" s="108">
        <v>0.77700000000000002</v>
      </c>
      <c r="D88" s="108">
        <v>1.7</v>
      </c>
      <c r="E88" s="108">
        <v>1.4590000000000001</v>
      </c>
      <c r="F88" s="108">
        <v>1.679</v>
      </c>
      <c r="G88" s="108">
        <v>1.6839999999999999</v>
      </c>
      <c r="H88" s="108">
        <v>1.6910000000000001</v>
      </c>
      <c r="I88" s="108">
        <v>1.6919999999999999</v>
      </c>
      <c r="J88" s="109">
        <v>3.2</v>
      </c>
      <c r="K88" s="105">
        <v>4</v>
      </c>
      <c r="L88" s="105" t="s">
        <v>276</v>
      </c>
      <c r="M88" s="105" t="s">
        <v>110</v>
      </c>
      <c r="N88" s="105" t="s">
        <v>33</v>
      </c>
      <c r="O88" s="181">
        <v>0</v>
      </c>
      <c r="P88" s="110"/>
      <c r="Q88" s="110"/>
      <c r="R88" s="110"/>
      <c r="S88" s="110"/>
      <c r="T88" s="110"/>
      <c r="U88" s="110"/>
      <c r="V88" s="110"/>
    </row>
    <row r="89" spans="1:23" s="74" customFormat="1" ht="15">
      <c r="A89" s="105" t="s">
        <v>253</v>
      </c>
      <c r="B89" s="105" t="s">
        <v>113</v>
      </c>
      <c r="C89" s="108">
        <v>4.0339999999999998</v>
      </c>
      <c r="D89" s="108">
        <v>4.1769999999999996</v>
      </c>
      <c r="E89" s="108">
        <v>4.1310000000000002</v>
      </c>
      <c r="F89" s="108">
        <v>4.1310000000000002</v>
      </c>
      <c r="G89" s="108">
        <v>4.1310000000000002</v>
      </c>
      <c r="H89" s="108">
        <v>4.1319999999999997</v>
      </c>
      <c r="I89" s="108">
        <v>4.3650000000000002</v>
      </c>
      <c r="J89" s="109">
        <v>25.178915925073124</v>
      </c>
      <c r="K89" s="105">
        <v>4</v>
      </c>
      <c r="L89" s="105" t="s">
        <v>276</v>
      </c>
      <c r="M89" s="105" t="s">
        <v>114</v>
      </c>
      <c r="N89" s="105" t="s">
        <v>33</v>
      </c>
      <c r="O89" s="181">
        <v>0</v>
      </c>
      <c r="P89" s="110"/>
      <c r="Q89" s="110"/>
      <c r="R89" s="110"/>
      <c r="S89" s="110"/>
      <c r="T89" s="110"/>
      <c r="U89" s="110"/>
      <c r="V89" s="110"/>
    </row>
    <row r="90" spans="1:23" s="74" customFormat="1" ht="15">
      <c r="A90" s="105" t="s">
        <v>254</v>
      </c>
      <c r="B90" s="105" t="s">
        <v>116</v>
      </c>
      <c r="C90" s="108">
        <v>0.35199999999999998</v>
      </c>
      <c r="D90" s="108">
        <v>0.45700000000000002</v>
      </c>
      <c r="E90" s="108">
        <v>0.46100000000000002</v>
      </c>
      <c r="F90" s="108">
        <v>0.46300000000000002</v>
      </c>
      <c r="G90" s="108">
        <v>0.46300000000000002</v>
      </c>
      <c r="H90" s="108">
        <v>0.46300000000000002</v>
      </c>
      <c r="I90" s="108">
        <v>0.46300000000000002</v>
      </c>
      <c r="J90" s="109">
        <v>1.6</v>
      </c>
      <c r="K90" s="105">
        <v>2</v>
      </c>
      <c r="L90" s="105" t="s">
        <v>104</v>
      </c>
      <c r="M90" s="105" t="s">
        <v>25</v>
      </c>
      <c r="N90" s="105" t="s">
        <v>33</v>
      </c>
      <c r="O90" s="181">
        <v>0</v>
      </c>
      <c r="P90" s="110"/>
      <c r="Q90" s="110"/>
      <c r="R90" s="110"/>
      <c r="S90" s="110"/>
      <c r="T90" s="110"/>
      <c r="U90" s="110"/>
      <c r="V90" s="110"/>
    </row>
    <row r="91" spans="1:23" s="74" customFormat="1" ht="15">
      <c r="A91" s="105" t="s">
        <v>249</v>
      </c>
      <c r="B91" s="105" t="s">
        <v>676</v>
      </c>
      <c r="C91" s="108">
        <v>1</v>
      </c>
      <c r="D91" s="108">
        <v>0.26200000000000001</v>
      </c>
      <c r="E91" s="108">
        <v>0.39500000000000002</v>
      </c>
      <c r="F91" s="108">
        <v>0.39500000000000002</v>
      </c>
      <c r="G91" s="108">
        <v>0.377</v>
      </c>
      <c r="H91" s="108">
        <v>0.377</v>
      </c>
      <c r="I91" s="108">
        <v>0.377</v>
      </c>
      <c r="J91" s="109">
        <v>0.9</v>
      </c>
      <c r="K91" s="105">
        <v>4</v>
      </c>
      <c r="L91" s="105" t="s">
        <v>276</v>
      </c>
      <c r="M91" s="105" t="s">
        <v>17</v>
      </c>
      <c r="N91" s="105" t="s">
        <v>33</v>
      </c>
      <c r="O91" s="181">
        <v>0</v>
      </c>
      <c r="P91" s="110"/>
      <c r="Q91" s="110"/>
      <c r="R91" s="110"/>
      <c r="S91" s="110"/>
      <c r="T91" s="110"/>
      <c r="U91" s="110"/>
      <c r="V91" s="110"/>
    </row>
    <row r="92" spans="1:23" s="74" customFormat="1" ht="15">
      <c r="A92" s="134" t="s">
        <v>309</v>
      </c>
      <c r="B92" s="105" t="s">
        <v>310</v>
      </c>
      <c r="C92" s="108">
        <v>0.6</v>
      </c>
      <c r="D92" s="108">
        <v>0.6</v>
      </c>
      <c r="E92" s="108">
        <v>0.6</v>
      </c>
      <c r="F92" s="108">
        <v>0.6</v>
      </c>
      <c r="G92" s="108">
        <v>0.6</v>
      </c>
      <c r="H92" s="108">
        <v>0.6</v>
      </c>
      <c r="I92" s="108">
        <v>0.6</v>
      </c>
      <c r="J92" s="109">
        <v>1.3</v>
      </c>
      <c r="K92" s="105">
        <v>2</v>
      </c>
      <c r="L92" s="105" t="s">
        <v>104</v>
      </c>
      <c r="M92" s="105" t="s">
        <v>23</v>
      </c>
      <c r="N92" s="105" t="s">
        <v>33</v>
      </c>
      <c r="O92" s="181">
        <v>0</v>
      </c>
      <c r="P92" s="110"/>
      <c r="Q92" s="110"/>
      <c r="R92" s="110"/>
      <c r="S92" s="110"/>
      <c r="T92" s="110"/>
      <c r="U92" s="110"/>
      <c r="V92" s="110"/>
    </row>
    <row r="93" spans="1:23" s="74" customFormat="1" ht="15">
      <c r="A93" s="105" t="s">
        <v>427</v>
      </c>
      <c r="B93" s="105" t="s">
        <v>107</v>
      </c>
      <c r="C93" s="108">
        <v>3.6999999999999998E-2</v>
      </c>
      <c r="D93" s="108">
        <v>3.9E-2</v>
      </c>
      <c r="E93" s="108">
        <v>0.04</v>
      </c>
      <c r="F93" s="108">
        <v>0.04</v>
      </c>
      <c r="G93" s="108">
        <v>0.04</v>
      </c>
      <c r="H93" s="108">
        <v>0.04</v>
      </c>
      <c r="I93" s="108">
        <v>0.04</v>
      </c>
      <c r="J93" s="109">
        <v>0.14031978139655107</v>
      </c>
      <c r="K93" s="105">
        <v>4</v>
      </c>
      <c r="L93" s="105" t="s">
        <v>276</v>
      </c>
      <c r="M93" s="105" t="s">
        <v>108</v>
      </c>
      <c r="N93" s="105" t="s">
        <v>33</v>
      </c>
      <c r="O93" s="181">
        <v>0</v>
      </c>
      <c r="P93" s="110"/>
      <c r="Q93" s="110"/>
      <c r="R93" s="110"/>
      <c r="S93" s="110"/>
      <c r="T93" s="110"/>
      <c r="U93" s="110"/>
      <c r="V93" s="110"/>
      <c r="W93" s="110"/>
    </row>
    <row r="94" spans="1:23" s="74" customFormat="1" ht="15">
      <c r="A94" s="122" t="s">
        <v>252</v>
      </c>
      <c r="B94" s="105" t="s">
        <v>306</v>
      </c>
      <c r="C94" s="108">
        <v>0.1</v>
      </c>
      <c r="D94" s="108">
        <v>0.1</v>
      </c>
      <c r="E94" s="108">
        <v>0.1</v>
      </c>
      <c r="F94" s="108">
        <v>0.1</v>
      </c>
      <c r="G94" s="108">
        <v>0.1</v>
      </c>
      <c r="H94" s="108">
        <v>0.1</v>
      </c>
      <c r="I94" s="108">
        <v>0</v>
      </c>
      <c r="J94" s="109">
        <v>0.17560804284836246</v>
      </c>
      <c r="K94" s="105">
        <v>4</v>
      </c>
      <c r="L94" s="105" t="s">
        <v>276</v>
      </c>
      <c r="M94" s="105" t="s">
        <v>312</v>
      </c>
      <c r="N94" s="105" t="s">
        <v>33</v>
      </c>
      <c r="O94" s="181">
        <v>0</v>
      </c>
      <c r="P94" s="110"/>
      <c r="Q94" s="110"/>
      <c r="R94" s="110"/>
      <c r="S94" s="110"/>
      <c r="T94" s="110"/>
      <c r="U94" s="110"/>
      <c r="V94" s="110"/>
    </row>
    <row r="95" spans="1:23" s="74" customFormat="1" ht="15">
      <c r="A95" s="134" t="s">
        <v>308</v>
      </c>
      <c r="B95" s="105" t="s">
        <v>307</v>
      </c>
      <c r="C95" s="108">
        <v>0</v>
      </c>
      <c r="D95" s="108">
        <v>0</v>
      </c>
      <c r="E95" s="108">
        <v>0</v>
      </c>
      <c r="F95" s="108">
        <v>0</v>
      </c>
      <c r="G95" s="108">
        <v>0</v>
      </c>
      <c r="H95" s="108">
        <v>0</v>
      </c>
      <c r="I95" s="108">
        <v>0</v>
      </c>
      <c r="J95" s="109">
        <v>0</v>
      </c>
      <c r="K95" s="105">
        <v>4</v>
      </c>
      <c r="L95" s="105" t="s">
        <v>276</v>
      </c>
      <c r="M95" s="105" t="s">
        <v>54</v>
      </c>
      <c r="N95" s="105" t="s">
        <v>33</v>
      </c>
      <c r="O95" s="181">
        <v>0</v>
      </c>
      <c r="P95" s="110"/>
      <c r="Q95" s="110"/>
      <c r="R95" s="110"/>
      <c r="S95" s="110"/>
      <c r="T95" s="110"/>
      <c r="U95" s="110"/>
      <c r="V95" s="110"/>
    </row>
    <row r="96" spans="1:23" s="74" customFormat="1" ht="15">
      <c r="A96" s="105" t="s">
        <v>118</v>
      </c>
      <c r="B96" s="105" t="s">
        <v>119</v>
      </c>
      <c r="C96" s="108">
        <v>0.22500000000000001</v>
      </c>
      <c r="D96" s="108">
        <v>0</v>
      </c>
      <c r="E96" s="108">
        <v>0</v>
      </c>
      <c r="F96" s="108">
        <v>0</v>
      </c>
      <c r="G96" s="108">
        <v>0</v>
      </c>
      <c r="H96" s="108">
        <v>0</v>
      </c>
      <c r="I96" s="108">
        <v>0</v>
      </c>
      <c r="J96" s="109">
        <v>3.2533491422002764E-2</v>
      </c>
      <c r="K96" s="105">
        <v>4</v>
      </c>
      <c r="L96" s="105" t="s">
        <v>276</v>
      </c>
      <c r="M96" s="105" t="s">
        <v>4</v>
      </c>
      <c r="N96" s="105" t="s">
        <v>34</v>
      </c>
      <c r="O96" s="181">
        <v>0</v>
      </c>
      <c r="P96" s="110"/>
      <c r="Q96" s="110"/>
      <c r="R96" s="110"/>
      <c r="S96" s="110"/>
      <c r="T96" s="110"/>
      <c r="U96" s="110"/>
      <c r="V96" s="110"/>
    </row>
    <row r="97" spans="1:22" s="74" customFormat="1" ht="15">
      <c r="A97" s="105" t="s">
        <v>118</v>
      </c>
      <c r="B97" s="105" t="s">
        <v>255</v>
      </c>
      <c r="C97" s="108">
        <v>0</v>
      </c>
      <c r="D97" s="108">
        <v>1.3</v>
      </c>
      <c r="E97" s="108">
        <v>1.5</v>
      </c>
      <c r="F97" s="108">
        <v>1.5</v>
      </c>
      <c r="G97" s="108">
        <v>1.5</v>
      </c>
      <c r="H97" s="108">
        <v>1.5</v>
      </c>
      <c r="I97" s="108">
        <v>1.5</v>
      </c>
      <c r="J97" s="109">
        <v>0.2</v>
      </c>
      <c r="K97" s="105">
        <v>4</v>
      </c>
      <c r="L97" s="105" t="s">
        <v>276</v>
      </c>
      <c r="M97" s="105" t="s">
        <v>112</v>
      </c>
      <c r="N97" s="105" t="s">
        <v>34</v>
      </c>
      <c r="O97" s="181">
        <v>0</v>
      </c>
      <c r="P97" s="110"/>
      <c r="Q97" s="110"/>
      <c r="R97" s="110"/>
      <c r="S97" s="110"/>
      <c r="T97" s="110"/>
      <c r="U97" s="110"/>
      <c r="V97" s="110"/>
    </row>
    <row r="98" spans="1:22" s="74" customFormat="1" ht="15">
      <c r="A98" s="105" t="s">
        <v>677</v>
      </c>
      <c r="B98" s="105" t="s">
        <v>678</v>
      </c>
      <c r="C98" s="108">
        <v>7.9180000000000001</v>
      </c>
      <c r="D98" s="108">
        <v>16.353000000000002</v>
      </c>
      <c r="E98" s="108">
        <v>15.63</v>
      </c>
      <c r="F98" s="108">
        <v>12.268000000000001</v>
      </c>
      <c r="G98" s="108">
        <v>12.189</v>
      </c>
      <c r="H98" s="108">
        <v>11.855</v>
      </c>
      <c r="I98" s="108">
        <v>9.84</v>
      </c>
      <c r="J98" s="109">
        <v>2.4</v>
      </c>
      <c r="K98" s="105">
        <v>4</v>
      </c>
      <c r="L98" s="105" t="s">
        <v>276</v>
      </c>
      <c r="M98" s="105" t="s">
        <v>679</v>
      </c>
      <c r="N98" s="105" t="s">
        <v>34</v>
      </c>
      <c r="O98" s="181">
        <v>0</v>
      </c>
      <c r="P98" s="110"/>
      <c r="Q98" s="110"/>
      <c r="R98" s="110"/>
      <c r="S98" s="110"/>
      <c r="T98" s="110"/>
      <c r="U98" s="110"/>
      <c r="V98" s="110"/>
    </row>
    <row r="99" spans="1:22" s="74" customFormat="1" ht="15">
      <c r="A99" s="105" t="s">
        <v>494</v>
      </c>
      <c r="B99" s="105" t="s">
        <v>493</v>
      </c>
      <c r="C99" s="108">
        <v>2.3010000000000002</v>
      </c>
      <c r="D99" s="108">
        <v>3.3780000000000001</v>
      </c>
      <c r="E99" s="108">
        <v>3.1890000000000001</v>
      </c>
      <c r="F99" s="108">
        <v>1.137</v>
      </c>
      <c r="G99" s="108">
        <v>1.133</v>
      </c>
      <c r="H99" s="108">
        <v>1.133</v>
      </c>
      <c r="I99" s="108">
        <v>1.133</v>
      </c>
      <c r="J99" s="109">
        <v>2.4</v>
      </c>
      <c r="K99" s="105">
        <v>4</v>
      </c>
      <c r="L99" s="105" t="s">
        <v>276</v>
      </c>
      <c r="M99" s="105" t="s">
        <v>495</v>
      </c>
      <c r="N99" s="105" t="s">
        <v>34</v>
      </c>
      <c r="O99" s="181">
        <v>0</v>
      </c>
      <c r="P99" s="110"/>
      <c r="Q99" s="110"/>
      <c r="R99" s="110"/>
      <c r="S99" s="110"/>
      <c r="T99" s="110"/>
      <c r="U99" s="110"/>
      <c r="V99" s="110"/>
    </row>
    <row r="100" spans="1:22" s="74" customFormat="1" ht="15">
      <c r="A100" s="105" t="s">
        <v>496</v>
      </c>
      <c r="B100" s="105" t="s">
        <v>492</v>
      </c>
      <c r="C100" s="108">
        <v>1.288</v>
      </c>
      <c r="D100" s="108">
        <v>3.5419999999999998</v>
      </c>
      <c r="E100" s="108">
        <v>2.0310000000000001</v>
      </c>
      <c r="F100" s="108">
        <v>2.39</v>
      </c>
      <c r="G100" s="108">
        <v>2.1139999999999999</v>
      </c>
      <c r="H100" s="108">
        <v>1.9370000000000001</v>
      </c>
      <c r="I100" s="108">
        <v>1.651</v>
      </c>
      <c r="J100" s="109">
        <v>19</v>
      </c>
      <c r="K100" s="105">
        <v>4</v>
      </c>
      <c r="L100" s="105" t="s">
        <v>276</v>
      </c>
      <c r="M100" s="105" t="s">
        <v>34</v>
      </c>
      <c r="N100" s="105" t="s">
        <v>34</v>
      </c>
      <c r="O100" s="181">
        <v>0</v>
      </c>
      <c r="P100" s="110"/>
      <c r="Q100" s="110"/>
      <c r="R100" s="110"/>
      <c r="S100" s="110"/>
      <c r="T100" s="110"/>
      <c r="U100" s="110"/>
      <c r="V100" s="110"/>
    </row>
    <row r="101" spans="1:22" s="7" customFormat="1">
      <c r="A101" s="7" t="s">
        <v>497</v>
      </c>
      <c r="B101" s="7" t="s">
        <v>491</v>
      </c>
      <c r="C101" s="61">
        <v>0.53800000000000003</v>
      </c>
      <c r="D101" s="7">
        <v>1.776</v>
      </c>
      <c r="E101" s="7">
        <v>1.774</v>
      </c>
      <c r="F101" s="61">
        <v>1.9570000000000001</v>
      </c>
      <c r="G101" s="61">
        <v>1.82</v>
      </c>
      <c r="H101" s="61">
        <v>1.3819999999999999</v>
      </c>
      <c r="I101" s="7">
        <v>0.83599999999999997</v>
      </c>
      <c r="J101" s="109">
        <v>38</v>
      </c>
      <c r="K101" s="7">
        <v>4</v>
      </c>
      <c r="L101" s="105" t="s">
        <v>276</v>
      </c>
      <c r="M101" s="105" t="s">
        <v>34</v>
      </c>
      <c r="N101" s="105" t="s">
        <v>34</v>
      </c>
      <c r="O101" s="64">
        <v>0</v>
      </c>
      <c r="P101" s="61"/>
      <c r="Q101" s="61"/>
      <c r="R101" s="61"/>
      <c r="S101" s="61"/>
      <c r="T101" s="61"/>
      <c r="U101" s="61"/>
      <c r="V101" s="61"/>
    </row>
    <row r="102" spans="1:22" s="7" customFormat="1">
      <c r="A102" s="7" t="s">
        <v>313</v>
      </c>
      <c r="B102" s="7" t="s">
        <v>428</v>
      </c>
      <c r="C102" s="61">
        <v>3.0979999999999999</v>
      </c>
      <c r="D102" s="7">
        <v>7.8410000000000002</v>
      </c>
      <c r="E102" s="7">
        <v>3.5979999999999999</v>
      </c>
      <c r="F102" s="7">
        <v>2.7029999999999998</v>
      </c>
      <c r="G102" s="61">
        <v>4.8079999999999998</v>
      </c>
      <c r="H102" s="61">
        <v>4.2190000000000003</v>
      </c>
      <c r="I102" s="61">
        <v>0</v>
      </c>
      <c r="J102" s="109">
        <v>3.5</v>
      </c>
      <c r="K102" s="7">
        <v>4</v>
      </c>
      <c r="L102" s="105" t="s">
        <v>276</v>
      </c>
      <c r="M102" s="105" t="s">
        <v>495</v>
      </c>
      <c r="N102" s="105" t="s">
        <v>34</v>
      </c>
      <c r="O102" s="64">
        <v>0</v>
      </c>
      <c r="P102" s="61"/>
      <c r="Q102" s="61"/>
      <c r="R102" s="61"/>
      <c r="S102" s="61"/>
      <c r="T102" s="61"/>
      <c r="U102" s="61"/>
      <c r="V102" s="61"/>
    </row>
    <row r="103" spans="1:22" s="74" customFormat="1" ht="15">
      <c r="B103" s="74" t="s">
        <v>346</v>
      </c>
      <c r="C103" s="111">
        <f t="shared" ref="C103:I103" si="20">SUM(C75:C102)</f>
        <v>68.099000000000004</v>
      </c>
      <c r="D103" s="111">
        <f>SUM(D75:D102)</f>
        <v>91.452020999999988</v>
      </c>
      <c r="E103" s="111">
        <f t="shared" si="20"/>
        <v>98.302999999999983</v>
      </c>
      <c r="F103" s="111">
        <f t="shared" si="20"/>
        <v>91.978999999999985</v>
      </c>
      <c r="G103" s="111">
        <f t="shared" si="20"/>
        <v>89.896999999999963</v>
      </c>
      <c r="H103" s="111">
        <f t="shared" si="20"/>
        <v>88.057999999999979</v>
      </c>
      <c r="I103" s="111">
        <f t="shared" si="20"/>
        <v>80.199999999999989</v>
      </c>
      <c r="L103" s="21"/>
      <c r="O103" s="112"/>
      <c r="P103" s="110">
        <f t="shared" ref="P103:V103" si="21">+SUM(P75:P102)</f>
        <v>0</v>
      </c>
      <c r="Q103" s="110">
        <f t="shared" si="21"/>
        <v>0</v>
      </c>
      <c r="R103" s="110">
        <f t="shared" si="21"/>
        <v>0</v>
      </c>
      <c r="S103" s="110">
        <f t="shared" si="21"/>
        <v>0</v>
      </c>
      <c r="T103" s="110">
        <f t="shared" si="21"/>
        <v>0</v>
      </c>
      <c r="U103" s="110">
        <f t="shared" si="21"/>
        <v>0</v>
      </c>
      <c r="V103" s="110">
        <f t="shared" si="21"/>
        <v>0</v>
      </c>
    </row>
    <row r="104" spans="1:22" s="1" customFormat="1">
      <c r="C104" s="53"/>
      <c r="D104" s="53"/>
      <c r="E104" s="53"/>
      <c r="F104" s="53"/>
      <c r="G104" s="53"/>
      <c r="H104" s="53"/>
      <c r="I104" s="53"/>
      <c r="O104" s="62"/>
      <c r="P104" s="60"/>
      <c r="Q104" s="60"/>
      <c r="R104" s="60"/>
      <c r="S104" s="60"/>
      <c r="T104" s="60"/>
      <c r="U104" s="60"/>
      <c r="V104" s="60"/>
    </row>
    <row r="105" spans="1:22" s="16" customFormat="1" ht="15">
      <c r="A105" s="279"/>
      <c r="B105" s="15" t="s">
        <v>399</v>
      </c>
      <c r="L105" s="17"/>
      <c r="P105" s="212"/>
      <c r="Q105" s="212"/>
      <c r="R105" s="212"/>
      <c r="S105" s="212"/>
      <c r="T105" s="212"/>
      <c r="U105" s="212"/>
      <c r="V105" s="212"/>
    </row>
    <row r="106" spans="1:22" s="74" customFormat="1" ht="15">
      <c r="A106" s="74" t="s">
        <v>285</v>
      </c>
      <c r="B106" s="74" t="s">
        <v>1</v>
      </c>
      <c r="C106" s="183"/>
      <c r="D106" s="183"/>
      <c r="E106" s="183"/>
      <c r="F106" s="183"/>
      <c r="G106" s="183"/>
      <c r="H106" s="183"/>
      <c r="I106" s="183"/>
      <c r="L106" s="21"/>
      <c r="O106" s="112"/>
      <c r="P106" s="126">
        <f t="shared" ref="P106:V106" si="22">+SUM(P107:P112)</f>
        <v>2.4875324999999995</v>
      </c>
      <c r="Q106" s="126">
        <f t="shared" si="22"/>
        <v>5.1786624999999997</v>
      </c>
      <c r="R106" s="126">
        <f t="shared" si="22"/>
        <v>6.5418974999999993</v>
      </c>
      <c r="S106" s="126">
        <f t="shared" si="22"/>
        <v>8.5064474999999984</v>
      </c>
      <c r="T106" s="126">
        <f t="shared" si="22"/>
        <v>8.5290099999999995</v>
      </c>
      <c r="U106" s="126">
        <f t="shared" si="22"/>
        <v>8.8493849999999981</v>
      </c>
      <c r="V106" s="126">
        <f t="shared" si="22"/>
        <v>8.9531724999999973</v>
      </c>
    </row>
    <row r="107" spans="1:22" s="7" customFormat="1">
      <c r="A107" s="106" t="s">
        <v>303</v>
      </c>
      <c r="B107" s="7" t="s">
        <v>612</v>
      </c>
      <c r="C107" s="61">
        <v>1.681</v>
      </c>
      <c r="D107" s="61">
        <v>1.9259999999999999</v>
      </c>
      <c r="E107" s="61">
        <v>2.1219999999999999</v>
      </c>
      <c r="F107" s="61">
        <v>2.0539999999999998</v>
      </c>
      <c r="G107" s="61">
        <v>2.0979999999999999</v>
      </c>
      <c r="H107" s="61">
        <v>1.5349999999999999</v>
      </c>
      <c r="I107" s="61">
        <v>1.5349999999999999</v>
      </c>
      <c r="J107" s="10">
        <v>100</v>
      </c>
      <c r="K107" s="10">
        <v>6</v>
      </c>
      <c r="L107" s="10" t="s">
        <v>151</v>
      </c>
      <c r="M107" s="10" t="s">
        <v>2</v>
      </c>
      <c r="N107" s="10" t="s">
        <v>34</v>
      </c>
      <c r="O107" s="64">
        <v>0</v>
      </c>
      <c r="P107" s="61">
        <f>+$O107/100*C107</f>
        <v>0</v>
      </c>
      <c r="Q107" s="61">
        <f t="shared" ref="Q107:V112" si="23">+$O107/100*D107</f>
        <v>0</v>
      </c>
      <c r="R107" s="61">
        <f t="shared" si="23"/>
        <v>0</v>
      </c>
      <c r="S107" s="61">
        <f t="shared" si="23"/>
        <v>0</v>
      </c>
      <c r="T107" s="61">
        <f t="shared" si="23"/>
        <v>0</v>
      </c>
      <c r="U107" s="61">
        <f t="shared" si="23"/>
        <v>0</v>
      </c>
      <c r="V107" s="61">
        <f t="shared" si="23"/>
        <v>0</v>
      </c>
    </row>
    <row r="108" spans="1:22" s="7" customFormat="1" ht="15" customHeight="1">
      <c r="A108" s="106" t="s">
        <v>303</v>
      </c>
      <c r="B108" s="7" t="s">
        <v>613</v>
      </c>
      <c r="C108" s="61">
        <v>1.5056</v>
      </c>
      <c r="D108" s="61">
        <v>1.1552</v>
      </c>
      <c r="E108" s="61">
        <v>0.88160000000000005</v>
      </c>
      <c r="F108" s="61">
        <v>0.85260000000000014</v>
      </c>
      <c r="G108" s="61">
        <v>0.90680000000000005</v>
      </c>
      <c r="H108" s="61">
        <v>0.88880000000000003</v>
      </c>
      <c r="I108" s="61">
        <v>0.90100000000000013</v>
      </c>
      <c r="J108" s="10">
        <v>20</v>
      </c>
      <c r="K108" s="10">
        <v>4</v>
      </c>
      <c r="L108" s="105" t="s">
        <v>276</v>
      </c>
      <c r="M108" s="10" t="s">
        <v>3</v>
      </c>
      <c r="N108" s="10" t="s">
        <v>33</v>
      </c>
      <c r="O108" s="64">
        <v>0</v>
      </c>
      <c r="P108" s="61">
        <f t="shared" ref="P108:P112" si="24">+$O108/100*C108</f>
        <v>0</v>
      </c>
      <c r="Q108" s="61">
        <f t="shared" si="23"/>
        <v>0</v>
      </c>
      <c r="R108" s="61">
        <f t="shared" si="23"/>
        <v>0</v>
      </c>
      <c r="S108" s="61">
        <f t="shared" si="23"/>
        <v>0</v>
      </c>
      <c r="T108" s="61">
        <f t="shared" si="23"/>
        <v>0</v>
      </c>
      <c r="U108" s="61">
        <f t="shared" si="23"/>
        <v>0</v>
      </c>
      <c r="V108" s="61">
        <f t="shared" si="23"/>
        <v>0</v>
      </c>
    </row>
    <row r="109" spans="1:22" s="7" customFormat="1" ht="15" customHeight="1">
      <c r="A109" s="106" t="s">
        <v>303</v>
      </c>
      <c r="B109" s="7" t="s">
        <v>438</v>
      </c>
      <c r="C109" s="61">
        <v>1.3176499999999998</v>
      </c>
      <c r="D109" s="61">
        <v>3.7344499999999998</v>
      </c>
      <c r="E109" s="61">
        <v>5.4539499999999999</v>
      </c>
      <c r="F109" s="61">
        <v>7.4489499999999991</v>
      </c>
      <c r="G109" s="61">
        <v>7.4726999999999988</v>
      </c>
      <c r="H109" s="61">
        <v>7.8051999999999992</v>
      </c>
      <c r="I109" s="61">
        <v>7.9144499999999987</v>
      </c>
      <c r="J109" s="246">
        <v>95</v>
      </c>
      <c r="K109" s="10" t="s">
        <v>452</v>
      </c>
      <c r="L109" s="105"/>
      <c r="M109" s="10" t="s">
        <v>614</v>
      </c>
      <c r="N109" s="10" t="s">
        <v>34</v>
      </c>
      <c r="O109" s="64">
        <v>95</v>
      </c>
      <c r="P109" s="61">
        <f t="shared" si="24"/>
        <v>1.2517674999999997</v>
      </c>
      <c r="Q109" s="61">
        <f t="shared" si="23"/>
        <v>3.5477274999999997</v>
      </c>
      <c r="R109" s="61">
        <f t="shared" si="23"/>
        <v>5.1812524999999994</v>
      </c>
      <c r="S109" s="61">
        <f t="shared" si="23"/>
        <v>7.0765024999999984</v>
      </c>
      <c r="T109" s="61">
        <f t="shared" si="23"/>
        <v>7.0990649999999986</v>
      </c>
      <c r="U109" s="61">
        <f t="shared" si="23"/>
        <v>7.4149399999999988</v>
      </c>
      <c r="V109" s="61">
        <f t="shared" si="23"/>
        <v>7.518727499999998</v>
      </c>
    </row>
    <row r="110" spans="1:22" s="7" customFormat="1">
      <c r="A110" s="106" t="s">
        <v>304</v>
      </c>
      <c r="B110" s="7" t="s">
        <v>615</v>
      </c>
      <c r="C110" s="61">
        <v>2.6764999999999999</v>
      </c>
      <c r="D110" s="61">
        <v>4.0365000000000002</v>
      </c>
      <c r="E110" s="61">
        <v>2.7865000000000002</v>
      </c>
      <c r="F110" s="61">
        <v>2.7865000000000002</v>
      </c>
      <c r="G110" s="61">
        <v>2.7865000000000002</v>
      </c>
      <c r="H110" s="61">
        <v>2.7865000000000002</v>
      </c>
      <c r="I110" s="61">
        <v>2.7865000000000002</v>
      </c>
      <c r="J110" s="10">
        <v>25</v>
      </c>
      <c r="K110" s="10">
        <v>6</v>
      </c>
      <c r="L110" s="10" t="s">
        <v>151</v>
      </c>
      <c r="M110" s="10" t="s">
        <v>4</v>
      </c>
      <c r="N110" s="10" t="s">
        <v>33</v>
      </c>
      <c r="O110" s="64">
        <v>25</v>
      </c>
      <c r="P110" s="61">
        <f t="shared" si="24"/>
        <v>0.66912499999999997</v>
      </c>
      <c r="Q110" s="61">
        <f t="shared" si="23"/>
        <v>1.009125</v>
      </c>
      <c r="R110" s="61">
        <f t="shared" si="23"/>
        <v>0.69662500000000005</v>
      </c>
      <c r="S110" s="61">
        <f t="shared" si="23"/>
        <v>0.69662500000000005</v>
      </c>
      <c r="T110" s="61">
        <f t="shared" si="23"/>
        <v>0.69662500000000005</v>
      </c>
      <c r="U110" s="61">
        <f t="shared" si="23"/>
        <v>0.69662500000000005</v>
      </c>
      <c r="V110" s="61">
        <f t="shared" si="23"/>
        <v>0.69662500000000005</v>
      </c>
    </row>
    <row r="111" spans="1:22" s="7" customFormat="1">
      <c r="A111" s="106" t="s">
        <v>304</v>
      </c>
      <c r="B111" s="7" t="s">
        <v>5</v>
      </c>
      <c r="C111" s="61">
        <v>5.3649050000000003</v>
      </c>
      <c r="D111" s="61">
        <v>5.5674500000000009</v>
      </c>
      <c r="E111" s="61">
        <v>5.5496350000000003</v>
      </c>
      <c r="F111" s="61">
        <v>5.5430200000000003</v>
      </c>
      <c r="G111" s="61">
        <v>5.5592600000000001</v>
      </c>
      <c r="H111" s="61">
        <v>5.5441750000000001</v>
      </c>
      <c r="I111" s="61">
        <v>5.5441750000000001</v>
      </c>
      <c r="J111" s="10">
        <v>3.5</v>
      </c>
      <c r="K111" s="10">
        <v>11</v>
      </c>
      <c r="L111" s="105" t="s">
        <v>46</v>
      </c>
      <c r="M111" s="10" t="s">
        <v>6</v>
      </c>
      <c r="N111" s="10" t="s">
        <v>33</v>
      </c>
      <c r="O111" s="64">
        <v>0</v>
      </c>
      <c r="P111" s="61">
        <f t="shared" si="24"/>
        <v>0</v>
      </c>
      <c r="Q111" s="61">
        <f t="shared" si="23"/>
        <v>0</v>
      </c>
      <c r="R111" s="61">
        <f t="shared" si="23"/>
        <v>0</v>
      </c>
      <c r="S111" s="61">
        <f t="shared" si="23"/>
        <v>0</v>
      </c>
      <c r="T111" s="61">
        <f t="shared" si="23"/>
        <v>0</v>
      </c>
      <c r="U111" s="61">
        <f t="shared" si="23"/>
        <v>0</v>
      </c>
      <c r="V111" s="61">
        <f t="shared" si="23"/>
        <v>0</v>
      </c>
    </row>
    <row r="112" spans="1:22" s="7" customFormat="1">
      <c r="A112" s="106" t="s">
        <v>574</v>
      </c>
      <c r="B112" s="7" t="s">
        <v>565</v>
      </c>
      <c r="C112" s="61">
        <v>1.8888</v>
      </c>
      <c r="D112" s="61">
        <v>2.0726999999999998</v>
      </c>
      <c r="E112" s="61">
        <v>2.2134</v>
      </c>
      <c r="F112" s="61">
        <v>2.4443999999999999</v>
      </c>
      <c r="G112" s="61">
        <v>2.4443999999999999</v>
      </c>
      <c r="H112" s="61">
        <v>2.4594</v>
      </c>
      <c r="I112" s="61">
        <v>2.4594</v>
      </c>
      <c r="J112" s="10">
        <v>30</v>
      </c>
      <c r="K112" s="10">
        <v>4</v>
      </c>
      <c r="L112" s="105" t="s">
        <v>276</v>
      </c>
      <c r="M112" s="10" t="s">
        <v>19</v>
      </c>
      <c r="N112" s="10" t="s">
        <v>34</v>
      </c>
      <c r="O112" s="64">
        <v>30</v>
      </c>
      <c r="P112" s="61">
        <f t="shared" si="24"/>
        <v>0.56664000000000003</v>
      </c>
      <c r="Q112" s="61">
        <f t="shared" si="23"/>
        <v>0.62180999999999986</v>
      </c>
      <c r="R112" s="61">
        <f t="shared" si="23"/>
        <v>0.66401999999999994</v>
      </c>
      <c r="S112" s="61">
        <f t="shared" si="23"/>
        <v>0.73331999999999997</v>
      </c>
      <c r="T112" s="61">
        <f t="shared" si="23"/>
        <v>0.73331999999999997</v>
      </c>
      <c r="U112" s="61">
        <f t="shared" si="23"/>
        <v>0.73782000000000003</v>
      </c>
      <c r="V112" s="61">
        <f t="shared" si="23"/>
        <v>0.73782000000000003</v>
      </c>
    </row>
    <row r="113" spans="1:22" s="74" customFormat="1" ht="15">
      <c r="A113" s="130" t="s">
        <v>286</v>
      </c>
      <c r="B113" s="110" t="s">
        <v>288</v>
      </c>
      <c r="C113" s="111"/>
      <c r="D113" s="111"/>
      <c r="E113" s="111"/>
      <c r="F113" s="111"/>
      <c r="G113" s="111"/>
      <c r="H113" s="111"/>
      <c r="I113" s="111"/>
      <c r="J113" s="111"/>
      <c r="L113" s="21"/>
      <c r="O113" s="112"/>
      <c r="P113" s="126">
        <f t="shared" ref="P113:V113" si="25">+SUM(P114:P140)</f>
        <v>544.60807</v>
      </c>
      <c r="Q113" s="126">
        <f t="shared" si="25"/>
        <v>626.82362999999975</v>
      </c>
      <c r="R113" s="126">
        <f t="shared" si="25"/>
        <v>690.74856999999997</v>
      </c>
      <c r="S113" s="126">
        <f t="shared" si="25"/>
        <v>683.71764000000007</v>
      </c>
      <c r="T113" s="126">
        <f t="shared" si="25"/>
        <v>664.96340999999995</v>
      </c>
      <c r="U113" s="126">
        <f t="shared" si="25"/>
        <v>612.1407499999998</v>
      </c>
      <c r="V113" s="126">
        <f t="shared" si="25"/>
        <v>604.80974999999989</v>
      </c>
    </row>
    <row r="114" spans="1:22" s="7" customFormat="1">
      <c r="A114" s="7" t="s">
        <v>616</v>
      </c>
      <c r="B114" s="7" t="s">
        <v>617</v>
      </c>
      <c r="C114" s="95">
        <v>0</v>
      </c>
      <c r="D114" s="95">
        <v>0</v>
      </c>
      <c r="E114" s="95">
        <v>0</v>
      </c>
      <c r="F114" s="95">
        <v>0</v>
      </c>
      <c r="G114" s="95">
        <v>0</v>
      </c>
      <c r="H114" s="95">
        <v>0</v>
      </c>
      <c r="I114" s="95">
        <v>0</v>
      </c>
      <c r="J114" s="7">
        <v>100</v>
      </c>
      <c r="K114" s="7" t="s">
        <v>618</v>
      </c>
      <c r="M114" s="7" t="s">
        <v>619</v>
      </c>
      <c r="N114" s="10" t="s">
        <v>34</v>
      </c>
      <c r="O114" s="64">
        <v>100</v>
      </c>
      <c r="P114" s="61">
        <f>+$O114/100*C114</f>
        <v>0</v>
      </c>
      <c r="Q114" s="61">
        <f t="shared" ref="Q114:V124" si="26">+$O114/100*D114</f>
        <v>0</v>
      </c>
      <c r="R114" s="61">
        <f t="shared" si="26"/>
        <v>0</v>
      </c>
      <c r="S114" s="61">
        <f t="shared" si="26"/>
        <v>0</v>
      </c>
      <c r="T114" s="61">
        <f t="shared" si="26"/>
        <v>0</v>
      </c>
      <c r="U114" s="61">
        <f t="shared" si="26"/>
        <v>0</v>
      </c>
      <c r="V114" s="61">
        <f t="shared" si="26"/>
        <v>0</v>
      </c>
    </row>
    <row r="115" spans="1:22" s="7" customFormat="1">
      <c r="A115" s="7" t="s">
        <v>30</v>
      </c>
      <c r="B115" s="7" t="s">
        <v>222</v>
      </c>
      <c r="C115" s="95">
        <v>14.820300000000001</v>
      </c>
      <c r="D115" s="95">
        <v>16.999200000000002</v>
      </c>
      <c r="E115" s="95">
        <v>23.3172</v>
      </c>
      <c r="F115" s="95">
        <v>27.355499999999999</v>
      </c>
      <c r="G115" s="95">
        <v>37.009800000000006</v>
      </c>
      <c r="H115" s="95">
        <v>37.009800000000006</v>
      </c>
      <c r="I115" s="95">
        <v>37.009800000000006</v>
      </c>
      <c r="J115" s="7">
        <v>90</v>
      </c>
      <c r="K115" s="7" t="s">
        <v>387</v>
      </c>
      <c r="L115" s="10"/>
      <c r="M115" s="7" t="s">
        <v>11</v>
      </c>
      <c r="N115" s="10" t="s">
        <v>34</v>
      </c>
      <c r="O115" s="64">
        <v>90</v>
      </c>
      <c r="P115" s="61">
        <f t="shared" ref="P115:P168" si="27">+$O115/100*C115</f>
        <v>13.338270000000001</v>
      </c>
      <c r="Q115" s="61">
        <f t="shared" si="26"/>
        <v>15.299280000000001</v>
      </c>
      <c r="R115" s="61">
        <f t="shared" si="26"/>
        <v>20.985479999999999</v>
      </c>
      <c r="S115" s="61">
        <f t="shared" si="26"/>
        <v>24.619949999999999</v>
      </c>
      <c r="T115" s="61">
        <f t="shared" si="26"/>
        <v>33.308820000000004</v>
      </c>
      <c r="U115" s="61">
        <f t="shared" si="26"/>
        <v>33.308820000000004</v>
      </c>
      <c r="V115" s="61">
        <f t="shared" si="26"/>
        <v>33.308820000000004</v>
      </c>
    </row>
    <row r="116" spans="1:22" s="7" customFormat="1" ht="13.5" customHeight="1">
      <c r="A116" s="7" t="s">
        <v>10</v>
      </c>
      <c r="B116" s="7" t="s">
        <v>356</v>
      </c>
      <c r="C116" s="95">
        <v>16.960999999999999</v>
      </c>
      <c r="D116" s="95">
        <v>18.734000000000002</v>
      </c>
      <c r="E116" s="95">
        <v>19.582999999999998</v>
      </c>
      <c r="F116" s="95">
        <v>19.048999999999999</v>
      </c>
      <c r="G116" s="95">
        <v>18.649000000000001</v>
      </c>
      <c r="H116" s="95">
        <v>18.382000000000001</v>
      </c>
      <c r="I116" s="95">
        <v>18.132000000000001</v>
      </c>
      <c r="J116" s="7">
        <v>100</v>
      </c>
      <c r="K116" s="7">
        <v>6</v>
      </c>
      <c r="L116" s="10" t="s">
        <v>151</v>
      </c>
      <c r="M116" s="7" t="s">
        <v>11</v>
      </c>
      <c r="N116" s="10" t="s">
        <v>34</v>
      </c>
      <c r="O116" s="64">
        <v>100</v>
      </c>
      <c r="P116" s="61">
        <f t="shared" si="27"/>
        <v>16.960999999999999</v>
      </c>
      <c r="Q116" s="61">
        <f t="shared" si="26"/>
        <v>18.734000000000002</v>
      </c>
      <c r="R116" s="61">
        <f t="shared" si="26"/>
        <v>19.582999999999998</v>
      </c>
      <c r="S116" s="61">
        <f t="shared" si="26"/>
        <v>19.048999999999999</v>
      </c>
      <c r="T116" s="61">
        <f t="shared" si="26"/>
        <v>18.649000000000001</v>
      </c>
      <c r="U116" s="61">
        <f t="shared" si="26"/>
        <v>18.382000000000001</v>
      </c>
      <c r="V116" s="61">
        <f t="shared" si="26"/>
        <v>18.132000000000001</v>
      </c>
    </row>
    <row r="117" spans="1:22" s="7" customFormat="1" ht="13.5" customHeight="1">
      <c r="A117" s="7" t="s">
        <v>12</v>
      </c>
      <c r="B117" s="7" t="s">
        <v>707</v>
      </c>
      <c r="C117" s="95">
        <v>0.41300000000000003</v>
      </c>
      <c r="D117" s="95">
        <v>0.42500000000000004</v>
      </c>
      <c r="E117" s="95">
        <v>0.42500000000000004</v>
      </c>
      <c r="F117" s="95">
        <v>0.42500000000000004</v>
      </c>
      <c r="G117" s="95">
        <v>0.42500000000000004</v>
      </c>
      <c r="H117" s="95">
        <v>0.42500000000000004</v>
      </c>
      <c r="I117" s="95">
        <v>0.42500000000000004</v>
      </c>
      <c r="J117" s="7">
        <v>100</v>
      </c>
      <c r="K117" s="7" t="s">
        <v>708</v>
      </c>
      <c r="L117" s="10"/>
      <c r="M117" s="7" t="s">
        <v>4</v>
      </c>
      <c r="N117" s="10" t="s">
        <v>33</v>
      </c>
      <c r="O117" s="64">
        <v>100</v>
      </c>
      <c r="P117" s="61">
        <f t="shared" si="27"/>
        <v>0.41300000000000003</v>
      </c>
      <c r="Q117" s="61">
        <f t="shared" si="26"/>
        <v>0.42500000000000004</v>
      </c>
      <c r="R117" s="61">
        <f t="shared" si="26"/>
        <v>0.42500000000000004</v>
      </c>
      <c r="S117" s="61">
        <f t="shared" si="26"/>
        <v>0.42500000000000004</v>
      </c>
      <c r="T117" s="61">
        <f t="shared" si="26"/>
        <v>0.42500000000000004</v>
      </c>
      <c r="U117" s="61">
        <f t="shared" si="26"/>
        <v>0.42500000000000004</v>
      </c>
      <c r="V117" s="61">
        <f t="shared" si="26"/>
        <v>0.42500000000000004</v>
      </c>
    </row>
    <row r="118" spans="1:22" s="7" customFormat="1">
      <c r="A118" s="7" t="s">
        <v>12</v>
      </c>
      <c r="B118" s="7" t="s">
        <v>39</v>
      </c>
      <c r="C118" s="95">
        <v>207.78200000000001</v>
      </c>
      <c r="D118" s="95">
        <v>198.69800000000001</v>
      </c>
      <c r="E118" s="95">
        <v>178.863</v>
      </c>
      <c r="F118" s="95">
        <v>177.38800000000001</v>
      </c>
      <c r="G118" s="95">
        <v>177.363</v>
      </c>
      <c r="H118" s="95">
        <v>177.01300000000001</v>
      </c>
      <c r="I118" s="95">
        <v>176.898</v>
      </c>
      <c r="J118" s="7">
        <v>100</v>
      </c>
      <c r="K118" s="7">
        <v>6</v>
      </c>
      <c r="L118" s="10" t="s">
        <v>151</v>
      </c>
      <c r="M118" s="7" t="s">
        <v>13</v>
      </c>
      <c r="N118" s="7" t="s">
        <v>33</v>
      </c>
      <c r="O118" s="7">
        <v>100</v>
      </c>
      <c r="P118" s="61">
        <f t="shared" si="27"/>
        <v>207.78200000000001</v>
      </c>
      <c r="Q118" s="61">
        <f t="shared" si="26"/>
        <v>198.69800000000001</v>
      </c>
      <c r="R118" s="61">
        <f t="shared" si="26"/>
        <v>178.863</v>
      </c>
      <c r="S118" s="61">
        <f t="shared" si="26"/>
        <v>177.38800000000001</v>
      </c>
      <c r="T118" s="61">
        <f t="shared" si="26"/>
        <v>177.363</v>
      </c>
      <c r="U118" s="61">
        <f t="shared" si="26"/>
        <v>177.01300000000001</v>
      </c>
      <c r="V118" s="61">
        <f t="shared" si="26"/>
        <v>176.898</v>
      </c>
    </row>
    <row r="119" spans="1:22" s="7" customFormat="1">
      <c r="A119" s="7" t="s">
        <v>14</v>
      </c>
      <c r="B119" s="7" t="s">
        <v>40</v>
      </c>
      <c r="C119" s="95">
        <v>49.695</v>
      </c>
      <c r="D119" s="95">
        <v>59.715000000000003</v>
      </c>
      <c r="E119" s="95">
        <v>59.720999999999997</v>
      </c>
      <c r="F119" s="95">
        <v>49.72</v>
      </c>
      <c r="G119" s="95">
        <v>45.766999999999996</v>
      </c>
      <c r="H119" s="95">
        <v>46.244999999999997</v>
      </c>
      <c r="I119" s="95">
        <v>46.244999999999997</v>
      </c>
      <c r="J119" s="7">
        <v>100</v>
      </c>
      <c r="K119" s="7" t="s">
        <v>387</v>
      </c>
      <c r="L119" s="10"/>
      <c r="M119" s="7" t="s">
        <v>11</v>
      </c>
      <c r="N119" s="7" t="s">
        <v>34</v>
      </c>
      <c r="O119" s="7">
        <v>100</v>
      </c>
      <c r="P119" s="61">
        <f t="shared" si="27"/>
        <v>49.695</v>
      </c>
      <c r="Q119" s="61">
        <f t="shared" si="26"/>
        <v>59.715000000000003</v>
      </c>
      <c r="R119" s="61">
        <f t="shared" si="26"/>
        <v>59.720999999999997</v>
      </c>
      <c r="S119" s="61">
        <f t="shared" si="26"/>
        <v>49.72</v>
      </c>
      <c r="T119" s="61">
        <f t="shared" si="26"/>
        <v>45.766999999999996</v>
      </c>
      <c r="U119" s="61">
        <f t="shared" si="26"/>
        <v>46.244999999999997</v>
      </c>
      <c r="V119" s="61">
        <f t="shared" si="26"/>
        <v>46.244999999999997</v>
      </c>
    </row>
    <row r="120" spans="1:22" s="7" customFormat="1">
      <c r="A120" s="7" t="s">
        <v>14</v>
      </c>
      <c r="B120" s="7" t="s">
        <v>503</v>
      </c>
      <c r="C120" s="95">
        <v>108.072</v>
      </c>
      <c r="D120" s="95">
        <v>156.38800000000001</v>
      </c>
      <c r="E120" s="95">
        <v>192.113</v>
      </c>
      <c r="F120" s="95">
        <v>202.02600000000001</v>
      </c>
      <c r="G120" s="95">
        <v>188.68199999999999</v>
      </c>
      <c r="H120" s="95">
        <v>175.66399999999999</v>
      </c>
      <c r="I120" s="95">
        <v>175.66399999999999</v>
      </c>
      <c r="J120" s="7">
        <v>100</v>
      </c>
      <c r="K120" s="64" t="s">
        <v>387</v>
      </c>
      <c r="M120" s="7" t="s">
        <v>11</v>
      </c>
      <c r="N120" s="10" t="s">
        <v>34</v>
      </c>
      <c r="O120" s="7">
        <v>100</v>
      </c>
      <c r="P120" s="61">
        <f t="shared" si="27"/>
        <v>108.072</v>
      </c>
      <c r="Q120" s="61">
        <f t="shared" si="26"/>
        <v>156.38800000000001</v>
      </c>
      <c r="R120" s="61">
        <f t="shared" si="26"/>
        <v>192.113</v>
      </c>
      <c r="S120" s="61">
        <f t="shared" si="26"/>
        <v>202.02600000000001</v>
      </c>
      <c r="T120" s="61">
        <f t="shared" si="26"/>
        <v>188.68199999999999</v>
      </c>
      <c r="U120" s="61">
        <f t="shared" si="26"/>
        <v>175.66399999999999</v>
      </c>
      <c r="V120" s="61">
        <f t="shared" si="26"/>
        <v>175.66399999999999</v>
      </c>
    </row>
    <row r="121" spans="1:22" s="7" customFormat="1">
      <c r="A121" s="7" t="s">
        <v>15</v>
      </c>
      <c r="B121" s="7" t="s">
        <v>709</v>
      </c>
      <c r="C121" s="95">
        <v>63.097999999999999</v>
      </c>
      <c r="D121" s="95">
        <v>61.916999999999994</v>
      </c>
      <c r="E121" s="95">
        <v>55.879999999999995</v>
      </c>
      <c r="F121" s="95">
        <v>54.429000000000002</v>
      </c>
      <c r="G121" s="95">
        <v>53.918999999999997</v>
      </c>
      <c r="H121" s="95">
        <v>53.418999999999997</v>
      </c>
      <c r="I121" s="95">
        <v>53.418999999999997</v>
      </c>
      <c r="J121" s="7">
        <v>100</v>
      </c>
      <c r="K121" s="64">
        <v>3.4</v>
      </c>
      <c r="M121" s="7" t="s">
        <v>4</v>
      </c>
      <c r="N121" s="10" t="s">
        <v>33</v>
      </c>
      <c r="O121" s="7">
        <v>100</v>
      </c>
      <c r="P121" s="61">
        <f t="shared" si="27"/>
        <v>63.097999999999999</v>
      </c>
      <c r="Q121" s="61">
        <f t="shared" si="26"/>
        <v>61.916999999999994</v>
      </c>
      <c r="R121" s="61">
        <f t="shared" si="26"/>
        <v>55.879999999999995</v>
      </c>
      <c r="S121" s="61">
        <f t="shared" si="26"/>
        <v>54.429000000000002</v>
      </c>
      <c r="T121" s="61">
        <f t="shared" si="26"/>
        <v>53.918999999999997</v>
      </c>
      <c r="U121" s="61">
        <f t="shared" si="26"/>
        <v>53.418999999999997</v>
      </c>
      <c r="V121" s="61">
        <f t="shared" si="26"/>
        <v>53.418999999999997</v>
      </c>
    </row>
    <row r="122" spans="1:22" s="7" customFormat="1">
      <c r="B122" s="7" t="s">
        <v>504</v>
      </c>
      <c r="C122" s="95">
        <v>0</v>
      </c>
      <c r="D122" s="95">
        <v>8.0500000000000007</v>
      </c>
      <c r="E122" s="95">
        <v>10</v>
      </c>
      <c r="F122" s="95">
        <v>8.3000000000000007</v>
      </c>
      <c r="G122" s="95">
        <v>10</v>
      </c>
      <c r="H122" s="95">
        <v>10</v>
      </c>
      <c r="I122" s="95">
        <v>10</v>
      </c>
      <c r="J122" s="7">
        <v>100</v>
      </c>
      <c r="K122" s="7" t="s">
        <v>387</v>
      </c>
      <c r="M122" s="7" t="s">
        <v>11</v>
      </c>
      <c r="N122" s="10" t="s">
        <v>34</v>
      </c>
      <c r="O122" s="7">
        <v>100</v>
      </c>
      <c r="P122" s="61">
        <f t="shared" si="27"/>
        <v>0</v>
      </c>
      <c r="Q122" s="61">
        <f t="shared" si="26"/>
        <v>8.0500000000000007</v>
      </c>
      <c r="R122" s="61">
        <f t="shared" si="26"/>
        <v>10</v>
      </c>
      <c r="S122" s="61">
        <f t="shared" si="26"/>
        <v>8.3000000000000007</v>
      </c>
      <c r="T122" s="61">
        <f t="shared" si="26"/>
        <v>10</v>
      </c>
      <c r="U122" s="61">
        <f t="shared" si="26"/>
        <v>10</v>
      </c>
      <c r="V122" s="61">
        <f t="shared" si="26"/>
        <v>10</v>
      </c>
    </row>
    <row r="123" spans="1:22" s="7" customFormat="1">
      <c r="A123" s="7" t="s">
        <v>16</v>
      </c>
      <c r="B123" s="7" t="s">
        <v>710</v>
      </c>
      <c r="C123" s="95">
        <v>28.536000000000001</v>
      </c>
      <c r="D123" s="95">
        <v>31.791999999999998</v>
      </c>
      <c r="E123" s="95">
        <v>29.798999999999999</v>
      </c>
      <c r="F123" s="95">
        <v>29.797000000000001</v>
      </c>
      <c r="G123" s="95">
        <v>30.559000000000001</v>
      </c>
      <c r="H123" s="95">
        <v>30.655999999999999</v>
      </c>
      <c r="I123" s="95">
        <v>33.534999999999997</v>
      </c>
      <c r="J123" s="7">
        <v>100</v>
      </c>
      <c r="K123" s="7" t="s">
        <v>711</v>
      </c>
      <c r="M123" s="7" t="s">
        <v>18</v>
      </c>
      <c r="N123" s="10" t="s">
        <v>33</v>
      </c>
      <c r="O123" s="7">
        <v>100</v>
      </c>
      <c r="P123" s="61">
        <f t="shared" si="27"/>
        <v>28.536000000000001</v>
      </c>
      <c r="Q123" s="61">
        <f t="shared" si="26"/>
        <v>31.791999999999998</v>
      </c>
      <c r="R123" s="61">
        <f t="shared" si="26"/>
        <v>29.798999999999999</v>
      </c>
      <c r="S123" s="61">
        <f t="shared" si="26"/>
        <v>29.797000000000001</v>
      </c>
      <c r="T123" s="61">
        <f t="shared" si="26"/>
        <v>30.559000000000001</v>
      </c>
      <c r="U123" s="61">
        <f t="shared" si="26"/>
        <v>30.655999999999999</v>
      </c>
      <c r="V123" s="61">
        <f t="shared" si="26"/>
        <v>33.534999999999997</v>
      </c>
    </row>
    <row r="124" spans="1:22" s="7" customFormat="1">
      <c r="A124" s="7" t="s">
        <v>16</v>
      </c>
      <c r="B124" s="7" t="s">
        <v>712</v>
      </c>
      <c r="C124" s="95">
        <v>4.5540000000000003</v>
      </c>
      <c r="D124" s="95">
        <v>7.3675000000000006</v>
      </c>
      <c r="E124" s="95">
        <v>3.6340000000000003</v>
      </c>
      <c r="F124" s="95">
        <v>2.1509999999999998</v>
      </c>
      <c r="G124" s="95">
        <v>0.505</v>
      </c>
      <c r="H124" s="95">
        <v>0.505</v>
      </c>
      <c r="I124" s="95">
        <v>0.505</v>
      </c>
      <c r="J124" s="7">
        <v>100</v>
      </c>
      <c r="K124" s="64" t="s">
        <v>257</v>
      </c>
      <c r="M124" s="7" t="s">
        <v>713</v>
      </c>
      <c r="N124" s="10" t="s">
        <v>34</v>
      </c>
      <c r="O124" s="7">
        <v>100</v>
      </c>
      <c r="P124" s="61">
        <f t="shared" si="27"/>
        <v>4.5540000000000003</v>
      </c>
      <c r="Q124" s="61">
        <f t="shared" si="26"/>
        <v>7.3675000000000006</v>
      </c>
      <c r="R124" s="61">
        <f t="shared" si="26"/>
        <v>3.6340000000000003</v>
      </c>
      <c r="S124" s="61">
        <f t="shared" si="26"/>
        <v>2.1509999999999998</v>
      </c>
      <c r="T124" s="61">
        <f t="shared" si="26"/>
        <v>0.505</v>
      </c>
      <c r="U124" s="61">
        <f t="shared" si="26"/>
        <v>0.505</v>
      </c>
      <c r="V124" s="61">
        <f t="shared" si="26"/>
        <v>0.505</v>
      </c>
    </row>
    <row r="125" spans="1:22" s="7" customFormat="1">
      <c r="A125" s="7" t="s">
        <v>357</v>
      </c>
      <c r="B125" s="7" t="s">
        <v>620</v>
      </c>
      <c r="C125" s="95">
        <v>99.159000000000006</v>
      </c>
      <c r="D125" s="95">
        <v>73.748999999999995</v>
      </c>
      <c r="E125" s="95">
        <v>72.725999999999999</v>
      </c>
      <c r="F125" s="95">
        <v>72.528999999999996</v>
      </c>
      <c r="G125" s="95">
        <v>73.426000000000002</v>
      </c>
      <c r="H125" s="95">
        <v>73.426000000000002</v>
      </c>
      <c r="I125" s="95">
        <v>73.426000000000002</v>
      </c>
      <c r="J125" s="7">
        <v>100</v>
      </c>
      <c r="K125" s="7">
        <v>3</v>
      </c>
      <c r="L125" s="7" t="s">
        <v>79</v>
      </c>
      <c r="M125" s="7" t="s">
        <v>7</v>
      </c>
      <c r="N125" s="10" t="s">
        <v>34</v>
      </c>
      <c r="O125" s="64">
        <v>50</v>
      </c>
      <c r="P125" s="61">
        <f t="shared" si="27"/>
        <v>49.579500000000003</v>
      </c>
      <c r="Q125" s="61">
        <f t="shared" ref="Q125:Q140" si="28">+$O125/100*D125</f>
        <v>36.874499999999998</v>
      </c>
      <c r="R125" s="61">
        <f t="shared" ref="R125:R140" si="29">+$O125/100*E125</f>
        <v>36.363</v>
      </c>
      <c r="S125" s="61">
        <f t="shared" ref="S125:S140" si="30">+$O125/100*F125</f>
        <v>36.264499999999998</v>
      </c>
      <c r="T125" s="61">
        <f t="shared" ref="T125:T140" si="31">+$O125/100*G125</f>
        <v>36.713000000000001</v>
      </c>
      <c r="U125" s="61">
        <f t="shared" ref="U125:U140" si="32">+$O125/100*H125</f>
        <v>36.713000000000001</v>
      </c>
      <c r="V125" s="61">
        <f t="shared" ref="V125:V140" si="33">+$O125/100*I125</f>
        <v>36.713000000000001</v>
      </c>
    </row>
    <row r="126" spans="1:22" s="7" customFormat="1">
      <c r="A126" s="7" t="s">
        <v>283</v>
      </c>
      <c r="B126" s="7" t="s">
        <v>621</v>
      </c>
      <c r="C126" s="95">
        <v>3.5009999999999999</v>
      </c>
      <c r="D126" s="95">
        <v>3.524</v>
      </c>
      <c r="E126" s="95">
        <v>3.552</v>
      </c>
      <c r="F126" s="95">
        <v>3.552</v>
      </c>
      <c r="G126" s="95">
        <v>3.552</v>
      </c>
      <c r="H126" s="95">
        <v>3.552</v>
      </c>
      <c r="I126" s="95">
        <v>3.552</v>
      </c>
      <c r="J126" s="7">
        <v>100</v>
      </c>
      <c r="K126" s="7">
        <v>6</v>
      </c>
      <c r="L126" s="10" t="s">
        <v>151</v>
      </c>
      <c r="M126" s="7" t="s">
        <v>282</v>
      </c>
      <c r="N126" s="10" t="s">
        <v>34</v>
      </c>
      <c r="O126" s="64">
        <v>0</v>
      </c>
      <c r="P126" s="61">
        <f t="shared" si="27"/>
        <v>0</v>
      </c>
      <c r="Q126" s="61">
        <f t="shared" si="28"/>
        <v>0</v>
      </c>
      <c r="R126" s="61">
        <f t="shared" si="29"/>
        <v>0</v>
      </c>
      <c r="S126" s="61">
        <f t="shared" si="30"/>
        <v>0</v>
      </c>
      <c r="T126" s="61">
        <f t="shared" si="31"/>
        <v>0</v>
      </c>
      <c r="U126" s="61">
        <f t="shared" si="32"/>
        <v>0</v>
      </c>
      <c r="V126" s="61">
        <f t="shared" si="33"/>
        <v>0</v>
      </c>
    </row>
    <row r="127" spans="1:22" s="7" customFormat="1">
      <c r="A127" s="7" t="s">
        <v>283</v>
      </c>
      <c r="B127" s="7" t="s">
        <v>284</v>
      </c>
      <c r="C127" s="95">
        <v>2.706</v>
      </c>
      <c r="D127" s="95">
        <v>2.992</v>
      </c>
      <c r="E127" s="95">
        <v>3.4</v>
      </c>
      <c r="F127" s="95">
        <v>1.345</v>
      </c>
      <c r="G127" s="95">
        <v>0.15</v>
      </c>
      <c r="H127" s="95">
        <v>0</v>
      </c>
      <c r="I127" s="95">
        <v>0</v>
      </c>
      <c r="J127" s="7">
        <v>100</v>
      </c>
      <c r="K127" s="7">
        <v>1.6</v>
      </c>
      <c r="L127" s="105"/>
      <c r="M127" s="7" t="s">
        <v>8</v>
      </c>
      <c r="N127" s="10" t="s">
        <v>34</v>
      </c>
      <c r="O127" s="64">
        <v>50</v>
      </c>
      <c r="P127" s="61">
        <f t="shared" si="27"/>
        <v>1.353</v>
      </c>
      <c r="Q127" s="61">
        <f t="shared" si="28"/>
        <v>1.496</v>
      </c>
      <c r="R127" s="61">
        <f t="shared" si="29"/>
        <v>1.7</v>
      </c>
      <c r="S127" s="61">
        <f t="shared" si="30"/>
        <v>0.67249999999999999</v>
      </c>
      <c r="T127" s="61">
        <f t="shared" si="31"/>
        <v>7.4999999999999997E-2</v>
      </c>
      <c r="U127" s="61">
        <f t="shared" si="32"/>
        <v>0</v>
      </c>
      <c r="V127" s="61">
        <f t="shared" si="33"/>
        <v>0</v>
      </c>
    </row>
    <row r="128" spans="1:22" s="7" customFormat="1">
      <c r="A128" s="7" t="s">
        <v>440</v>
      </c>
      <c r="B128" s="7" t="s">
        <v>441</v>
      </c>
      <c r="C128" s="95">
        <v>0</v>
      </c>
      <c r="D128" s="95">
        <v>0</v>
      </c>
      <c r="E128" s="95">
        <v>0</v>
      </c>
      <c r="F128" s="95">
        <v>0</v>
      </c>
      <c r="G128" s="95">
        <v>0</v>
      </c>
      <c r="H128" s="95">
        <v>0</v>
      </c>
      <c r="I128" s="95">
        <v>0</v>
      </c>
      <c r="J128" s="7">
        <v>95</v>
      </c>
      <c r="K128" s="7" t="s">
        <v>442</v>
      </c>
      <c r="L128" s="105"/>
      <c r="M128" s="7" t="s">
        <v>443</v>
      </c>
      <c r="N128" s="10" t="s">
        <v>34</v>
      </c>
      <c r="O128" s="64">
        <v>95</v>
      </c>
      <c r="P128" s="61">
        <f t="shared" si="27"/>
        <v>0</v>
      </c>
      <c r="Q128" s="61">
        <f t="shared" si="28"/>
        <v>0</v>
      </c>
      <c r="R128" s="61">
        <f t="shared" si="29"/>
        <v>0</v>
      </c>
      <c r="S128" s="61">
        <f t="shared" si="30"/>
        <v>0</v>
      </c>
      <c r="T128" s="61">
        <f t="shared" si="31"/>
        <v>0</v>
      </c>
      <c r="U128" s="61">
        <f t="shared" si="32"/>
        <v>0</v>
      </c>
      <c r="V128" s="61">
        <f t="shared" si="33"/>
        <v>0</v>
      </c>
    </row>
    <row r="129" spans="1:22" s="7" customFormat="1">
      <c r="A129" s="107" t="s">
        <v>219</v>
      </c>
      <c r="B129" s="127" t="s">
        <v>220</v>
      </c>
      <c r="C129" s="128">
        <v>4.0073999999999996</v>
      </c>
      <c r="D129" s="128">
        <v>7.6688999999999998</v>
      </c>
      <c r="E129" s="128">
        <v>11.500500000000001</v>
      </c>
      <c r="F129" s="128">
        <v>7.9430999999999994</v>
      </c>
      <c r="G129" s="128">
        <v>9.5930999999999997</v>
      </c>
      <c r="H129" s="128">
        <v>9.6231000000000009</v>
      </c>
      <c r="I129" s="128">
        <v>7.2230999999999996</v>
      </c>
      <c r="J129" s="129">
        <v>30</v>
      </c>
      <c r="K129" s="11" t="s">
        <v>622</v>
      </c>
      <c r="M129" s="107" t="s">
        <v>8</v>
      </c>
      <c r="N129" s="7" t="s">
        <v>34</v>
      </c>
      <c r="O129" s="11">
        <v>30</v>
      </c>
      <c r="P129" s="61">
        <f t="shared" si="27"/>
        <v>1.2022199999999998</v>
      </c>
      <c r="Q129" s="61">
        <f t="shared" si="28"/>
        <v>2.3006699999999998</v>
      </c>
      <c r="R129" s="61">
        <f t="shared" si="29"/>
        <v>3.4501500000000003</v>
      </c>
      <c r="S129" s="61">
        <f t="shared" si="30"/>
        <v>2.3829299999999995</v>
      </c>
      <c r="T129" s="61">
        <f t="shared" si="31"/>
        <v>2.8779299999999997</v>
      </c>
      <c r="U129" s="61">
        <f t="shared" si="32"/>
        <v>2.88693</v>
      </c>
      <c r="V129" s="61">
        <f t="shared" si="33"/>
        <v>2.1669299999999998</v>
      </c>
    </row>
    <row r="130" spans="1:22" s="7" customFormat="1">
      <c r="A130" s="107">
        <v>20</v>
      </c>
      <c r="B130" s="10" t="s">
        <v>623</v>
      </c>
      <c r="C130" s="128">
        <v>0</v>
      </c>
      <c r="D130" s="128">
        <v>7.3219999999999992</v>
      </c>
      <c r="E130" s="128">
        <v>9.4499999999999993</v>
      </c>
      <c r="F130" s="128">
        <v>9.4499999999999993</v>
      </c>
      <c r="G130" s="128">
        <v>9.4499999999999993</v>
      </c>
      <c r="H130" s="128">
        <v>9.4499999999999993</v>
      </c>
      <c r="I130" s="128">
        <v>0</v>
      </c>
      <c r="J130" s="129">
        <v>70</v>
      </c>
      <c r="K130" s="11" t="s">
        <v>624</v>
      </c>
      <c r="L130" s="10"/>
      <c r="M130" s="107" t="s">
        <v>8</v>
      </c>
      <c r="N130" s="7" t="s">
        <v>34</v>
      </c>
      <c r="O130" s="11">
        <v>70</v>
      </c>
      <c r="P130" s="61">
        <f t="shared" si="27"/>
        <v>0</v>
      </c>
      <c r="Q130" s="61">
        <f t="shared" si="28"/>
        <v>5.1253999999999991</v>
      </c>
      <c r="R130" s="61">
        <f t="shared" si="29"/>
        <v>6.6149999999999993</v>
      </c>
      <c r="S130" s="61">
        <f t="shared" si="30"/>
        <v>6.6149999999999993</v>
      </c>
      <c r="T130" s="61">
        <f t="shared" si="31"/>
        <v>6.6149999999999993</v>
      </c>
      <c r="U130" s="61">
        <f t="shared" si="32"/>
        <v>6.6149999999999993</v>
      </c>
      <c r="V130" s="61">
        <f t="shared" si="33"/>
        <v>0</v>
      </c>
    </row>
    <row r="131" spans="1:22" s="7" customFormat="1">
      <c r="A131" s="107" t="s">
        <v>505</v>
      </c>
      <c r="B131" s="10" t="s">
        <v>506</v>
      </c>
      <c r="C131" s="128">
        <v>0.12040000000000001</v>
      </c>
      <c r="D131" s="128">
        <v>1.6663999999999999</v>
      </c>
      <c r="E131" s="128">
        <v>3.1871999999999998</v>
      </c>
      <c r="F131" s="128">
        <v>6.2688000000000006</v>
      </c>
      <c r="G131" s="128">
        <v>9.1257999999999999</v>
      </c>
      <c r="H131" s="128">
        <v>11.545</v>
      </c>
      <c r="I131" s="128">
        <v>12.74</v>
      </c>
      <c r="J131" s="129">
        <v>20</v>
      </c>
      <c r="K131" s="11" t="s">
        <v>507</v>
      </c>
      <c r="L131" s="10"/>
      <c r="M131" s="107" t="s">
        <v>8</v>
      </c>
      <c r="N131" s="7" t="s">
        <v>586</v>
      </c>
      <c r="O131" s="11">
        <v>20</v>
      </c>
      <c r="P131" s="61">
        <f t="shared" si="27"/>
        <v>2.4080000000000004E-2</v>
      </c>
      <c r="Q131" s="61">
        <f t="shared" si="28"/>
        <v>0.33328000000000002</v>
      </c>
      <c r="R131" s="61">
        <f t="shared" si="29"/>
        <v>0.63744000000000001</v>
      </c>
      <c r="S131" s="61">
        <f t="shared" si="30"/>
        <v>1.2537600000000002</v>
      </c>
      <c r="T131" s="61">
        <f t="shared" si="31"/>
        <v>1.8251600000000001</v>
      </c>
      <c r="U131" s="61">
        <f t="shared" si="32"/>
        <v>2.3090000000000002</v>
      </c>
      <c r="V131" s="61">
        <f t="shared" si="33"/>
        <v>2.548</v>
      </c>
    </row>
    <row r="132" spans="1:22" s="7" customFormat="1">
      <c r="A132" s="107">
        <v>22</v>
      </c>
      <c r="B132" s="10" t="s">
        <v>626</v>
      </c>
      <c r="C132" s="128">
        <v>0</v>
      </c>
      <c r="D132" s="128">
        <v>10</v>
      </c>
      <c r="E132" s="128">
        <v>37.5</v>
      </c>
      <c r="F132" s="128">
        <v>37.5</v>
      </c>
      <c r="G132" s="128">
        <v>37.5</v>
      </c>
      <c r="H132" s="128">
        <v>12.5</v>
      </c>
      <c r="I132" s="128">
        <v>15</v>
      </c>
      <c r="J132" s="129">
        <v>100</v>
      </c>
      <c r="K132" s="11" t="s">
        <v>627</v>
      </c>
      <c r="L132" s="10"/>
      <c r="M132" s="107" t="s">
        <v>628</v>
      </c>
      <c r="N132" s="7" t="s">
        <v>34</v>
      </c>
      <c r="O132" s="11">
        <v>100</v>
      </c>
      <c r="P132" s="61">
        <f t="shared" si="27"/>
        <v>0</v>
      </c>
      <c r="Q132" s="61">
        <f t="shared" si="28"/>
        <v>10</v>
      </c>
      <c r="R132" s="61">
        <f t="shared" si="29"/>
        <v>37.5</v>
      </c>
      <c r="S132" s="61">
        <f t="shared" si="30"/>
        <v>37.5</v>
      </c>
      <c r="T132" s="61">
        <f t="shared" si="31"/>
        <v>37.5</v>
      </c>
      <c r="U132" s="61">
        <f t="shared" si="32"/>
        <v>12.5</v>
      </c>
      <c r="V132" s="61">
        <f t="shared" si="33"/>
        <v>15</v>
      </c>
    </row>
    <row r="133" spans="1:22" s="7" customFormat="1">
      <c r="A133" s="107">
        <v>17</v>
      </c>
      <c r="B133" s="10" t="s">
        <v>575</v>
      </c>
      <c r="C133" s="128">
        <v>0</v>
      </c>
      <c r="D133" s="128">
        <v>0</v>
      </c>
      <c r="E133" s="128">
        <v>4.5</v>
      </c>
      <c r="F133" s="128">
        <v>9</v>
      </c>
      <c r="G133" s="128">
        <v>4.5</v>
      </c>
      <c r="H133" s="128">
        <v>0</v>
      </c>
      <c r="I133" s="128">
        <v>0</v>
      </c>
      <c r="J133" s="129">
        <v>90</v>
      </c>
      <c r="K133" s="11">
        <v>14</v>
      </c>
      <c r="L133" s="10"/>
      <c r="M133" s="107" t="s">
        <v>576</v>
      </c>
      <c r="N133" s="7" t="s">
        <v>34</v>
      </c>
      <c r="O133" s="11">
        <v>90</v>
      </c>
      <c r="P133" s="61">
        <f t="shared" si="27"/>
        <v>0</v>
      </c>
      <c r="Q133" s="61">
        <f t="shared" si="28"/>
        <v>0</v>
      </c>
      <c r="R133" s="61">
        <f t="shared" si="29"/>
        <v>4.05</v>
      </c>
      <c r="S133" s="61">
        <f t="shared" si="30"/>
        <v>8.1</v>
      </c>
      <c r="T133" s="61">
        <f t="shared" si="31"/>
        <v>4.05</v>
      </c>
      <c r="U133" s="61">
        <f t="shared" si="32"/>
        <v>0</v>
      </c>
      <c r="V133" s="61">
        <f t="shared" si="33"/>
        <v>0</v>
      </c>
    </row>
    <row r="134" spans="1:22" s="7" customFormat="1">
      <c r="A134" s="107">
        <v>24</v>
      </c>
      <c r="B134" s="10" t="s">
        <v>658</v>
      </c>
      <c r="C134" s="128">
        <v>0</v>
      </c>
      <c r="D134" s="128">
        <v>3.96</v>
      </c>
      <c r="E134" s="128">
        <v>7.92</v>
      </c>
      <c r="F134" s="128">
        <v>11.88</v>
      </c>
      <c r="G134" s="128">
        <v>11.88</v>
      </c>
      <c r="H134" s="128">
        <v>3.96</v>
      </c>
      <c r="I134" s="128">
        <v>0</v>
      </c>
      <c r="J134" s="129">
        <v>90</v>
      </c>
      <c r="K134" s="11" t="s">
        <v>659</v>
      </c>
      <c r="L134" s="10"/>
      <c r="M134" s="107" t="s">
        <v>628</v>
      </c>
      <c r="N134" s="7" t="s">
        <v>34</v>
      </c>
      <c r="O134" s="11">
        <v>90</v>
      </c>
      <c r="P134" s="61">
        <f t="shared" si="27"/>
        <v>0</v>
      </c>
      <c r="Q134" s="61">
        <f t="shared" si="28"/>
        <v>3.5640000000000001</v>
      </c>
      <c r="R134" s="61">
        <f t="shared" si="29"/>
        <v>7.1280000000000001</v>
      </c>
      <c r="S134" s="61">
        <f t="shared" si="30"/>
        <v>10.692</v>
      </c>
      <c r="T134" s="61">
        <f t="shared" si="31"/>
        <v>10.692</v>
      </c>
      <c r="U134" s="61">
        <f t="shared" si="32"/>
        <v>3.5640000000000001</v>
      </c>
      <c r="V134" s="61">
        <f t="shared" si="33"/>
        <v>0</v>
      </c>
    </row>
    <row r="135" spans="1:22" s="7" customFormat="1">
      <c r="A135" s="107">
        <v>25</v>
      </c>
      <c r="B135" s="10" t="s">
        <v>660</v>
      </c>
      <c r="C135" s="128">
        <v>0</v>
      </c>
      <c r="D135" s="128">
        <v>0.4</v>
      </c>
      <c r="E135" s="128">
        <v>10.765000000000001</v>
      </c>
      <c r="F135" s="128">
        <v>16.670000000000002</v>
      </c>
      <c r="G135" s="128">
        <v>5.2949999999999999</v>
      </c>
      <c r="H135" s="128">
        <v>3.37</v>
      </c>
      <c r="I135" s="128">
        <v>0</v>
      </c>
      <c r="J135" s="129">
        <v>50</v>
      </c>
      <c r="K135" s="11" t="s">
        <v>664</v>
      </c>
      <c r="L135" s="10"/>
      <c r="M135" s="107" t="s">
        <v>628</v>
      </c>
      <c r="N135" s="7" t="s">
        <v>34</v>
      </c>
      <c r="O135" s="11">
        <v>50</v>
      </c>
      <c r="P135" s="61">
        <f t="shared" si="27"/>
        <v>0</v>
      </c>
      <c r="Q135" s="61">
        <f t="shared" si="28"/>
        <v>0.2</v>
      </c>
      <c r="R135" s="61">
        <f t="shared" si="29"/>
        <v>5.3825000000000003</v>
      </c>
      <c r="S135" s="61">
        <f t="shared" si="30"/>
        <v>8.3350000000000009</v>
      </c>
      <c r="T135" s="61">
        <f t="shared" si="31"/>
        <v>2.6475</v>
      </c>
      <c r="U135" s="61">
        <f t="shared" si="32"/>
        <v>1.6850000000000001</v>
      </c>
      <c r="V135" s="61">
        <f t="shared" si="33"/>
        <v>0</v>
      </c>
    </row>
    <row r="136" spans="1:22" s="7" customFormat="1">
      <c r="A136" s="107">
        <v>26</v>
      </c>
      <c r="B136" s="10" t="s">
        <v>661</v>
      </c>
      <c r="C136" s="128">
        <v>0</v>
      </c>
      <c r="D136" s="128">
        <v>0</v>
      </c>
      <c r="E136" s="128">
        <v>0</v>
      </c>
      <c r="F136" s="128">
        <v>0</v>
      </c>
      <c r="G136" s="128">
        <v>0</v>
      </c>
      <c r="H136" s="128">
        <v>0</v>
      </c>
      <c r="I136" s="128">
        <v>0</v>
      </c>
      <c r="J136" s="129">
        <v>0</v>
      </c>
      <c r="K136" s="11" t="s">
        <v>665</v>
      </c>
      <c r="L136" s="10"/>
      <c r="M136" s="107" t="s">
        <v>628</v>
      </c>
      <c r="N136" s="7" t="s">
        <v>34</v>
      </c>
      <c r="O136" s="11">
        <v>0</v>
      </c>
      <c r="P136" s="61">
        <f t="shared" si="27"/>
        <v>0</v>
      </c>
      <c r="Q136" s="61">
        <f t="shared" si="28"/>
        <v>0</v>
      </c>
      <c r="R136" s="61">
        <f t="shared" si="29"/>
        <v>0</v>
      </c>
      <c r="S136" s="61">
        <f t="shared" si="30"/>
        <v>0</v>
      </c>
      <c r="T136" s="61">
        <f t="shared" si="31"/>
        <v>0</v>
      </c>
      <c r="U136" s="61">
        <f t="shared" si="32"/>
        <v>0</v>
      </c>
      <c r="V136" s="61">
        <f t="shared" si="33"/>
        <v>0</v>
      </c>
    </row>
    <row r="137" spans="1:22" s="7" customFormat="1">
      <c r="A137" s="107">
        <v>27</v>
      </c>
      <c r="B137" s="10" t="s">
        <v>662</v>
      </c>
      <c r="C137" s="128">
        <v>0</v>
      </c>
      <c r="D137" s="128">
        <v>5.0999999999999996</v>
      </c>
      <c r="E137" s="128">
        <v>6.4</v>
      </c>
      <c r="F137" s="128">
        <v>0</v>
      </c>
      <c r="G137" s="128">
        <v>0</v>
      </c>
      <c r="H137" s="128">
        <v>0</v>
      </c>
      <c r="I137" s="128">
        <v>0</v>
      </c>
      <c r="J137" s="129">
        <v>50</v>
      </c>
      <c r="K137" s="11" t="s">
        <v>665</v>
      </c>
      <c r="L137" s="10"/>
      <c r="M137" s="107" t="s">
        <v>667</v>
      </c>
      <c r="N137" s="7" t="s">
        <v>34</v>
      </c>
      <c r="O137" s="11">
        <v>50</v>
      </c>
      <c r="P137" s="61">
        <f t="shared" si="27"/>
        <v>0</v>
      </c>
      <c r="Q137" s="61">
        <f t="shared" si="28"/>
        <v>2.5499999999999998</v>
      </c>
      <c r="R137" s="61">
        <f t="shared" si="29"/>
        <v>3.2</v>
      </c>
      <c r="S137" s="61">
        <f t="shared" si="30"/>
        <v>0</v>
      </c>
      <c r="T137" s="61">
        <f t="shared" si="31"/>
        <v>0</v>
      </c>
      <c r="U137" s="61">
        <f t="shared" si="32"/>
        <v>0</v>
      </c>
      <c r="V137" s="61">
        <f t="shared" si="33"/>
        <v>0</v>
      </c>
    </row>
    <row r="138" spans="1:22" s="7" customFormat="1">
      <c r="A138" s="107">
        <v>28</v>
      </c>
      <c r="B138" s="10" t="s">
        <v>663</v>
      </c>
      <c r="C138" s="128">
        <v>0</v>
      </c>
      <c r="D138" s="128">
        <v>7.1</v>
      </c>
      <c r="E138" s="128">
        <v>16.55</v>
      </c>
      <c r="F138" s="128">
        <v>1.55</v>
      </c>
      <c r="G138" s="128">
        <v>1.8</v>
      </c>
      <c r="H138" s="128">
        <v>0</v>
      </c>
      <c r="I138" s="128">
        <v>0</v>
      </c>
      <c r="J138" s="129">
        <v>50</v>
      </c>
      <c r="K138" s="11" t="s">
        <v>666</v>
      </c>
      <c r="L138" s="10"/>
      <c r="M138" s="107" t="s">
        <v>628</v>
      </c>
      <c r="N138" s="7" t="s">
        <v>34</v>
      </c>
      <c r="O138" s="11">
        <v>50</v>
      </c>
      <c r="P138" s="61">
        <f t="shared" si="27"/>
        <v>0</v>
      </c>
      <c r="Q138" s="61">
        <f t="shared" si="28"/>
        <v>3.55</v>
      </c>
      <c r="R138" s="61">
        <f t="shared" si="29"/>
        <v>8.2750000000000004</v>
      </c>
      <c r="S138" s="61">
        <f t="shared" si="30"/>
        <v>0.77500000000000002</v>
      </c>
      <c r="T138" s="61">
        <f t="shared" si="31"/>
        <v>0.9</v>
      </c>
      <c r="U138" s="61">
        <f t="shared" si="32"/>
        <v>0</v>
      </c>
      <c r="V138" s="61">
        <f t="shared" si="33"/>
        <v>0</v>
      </c>
    </row>
    <row r="139" spans="1:22" s="7" customFormat="1">
      <c r="A139" s="107"/>
      <c r="B139" s="10" t="s">
        <v>629</v>
      </c>
      <c r="C139" s="128">
        <v>0</v>
      </c>
      <c r="D139" s="128">
        <v>2.444</v>
      </c>
      <c r="E139" s="128">
        <v>4.444</v>
      </c>
      <c r="F139" s="128">
        <v>2.222</v>
      </c>
      <c r="G139" s="128">
        <v>0.89</v>
      </c>
      <c r="H139" s="128">
        <v>0</v>
      </c>
      <c r="I139" s="128">
        <v>0</v>
      </c>
      <c r="J139" s="129">
        <v>100</v>
      </c>
      <c r="K139" s="11" t="s">
        <v>627</v>
      </c>
      <c r="L139" s="10"/>
      <c r="M139" s="107" t="s">
        <v>628</v>
      </c>
      <c r="N139" s="7" t="s">
        <v>34</v>
      </c>
      <c r="O139" s="11">
        <v>100</v>
      </c>
      <c r="P139" s="61">
        <f t="shared" si="27"/>
        <v>0</v>
      </c>
      <c r="Q139" s="61">
        <f t="shared" si="28"/>
        <v>2.444</v>
      </c>
      <c r="R139" s="61">
        <f t="shared" si="29"/>
        <v>4.444</v>
      </c>
      <c r="S139" s="61">
        <f t="shared" si="30"/>
        <v>2.222</v>
      </c>
      <c r="T139" s="61">
        <f t="shared" si="31"/>
        <v>0.89</v>
      </c>
      <c r="U139" s="61">
        <f t="shared" si="32"/>
        <v>0</v>
      </c>
      <c r="V139" s="61">
        <f t="shared" si="33"/>
        <v>0</v>
      </c>
    </row>
    <row r="140" spans="1:22" s="7" customFormat="1">
      <c r="A140" s="107">
        <v>11</v>
      </c>
      <c r="B140" s="10" t="s">
        <v>568</v>
      </c>
      <c r="C140" s="128">
        <v>0</v>
      </c>
      <c r="D140" s="128">
        <v>0</v>
      </c>
      <c r="E140" s="128">
        <v>4</v>
      </c>
      <c r="F140" s="128">
        <v>4</v>
      </c>
      <c r="G140" s="128">
        <v>4</v>
      </c>
      <c r="H140" s="128">
        <v>1</v>
      </c>
      <c r="I140" s="128">
        <v>1</v>
      </c>
      <c r="J140" s="129">
        <v>25</v>
      </c>
      <c r="K140" s="11" t="s">
        <v>625</v>
      </c>
      <c r="L140" s="10"/>
      <c r="M140" s="107" t="s">
        <v>8</v>
      </c>
      <c r="N140" s="7" t="s">
        <v>34</v>
      </c>
      <c r="O140" s="11">
        <v>25</v>
      </c>
      <c r="P140" s="61">
        <f t="shared" si="27"/>
        <v>0</v>
      </c>
      <c r="Q140" s="61">
        <f t="shared" si="28"/>
        <v>0</v>
      </c>
      <c r="R140" s="61">
        <f t="shared" si="29"/>
        <v>1</v>
      </c>
      <c r="S140" s="61">
        <f t="shared" si="30"/>
        <v>1</v>
      </c>
      <c r="T140" s="61">
        <f t="shared" si="31"/>
        <v>1</v>
      </c>
      <c r="U140" s="61">
        <f t="shared" si="32"/>
        <v>0.25</v>
      </c>
      <c r="V140" s="61">
        <f t="shared" si="33"/>
        <v>0.25</v>
      </c>
    </row>
    <row r="141" spans="1:22" s="74" customFormat="1" ht="15">
      <c r="A141" s="74" t="s">
        <v>287</v>
      </c>
      <c r="B141" s="110" t="s">
        <v>289</v>
      </c>
      <c r="C141" s="111"/>
      <c r="D141" s="111"/>
      <c r="E141" s="111"/>
      <c r="F141" s="111"/>
      <c r="G141" s="111"/>
      <c r="H141" s="111"/>
      <c r="I141" s="111"/>
      <c r="L141" s="21"/>
      <c r="O141" s="112"/>
      <c r="P141" s="126">
        <f t="shared" ref="P141:V141" si="34">+SUM(P142:P153)</f>
        <v>73.125229199999978</v>
      </c>
      <c r="Q141" s="126">
        <f t="shared" si="34"/>
        <v>101.95026159999999</v>
      </c>
      <c r="R141" s="126">
        <f t="shared" si="34"/>
        <v>102.58763239999999</v>
      </c>
      <c r="S141" s="126">
        <f t="shared" si="34"/>
        <v>99.816367999999997</v>
      </c>
      <c r="T141" s="126">
        <f t="shared" si="34"/>
        <v>102.48174199999997</v>
      </c>
      <c r="U141" s="126">
        <f t="shared" si="34"/>
        <v>98.254253999999989</v>
      </c>
      <c r="V141" s="126">
        <f t="shared" si="34"/>
        <v>100.24538999999999</v>
      </c>
    </row>
    <row r="142" spans="1:22" s="7" customFormat="1">
      <c r="A142" s="7" t="s">
        <v>30</v>
      </c>
      <c r="B142" s="7" t="s">
        <v>630</v>
      </c>
      <c r="C142" s="95">
        <v>50.838000000000001</v>
      </c>
      <c r="D142" s="95">
        <v>44.761000000000003</v>
      </c>
      <c r="E142" s="95">
        <v>56.999000000000002</v>
      </c>
      <c r="F142" s="95">
        <v>56.933</v>
      </c>
      <c r="G142" s="95">
        <v>58.689</v>
      </c>
      <c r="H142" s="95">
        <v>57.689</v>
      </c>
      <c r="I142" s="95">
        <v>57.689</v>
      </c>
      <c r="J142" s="7">
        <v>100</v>
      </c>
      <c r="K142" s="7" t="s">
        <v>388</v>
      </c>
      <c r="L142" s="10" t="s">
        <v>151</v>
      </c>
      <c r="M142" s="7" t="s">
        <v>8</v>
      </c>
      <c r="N142" s="10" t="s">
        <v>34</v>
      </c>
      <c r="O142" s="64">
        <v>100</v>
      </c>
      <c r="P142" s="61">
        <f t="shared" si="27"/>
        <v>50.838000000000001</v>
      </c>
      <c r="Q142" s="61">
        <f t="shared" ref="Q142:Q168" si="35">+$O142/100*D142</f>
        <v>44.761000000000003</v>
      </c>
      <c r="R142" s="61">
        <f t="shared" ref="R142:R168" si="36">+$O142/100*E142</f>
        <v>56.999000000000002</v>
      </c>
      <c r="S142" s="61">
        <f t="shared" ref="S142:S168" si="37">+$O142/100*F142</f>
        <v>56.933</v>
      </c>
      <c r="T142" s="61">
        <f t="shared" ref="T142:T168" si="38">+$O142/100*G142</f>
        <v>58.689</v>
      </c>
      <c r="U142" s="61">
        <f t="shared" ref="U142:U168" si="39">+$O142/100*H142</f>
        <v>57.689</v>
      </c>
      <c r="V142" s="61">
        <f t="shared" ref="V142:V168" si="40">+$O142/100*I142</f>
        <v>57.689</v>
      </c>
    </row>
    <row r="143" spans="1:22" s="7" customFormat="1">
      <c r="A143" s="7" t="s">
        <v>31</v>
      </c>
      <c r="B143" s="7" t="s">
        <v>221</v>
      </c>
      <c r="C143" s="95">
        <v>18.841199999999997</v>
      </c>
      <c r="D143" s="95">
        <v>26.643399999999996</v>
      </c>
      <c r="E143" s="95">
        <v>37.491299999999995</v>
      </c>
      <c r="F143" s="95">
        <v>42.879899999999992</v>
      </c>
      <c r="G143" s="95">
        <v>42.877099999999999</v>
      </c>
      <c r="H143" s="95">
        <v>39.260199999999998</v>
      </c>
      <c r="I143" s="95">
        <v>39.260199999999998</v>
      </c>
      <c r="J143" s="7">
        <v>70</v>
      </c>
      <c r="K143" s="7" t="s">
        <v>388</v>
      </c>
      <c r="L143" s="10" t="s">
        <v>151</v>
      </c>
      <c r="M143" s="7" t="s">
        <v>8</v>
      </c>
      <c r="N143" s="10" t="s">
        <v>34</v>
      </c>
      <c r="O143" s="64">
        <v>70</v>
      </c>
      <c r="P143" s="61">
        <f t="shared" si="27"/>
        <v>13.188839999999997</v>
      </c>
      <c r="Q143" s="61">
        <f t="shared" si="35"/>
        <v>18.650379999999995</v>
      </c>
      <c r="R143" s="61">
        <f t="shared" si="36"/>
        <v>26.243909999999996</v>
      </c>
      <c r="S143" s="61">
        <f t="shared" si="37"/>
        <v>30.015929999999994</v>
      </c>
      <c r="T143" s="61">
        <f t="shared" si="38"/>
        <v>30.013969999999997</v>
      </c>
      <c r="U143" s="61">
        <f t="shared" si="39"/>
        <v>27.482139999999998</v>
      </c>
      <c r="V143" s="61">
        <f t="shared" si="40"/>
        <v>27.482139999999998</v>
      </c>
    </row>
    <row r="144" spans="1:22" s="7" customFormat="1">
      <c r="A144" s="7" t="s">
        <v>9</v>
      </c>
      <c r="B144" s="127" t="s">
        <v>223</v>
      </c>
      <c r="C144" s="95">
        <v>8.25</v>
      </c>
      <c r="D144" s="95">
        <v>26.384</v>
      </c>
      <c r="E144" s="95">
        <v>13.646000000000001</v>
      </c>
      <c r="F144" s="95">
        <v>5.633</v>
      </c>
      <c r="G144" s="95">
        <v>6.5505000000000004</v>
      </c>
      <c r="H144" s="95">
        <v>7.9</v>
      </c>
      <c r="I144" s="95">
        <v>5.4</v>
      </c>
      <c r="J144" s="7">
        <v>50</v>
      </c>
      <c r="K144" s="7" t="s">
        <v>388</v>
      </c>
      <c r="L144" s="10" t="s">
        <v>151</v>
      </c>
      <c r="M144" s="7" t="s">
        <v>8</v>
      </c>
      <c r="N144" s="10" t="s">
        <v>34</v>
      </c>
      <c r="O144" s="64">
        <v>50</v>
      </c>
      <c r="P144" s="61">
        <f t="shared" si="27"/>
        <v>4.125</v>
      </c>
      <c r="Q144" s="61">
        <f t="shared" si="35"/>
        <v>13.192</v>
      </c>
      <c r="R144" s="61">
        <f t="shared" si="36"/>
        <v>6.8230000000000004</v>
      </c>
      <c r="S144" s="61">
        <f t="shared" si="37"/>
        <v>2.8165</v>
      </c>
      <c r="T144" s="61">
        <f t="shared" si="38"/>
        <v>3.2752500000000002</v>
      </c>
      <c r="U144" s="61">
        <f t="shared" si="39"/>
        <v>3.95</v>
      </c>
      <c r="V144" s="61">
        <f t="shared" si="40"/>
        <v>2.7</v>
      </c>
    </row>
    <row r="145" spans="1:22" s="7" customFormat="1" ht="25.5">
      <c r="A145" s="107">
        <v>19</v>
      </c>
      <c r="B145" s="127" t="s">
        <v>444</v>
      </c>
      <c r="C145" s="128">
        <v>0.497</v>
      </c>
      <c r="D145" s="128">
        <v>16.978999999999999</v>
      </c>
      <c r="E145" s="128">
        <v>2.5</v>
      </c>
      <c r="F145" s="128">
        <v>0</v>
      </c>
      <c r="G145" s="128">
        <v>0</v>
      </c>
      <c r="H145" s="128">
        <v>2.5</v>
      </c>
      <c r="I145" s="128">
        <v>2.5</v>
      </c>
      <c r="J145" s="129">
        <v>100</v>
      </c>
      <c r="K145" s="244" t="s">
        <v>577</v>
      </c>
      <c r="M145" s="107" t="s">
        <v>290</v>
      </c>
      <c r="N145" s="7" t="s">
        <v>258</v>
      </c>
      <c r="O145" s="11">
        <v>100</v>
      </c>
      <c r="P145" s="61">
        <f t="shared" si="27"/>
        <v>0.497</v>
      </c>
      <c r="Q145" s="61">
        <f t="shared" si="35"/>
        <v>16.978999999999999</v>
      </c>
      <c r="R145" s="61">
        <f t="shared" si="36"/>
        <v>2.5</v>
      </c>
      <c r="S145" s="61">
        <f t="shared" si="37"/>
        <v>0</v>
      </c>
      <c r="T145" s="61">
        <f t="shared" si="38"/>
        <v>0</v>
      </c>
      <c r="U145" s="61">
        <f t="shared" si="39"/>
        <v>2.5</v>
      </c>
      <c r="V145" s="61">
        <f t="shared" si="40"/>
        <v>2.5</v>
      </c>
    </row>
    <row r="146" spans="1:22" s="7" customFormat="1">
      <c r="A146" s="107">
        <v>19</v>
      </c>
      <c r="B146" s="127" t="s">
        <v>631</v>
      </c>
      <c r="C146" s="128">
        <v>1.11504</v>
      </c>
      <c r="D146" s="128">
        <v>2.35392</v>
      </c>
      <c r="E146" s="128">
        <v>1.1668799999999999</v>
      </c>
      <c r="F146" s="128">
        <v>0.56159999999999999</v>
      </c>
      <c r="G146" s="128">
        <v>0.3024</v>
      </c>
      <c r="H146" s="128">
        <v>0.17279999999999998</v>
      </c>
      <c r="I146" s="128">
        <v>0</v>
      </c>
      <c r="J146" s="129">
        <v>48</v>
      </c>
      <c r="K146" s="11" t="s">
        <v>578</v>
      </c>
      <c r="M146" s="107" t="s">
        <v>579</v>
      </c>
      <c r="N146" s="7" t="s">
        <v>34</v>
      </c>
      <c r="O146" s="11">
        <v>48</v>
      </c>
      <c r="P146" s="61">
        <f t="shared" si="27"/>
        <v>0.53521920000000001</v>
      </c>
      <c r="Q146" s="61">
        <f t="shared" si="35"/>
        <v>1.1298816</v>
      </c>
      <c r="R146" s="61">
        <f t="shared" si="36"/>
        <v>0.56010239999999989</v>
      </c>
      <c r="S146" s="61">
        <f t="shared" si="37"/>
        <v>0.26956799999999997</v>
      </c>
      <c r="T146" s="61">
        <f t="shared" si="38"/>
        <v>0.145152</v>
      </c>
      <c r="U146" s="61">
        <f t="shared" si="39"/>
        <v>8.294399999999999E-2</v>
      </c>
      <c r="V146" s="61">
        <f t="shared" si="40"/>
        <v>0</v>
      </c>
    </row>
    <row r="147" spans="1:22" s="7" customFormat="1">
      <c r="A147" s="107"/>
      <c r="B147" s="127" t="s">
        <v>570</v>
      </c>
      <c r="C147" s="128">
        <v>0</v>
      </c>
      <c r="D147" s="128">
        <v>0.75</v>
      </c>
      <c r="E147" s="128">
        <v>2.25</v>
      </c>
      <c r="F147" s="128">
        <v>3.5</v>
      </c>
      <c r="G147" s="128">
        <v>4</v>
      </c>
      <c r="H147" s="128">
        <v>0.75</v>
      </c>
      <c r="I147" s="128">
        <v>0.75</v>
      </c>
      <c r="J147" s="129">
        <v>50</v>
      </c>
      <c r="K147" s="11">
        <v>7</v>
      </c>
      <c r="M147" s="107" t="s">
        <v>580</v>
      </c>
      <c r="N147" s="7" t="s">
        <v>34</v>
      </c>
      <c r="O147" s="11">
        <v>50</v>
      </c>
      <c r="P147" s="61">
        <f t="shared" si="27"/>
        <v>0</v>
      </c>
      <c r="Q147" s="61">
        <f t="shared" si="35"/>
        <v>0.375</v>
      </c>
      <c r="R147" s="61">
        <f t="shared" si="36"/>
        <v>1.125</v>
      </c>
      <c r="S147" s="61">
        <f t="shared" si="37"/>
        <v>1.75</v>
      </c>
      <c r="T147" s="61">
        <f t="shared" si="38"/>
        <v>2</v>
      </c>
      <c r="U147" s="61">
        <f t="shared" si="39"/>
        <v>0.375</v>
      </c>
      <c r="V147" s="61">
        <f t="shared" si="40"/>
        <v>0.375</v>
      </c>
    </row>
    <row r="148" spans="1:22" s="7" customFormat="1">
      <c r="A148" s="7" t="s">
        <v>291</v>
      </c>
      <c r="B148" s="127" t="s">
        <v>706</v>
      </c>
      <c r="C148" s="128">
        <v>6.7264999999999997</v>
      </c>
      <c r="D148" s="128">
        <v>9.104000000000001</v>
      </c>
      <c r="E148" s="128">
        <v>10.257</v>
      </c>
      <c r="F148" s="128">
        <v>10.2485</v>
      </c>
      <c r="G148" s="128">
        <v>11.298499999999999</v>
      </c>
      <c r="H148" s="128">
        <v>7.2985000000000007</v>
      </c>
      <c r="I148" s="128">
        <v>7.2985000000000007</v>
      </c>
      <c r="J148" s="129">
        <v>50</v>
      </c>
      <c r="K148" s="64" t="s">
        <v>388</v>
      </c>
      <c r="L148" s="10" t="s">
        <v>151</v>
      </c>
      <c r="M148" s="107" t="s">
        <v>8</v>
      </c>
      <c r="N148" s="7" t="s">
        <v>586</v>
      </c>
      <c r="O148" s="11">
        <v>50</v>
      </c>
      <c r="P148" s="61">
        <f t="shared" si="27"/>
        <v>3.3632499999999999</v>
      </c>
      <c r="Q148" s="61">
        <f t="shared" si="35"/>
        <v>4.5520000000000005</v>
      </c>
      <c r="R148" s="61">
        <f t="shared" si="36"/>
        <v>5.1284999999999998</v>
      </c>
      <c r="S148" s="61">
        <f t="shared" si="37"/>
        <v>5.12425</v>
      </c>
      <c r="T148" s="61">
        <f t="shared" si="38"/>
        <v>5.6492499999999994</v>
      </c>
      <c r="U148" s="61">
        <f t="shared" si="39"/>
        <v>3.6492500000000003</v>
      </c>
      <c r="V148" s="61">
        <f t="shared" si="40"/>
        <v>3.6492500000000003</v>
      </c>
    </row>
    <row r="149" spans="1:22" s="7" customFormat="1">
      <c r="B149" s="7" t="s">
        <v>632</v>
      </c>
      <c r="C149" s="95">
        <v>0.505</v>
      </c>
      <c r="D149" s="95">
        <v>1.0169999999999999</v>
      </c>
      <c r="E149" s="95">
        <v>0.499</v>
      </c>
      <c r="F149" s="95">
        <v>0.158</v>
      </c>
      <c r="G149" s="95">
        <v>0</v>
      </c>
      <c r="H149" s="95">
        <v>0</v>
      </c>
      <c r="I149" s="95">
        <v>0</v>
      </c>
      <c r="J149" s="7">
        <v>100</v>
      </c>
      <c r="K149" s="64">
        <v>6</v>
      </c>
      <c r="L149" s="10" t="s">
        <v>151</v>
      </c>
      <c r="M149" s="7" t="s">
        <v>8</v>
      </c>
      <c r="N149" s="10" t="s">
        <v>34</v>
      </c>
      <c r="O149" s="7">
        <v>100</v>
      </c>
      <c r="P149" s="61">
        <f t="shared" si="27"/>
        <v>0.505</v>
      </c>
      <c r="Q149" s="61">
        <f t="shared" si="35"/>
        <v>1.0169999999999999</v>
      </c>
      <c r="R149" s="61">
        <f t="shared" si="36"/>
        <v>0.499</v>
      </c>
      <c r="S149" s="61">
        <f t="shared" si="37"/>
        <v>0.158</v>
      </c>
      <c r="T149" s="61">
        <f t="shared" si="38"/>
        <v>0</v>
      </c>
      <c r="U149" s="61">
        <f t="shared" si="39"/>
        <v>0</v>
      </c>
      <c r="V149" s="61">
        <f t="shared" si="40"/>
        <v>0</v>
      </c>
    </row>
    <row r="150" spans="1:22" s="7" customFormat="1">
      <c r="A150" s="7" t="s">
        <v>633</v>
      </c>
      <c r="B150" s="7" t="s">
        <v>634</v>
      </c>
      <c r="C150" s="95">
        <v>0</v>
      </c>
      <c r="D150" s="95">
        <v>0.8</v>
      </c>
      <c r="E150" s="95">
        <v>1.2</v>
      </c>
      <c r="F150" s="95">
        <v>1.4</v>
      </c>
      <c r="G150" s="95">
        <v>1.2</v>
      </c>
      <c r="H150" s="95">
        <v>0.4</v>
      </c>
      <c r="I150" s="95">
        <v>0</v>
      </c>
      <c r="J150" s="7">
        <v>20</v>
      </c>
      <c r="K150" s="64" t="s">
        <v>388</v>
      </c>
      <c r="L150" s="10"/>
      <c r="M150" s="7" t="s">
        <v>8</v>
      </c>
      <c r="N150" s="10" t="s">
        <v>34</v>
      </c>
      <c r="O150" s="7">
        <v>20</v>
      </c>
      <c r="P150" s="61">
        <f t="shared" si="27"/>
        <v>0</v>
      </c>
      <c r="Q150" s="61">
        <f t="shared" si="35"/>
        <v>0.16000000000000003</v>
      </c>
      <c r="R150" s="61">
        <f t="shared" si="36"/>
        <v>0.24</v>
      </c>
      <c r="S150" s="61">
        <f t="shared" si="37"/>
        <v>0.27999999999999997</v>
      </c>
      <c r="T150" s="61">
        <f t="shared" si="38"/>
        <v>0.24</v>
      </c>
      <c r="U150" s="61">
        <f t="shared" si="39"/>
        <v>8.0000000000000016E-2</v>
      </c>
      <c r="V150" s="61">
        <f t="shared" si="40"/>
        <v>0</v>
      </c>
    </row>
    <row r="151" spans="1:22" s="7" customFormat="1">
      <c r="A151" s="7" t="s">
        <v>635</v>
      </c>
      <c r="B151" s="7" t="s">
        <v>637</v>
      </c>
      <c r="C151" s="95">
        <v>0</v>
      </c>
      <c r="D151" s="95">
        <v>3</v>
      </c>
      <c r="E151" s="95">
        <v>7.5</v>
      </c>
      <c r="F151" s="95">
        <v>7.5</v>
      </c>
      <c r="G151" s="95">
        <v>7.5</v>
      </c>
      <c r="H151" s="95">
        <v>7.5</v>
      </c>
      <c r="I151" s="95">
        <v>19.5</v>
      </c>
      <c r="J151" s="7">
        <v>30</v>
      </c>
      <c r="K151" s="64" t="s">
        <v>388</v>
      </c>
      <c r="L151" s="10"/>
      <c r="M151" s="7" t="s">
        <v>8</v>
      </c>
      <c r="N151" s="10" t="s">
        <v>34</v>
      </c>
      <c r="O151" s="7">
        <v>30</v>
      </c>
      <c r="P151" s="61">
        <f t="shared" si="27"/>
        <v>0</v>
      </c>
      <c r="Q151" s="61">
        <f t="shared" si="35"/>
        <v>0.89999999999999991</v>
      </c>
      <c r="R151" s="61">
        <f t="shared" si="36"/>
        <v>2.25</v>
      </c>
      <c r="S151" s="61">
        <f t="shared" si="37"/>
        <v>2.25</v>
      </c>
      <c r="T151" s="61">
        <f t="shared" si="38"/>
        <v>2.25</v>
      </c>
      <c r="U151" s="61">
        <f t="shared" si="39"/>
        <v>2.25</v>
      </c>
      <c r="V151" s="61">
        <f t="shared" si="40"/>
        <v>5.85</v>
      </c>
    </row>
    <row r="152" spans="1:22" s="7" customFormat="1">
      <c r="A152" s="7" t="s">
        <v>636</v>
      </c>
      <c r="B152" s="7" t="s">
        <v>638</v>
      </c>
      <c r="C152" s="95">
        <v>0</v>
      </c>
      <c r="D152" s="95">
        <v>1</v>
      </c>
      <c r="E152" s="95">
        <v>1</v>
      </c>
      <c r="F152" s="95">
        <v>1</v>
      </c>
      <c r="G152" s="95">
        <v>1</v>
      </c>
      <c r="H152" s="95">
        <v>1</v>
      </c>
      <c r="I152" s="95">
        <v>0</v>
      </c>
      <c r="J152" s="7">
        <v>10</v>
      </c>
      <c r="K152" s="64" t="s">
        <v>388</v>
      </c>
      <c r="L152" s="10"/>
      <c r="M152" s="7" t="s">
        <v>8</v>
      </c>
      <c r="N152" s="10" t="s">
        <v>34</v>
      </c>
      <c r="O152" s="7">
        <v>10</v>
      </c>
      <c r="P152" s="61">
        <f t="shared" si="27"/>
        <v>0</v>
      </c>
      <c r="Q152" s="61">
        <f t="shared" si="35"/>
        <v>0.1</v>
      </c>
      <c r="R152" s="61">
        <f t="shared" si="36"/>
        <v>0.1</v>
      </c>
      <c r="S152" s="61">
        <f t="shared" si="37"/>
        <v>0.1</v>
      </c>
      <c r="T152" s="61">
        <f t="shared" si="38"/>
        <v>0.1</v>
      </c>
      <c r="U152" s="61">
        <f t="shared" si="39"/>
        <v>0.1</v>
      </c>
      <c r="V152" s="61">
        <f t="shared" si="40"/>
        <v>0</v>
      </c>
    </row>
    <row r="153" spans="1:22" s="7" customFormat="1">
      <c r="B153" s="7" t="s">
        <v>510</v>
      </c>
      <c r="C153" s="95">
        <v>0.36460000000000004</v>
      </c>
      <c r="D153" s="95">
        <v>0.67</v>
      </c>
      <c r="E153" s="95">
        <v>0.59560000000000002</v>
      </c>
      <c r="F153" s="95">
        <v>0.59560000000000002</v>
      </c>
      <c r="G153" s="95">
        <v>0.59560000000000002</v>
      </c>
      <c r="H153" s="95">
        <v>0.47960000000000003</v>
      </c>
      <c r="I153" s="95">
        <v>0</v>
      </c>
      <c r="J153" s="7">
        <v>20</v>
      </c>
      <c r="K153" s="64" t="s">
        <v>511</v>
      </c>
      <c r="L153" s="10"/>
      <c r="M153" s="7" t="s">
        <v>512</v>
      </c>
      <c r="N153" s="10" t="s">
        <v>34</v>
      </c>
      <c r="O153" s="7">
        <v>20</v>
      </c>
      <c r="P153" s="61">
        <f t="shared" si="27"/>
        <v>7.2920000000000013E-2</v>
      </c>
      <c r="Q153" s="61">
        <f t="shared" si="35"/>
        <v>0.13400000000000001</v>
      </c>
      <c r="R153" s="61">
        <f t="shared" si="36"/>
        <v>0.11912</v>
      </c>
      <c r="S153" s="61">
        <f t="shared" si="37"/>
        <v>0.11912</v>
      </c>
      <c r="T153" s="61">
        <f t="shared" si="38"/>
        <v>0.11912</v>
      </c>
      <c r="U153" s="61">
        <f t="shared" si="39"/>
        <v>9.5920000000000005E-2</v>
      </c>
      <c r="V153" s="61">
        <f t="shared" si="40"/>
        <v>0</v>
      </c>
    </row>
    <row r="154" spans="1:22" s="7" customFormat="1" ht="15">
      <c r="A154" s="74" t="s">
        <v>292</v>
      </c>
      <c r="B154" s="110" t="s">
        <v>20</v>
      </c>
      <c r="C154" s="347"/>
      <c r="D154" s="347"/>
      <c r="E154" s="347"/>
      <c r="F154" s="347"/>
      <c r="G154" s="347"/>
      <c r="H154" s="347"/>
      <c r="I154" s="347"/>
      <c r="J154" s="95"/>
      <c r="K154" s="64"/>
      <c r="L154" s="10"/>
      <c r="N154" s="10"/>
      <c r="P154" s="126">
        <f>SUM(P155:P168)</f>
        <v>39.344635000000004</v>
      </c>
      <c r="Q154" s="126">
        <f t="shared" ref="Q154:V154" si="41">SUM(Q155:Q168)</f>
        <v>39.909142500000002</v>
      </c>
      <c r="R154" s="126">
        <f t="shared" si="41"/>
        <v>40.700357500000003</v>
      </c>
      <c r="S154" s="126">
        <f t="shared" si="41"/>
        <v>39.01726</v>
      </c>
      <c r="T154" s="126">
        <f t="shared" si="41"/>
        <v>38.354037499999997</v>
      </c>
      <c r="U154" s="126">
        <f t="shared" si="41"/>
        <v>36.976117499999994</v>
      </c>
      <c r="V154" s="126">
        <f t="shared" si="41"/>
        <v>35.383980000000001</v>
      </c>
    </row>
    <row r="155" spans="1:22" s="7" customFormat="1">
      <c r="A155" s="106" t="s">
        <v>293</v>
      </c>
      <c r="B155" s="7" t="s">
        <v>639</v>
      </c>
      <c r="C155" s="95">
        <v>19.775500000000001</v>
      </c>
      <c r="D155" s="95">
        <v>21.96575</v>
      </c>
      <c r="E155" s="95">
        <v>25.568750000000001</v>
      </c>
      <c r="F155" s="95">
        <v>26.015999999999998</v>
      </c>
      <c r="G155" s="95">
        <v>24.00375</v>
      </c>
      <c r="H155" s="95">
        <v>18.568750000000001</v>
      </c>
      <c r="I155" s="95">
        <v>10.925000000000001</v>
      </c>
      <c r="J155" s="7">
        <v>25</v>
      </c>
      <c r="K155" s="7">
        <v>5</v>
      </c>
      <c r="L155" s="7" t="s">
        <v>150</v>
      </c>
      <c r="M155" s="7" t="s">
        <v>8</v>
      </c>
      <c r="N155" s="10" t="s">
        <v>34</v>
      </c>
      <c r="O155" s="64">
        <v>25</v>
      </c>
      <c r="P155" s="61">
        <f t="shared" si="27"/>
        <v>4.9438750000000002</v>
      </c>
      <c r="Q155" s="61">
        <f t="shared" si="35"/>
        <v>5.4914375</v>
      </c>
      <c r="R155" s="61">
        <f t="shared" si="36"/>
        <v>6.3921875000000004</v>
      </c>
      <c r="S155" s="61">
        <f t="shared" si="37"/>
        <v>6.5039999999999996</v>
      </c>
      <c r="T155" s="61">
        <f t="shared" si="38"/>
        <v>6.0009375</v>
      </c>
      <c r="U155" s="61">
        <f t="shared" si="39"/>
        <v>4.6421875000000004</v>
      </c>
      <c r="V155" s="61">
        <f t="shared" si="40"/>
        <v>2.7312500000000002</v>
      </c>
    </row>
    <row r="156" spans="1:22" s="7" customFormat="1">
      <c r="A156" s="106" t="s">
        <v>293</v>
      </c>
      <c r="B156" s="7" t="s">
        <v>641</v>
      </c>
      <c r="C156" s="95">
        <v>10.931700000000001</v>
      </c>
      <c r="D156" s="95">
        <v>16.8261</v>
      </c>
      <c r="E156" s="95">
        <v>24.911399999999997</v>
      </c>
      <c r="F156" s="95">
        <v>18.131699999999999</v>
      </c>
      <c r="G156" s="95">
        <v>15.319499999999998</v>
      </c>
      <c r="H156" s="95">
        <v>12.165599999999998</v>
      </c>
      <c r="I156" s="95">
        <v>14.181599999999998</v>
      </c>
      <c r="J156" s="7">
        <v>30</v>
      </c>
      <c r="K156" s="7">
        <v>5</v>
      </c>
      <c r="L156" s="7" t="s">
        <v>150</v>
      </c>
      <c r="M156" s="7" t="s">
        <v>8</v>
      </c>
      <c r="N156" s="10" t="s">
        <v>34</v>
      </c>
      <c r="O156" s="64">
        <v>30</v>
      </c>
      <c r="P156" s="61">
        <f t="shared" si="27"/>
        <v>3.2795100000000001</v>
      </c>
      <c r="Q156" s="61">
        <f t="shared" si="35"/>
        <v>5.0478300000000003</v>
      </c>
      <c r="R156" s="61">
        <f t="shared" si="36"/>
        <v>7.4734199999999991</v>
      </c>
      <c r="S156" s="61">
        <f t="shared" si="37"/>
        <v>5.4395099999999994</v>
      </c>
      <c r="T156" s="61">
        <f t="shared" si="38"/>
        <v>4.5958499999999995</v>
      </c>
      <c r="U156" s="61">
        <f t="shared" si="39"/>
        <v>3.6496799999999991</v>
      </c>
      <c r="V156" s="61">
        <f t="shared" si="40"/>
        <v>4.2544799999999992</v>
      </c>
    </row>
    <row r="157" spans="1:22" s="7" customFormat="1">
      <c r="A157" s="106" t="s">
        <v>293</v>
      </c>
      <c r="B157" s="7" t="s">
        <v>362</v>
      </c>
      <c r="C157" s="95">
        <v>0.56225000000000003</v>
      </c>
      <c r="D157" s="95">
        <v>0.46500000000000002</v>
      </c>
      <c r="E157" s="95">
        <v>0.59199999999999997</v>
      </c>
      <c r="F157" s="95">
        <v>0.59199999999999997</v>
      </c>
      <c r="G157" s="95">
        <v>0.59199999999999997</v>
      </c>
      <c r="H157" s="95">
        <v>0.59199999999999997</v>
      </c>
      <c r="I157" s="95">
        <v>0.59199999999999997</v>
      </c>
      <c r="J157" s="7">
        <v>25</v>
      </c>
      <c r="K157" s="7">
        <v>5</v>
      </c>
      <c r="L157" s="7" t="s">
        <v>150</v>
      </c>
      <c r="M157" s="7" t="s">
        <v>8</v>
      </c>
      <c r="N157" s="10" t="s">
        <v>34</v>
      </c>
      <c r="O157" s="64">
        <v>25</v>
      </c>
      <c r="P157" s="61">
        <f t="shared" si="27"/>
        <v>0.14056250000000001</v>
      </c>
      <c r="Q157" s="61">
        <f t="shared" si="35"/>
        <v>0.11625000000000001</v>
      </c>
      <c r="R157" s="61">
        <f t="shared" si="36"/>
        <v>0.14799999999999999</v>
      </c>
      <c r="S157" s="61">
        <f t="shared" si="37"/>
        <v>0.14799999999999999</v>
      </c>
      <c r="T157" s="61">
        <f t="shared" si="38"/>
        <v>0.14799999999999999</v>
      </c>
      <c r="U157" s="61">
        <f t="shared" si="39"/>
        <v>0.14799999999999999</v>
      </c>
      <c r="V157" s="61">
        <f t="shared" si="40"/>
        <v>0.14799999999999999</v>
      </c>
    </row>
    <row r="158" spans="1:22" s="7" customFormat="1">
      <c r="A158" s="106" t="s">
        <v>293</v>
      </c>
      <c r="B158" s="7" t="s">
        <v>363</v>
      </c>
      <c r="C158" s="95">
        <v>0.14974999999999999</v>
      </c>
      <c r="D158" s="95">
        <v>4.7500000000000001E-2</v>
      </c>
      <c r="E158" s="95">
        <v>0</v>
      </c>
      <c r="F158" s="95">
        <v>0</v>
      </c>
      <c r="G158" s="95">
        <v>0</v>
      </c>
      <c r="H158" s="95">
        <v>0</v>
      </c>
      <c r="I158" s="95">
        <v>0</v>
      </c>
      <c r="J158" s="7">
        <v>25</v>
      </c>
      <c r="K158" s="7">
        <v>5</v>
      </c>
      <c r="L158" s="7" t="s">
        <v>150</v>
      </c>
      <c r="M158" s="7" t="s">
        <v>8</v>
      </c>
      <c r="N158" s="10" t="s">
        <v>34</v>
      </c>
      <c r="O158" s="64">
        <v>25</v>
      </c>
      <c r="P158" s="61">
        <f t="shared" si="27"/>
        <v>3.7437499999999999E-2</v>
      </c>
      <c r="Q158" s="61">
        <f t="shared" si="35"/>
        <v>1.1875E-2</v>
      </c>
      <c r="R158" s="61">
        <f t="shared" si="36"/>
        <v>0</v>
      </c>
      <c r="S158" s="61">
        <f t="shared" si="37"/>
        <v>0</v>
      </c>
      <c r="T158" s="61">
        <f t="shared" si="38"/>
        <v>0</v>
      </c>
      <c r="U158" s="61">
        <f t="shared" si="39"/>
        <v>0</v>
      </c>
      <c r="V158" s="61">
        <f t="shared" si="40"/>
        <v>0</v>
      </c>
    </row>
    <row r="159" spans="1:22" s="7" customFormat="1">
      <c r="A159" s="106" t="s">
        <v>293</v>
      </c>
      <c r="B159" s="7" t="s">
        <v>364</v>
      </c>
      <c r="C159" s="95">
        <v>0</v>
      </c>
      <c r="D159" s="95">
        <v>0</v>
      </c>
      <c r="E159" s="95">
        <v>0</v>
      </c>
      <c r="F159" s="95">
        <v>0</v>
      </c>
      <c r="G159" s="95">
        <v>0</v>
      </c>
      <c r="H159" s="95">
        <v>0</v>
      </c>
      <c r="I159" s="95">
        <v>0</v>
      </c>
      <c r="J159" s="7">
        <v>25</v>
      </c>
      <c r="K159" s="7">
        <v>5</v>
      </c>
      <c r="L159" s="7" t="s">
        <v>150</v>
      </c>
      <c r="M159" s="7" t="s">
        <v>8</v>
      </c>
      <c r="N159" s="10" t="s">
        <v>34</v>
      </c>
      <c r="O159" s="64">
        <v>25</v>
      </c>
      <c r="P159" s="61">
        <f t="shared" si="27"/>
        <v>0</v>
      </c>
      <c r="Q159" s="61">
        <f t="shared" si="35"/>
        <v>0</v>
      </c>
      <c r="R159" s="61">
        <f t="shared" si="36"/>
        <v>0</v>
      </c>
      <c r="S159" s="61">
        <f t="shared" si="37"/>
        <v>0</v>
      </c>
      <c r="T159" s="61">
        <f t="shared" si="38"/>
        <v>0</v>
      </c>
      <c r="U159" s="61">
        <f t="shared" si="39"/>
        <v>0</v>
      </c>
      <c r="V159" s="61">
        <f t="shared" si="40"/>
        <v>0</v>
      </c>
    </row>
    <row r="160" spans="1:22" s="7" customFormat="1">
      <c r="A160" s="106" t="s">
        <v>293</v>
      </c>
      <c r="B160" s="7" t="s">
        <v>21</v>
      </c>
      <c r="C160" s="95">
        <v>6.2850000000000001</v>
      </c>
      <c r="D160" s="95">
        <v>5.2060000000000004</v>
      </c>
      <c r="E160" s="95">
        <v>4.08</v>
      </c>
      <c r="F160" s="95">
        <v>4.68</v>
      </c>
      <c r="G160" s="95">
        <v>6.48</v>
      </c>
      <c r="H160" s="95">
        <v>5.48</v>
      </c>
      <c r="I160" s="95">
        <v>5.48</v>
      </c>
      <c r="J160" s="7">
        <v>100</v>
      </c>
      <c r="K160" s="7">
        <v>5</v>
      </c>
      <c r="L160" s="7" t="s">
        <v>150</v>
      </c>
      <c r="M160" s="7" t="s">
        <v>642</v>
      </c>
      <c r="N160" s="10" t="s">
        <v>34</v>
      </c>
      <c r="O160" s="64">
        <v>50</v>
      </c>
      <c r="P160" s="61">
        <f t="shared" si="27"/>
        <v>3.1425000000000001</v>
      </c>
      <c r="Q160" s="61">
        <f t="shared" si="35"/>
        <v>2.6030000000000002</v>
      </c>
      <c r="R160" s="61">
        <f t="shared" si="36"/>
        <v>2.04</v>
      </c>
      <c r="S160" s="61">
        <f t="shared" si="37"/>
        <v>2.34</v>
      </c>
      <c r="T160" s="61">
        <f t="shared" si="38"/>
        <v>3.24</v>
      </c>
      <c r="U160" s="61">
        <f t="shared" si="39"/>
        <v>2.74</v>
      </c>
      <c r="V160" s="61">
        <f t="shared" si="40"/>
        <v>2.74</v>
      </c>
    </row>
    <row r="161" spans="1:24" s="7" customFormat="1">
      <c r="A161" s="106" t="s">
        <v>293</v>
      </c>
      <c r="B161" s="7" t="s">
        <v>239</v>
      </c>
      <c r="C161" s="95">
        <v>7.4509999999999996</v>
      </c>
      <c r="D161" s="95">
        <v>6.4009999999999998</v>
      </c>
      <c r="E161" s="95">
        <v>6.4009999999999998</v>
      </c>
      <c r="F161" s="95">
        <v>6.4009999999999998</v>
      </c>
      <c r="G161" s="95">
        <v>5.4009999999999998</v>
      </c>
      <c r="H161" s="95">
        <v>5.4009999999999998</v>
      </c>
      <c r="I161" s="95">
        <v>5.4009999999999998</v>
      </c>
      <c r="J161" s="7">
        <v>100</v>
      </c>
      <c r="K161" s="7">
        <v>5</v>
      </c>
      <c r="L161" s="7" t="s">
        <v>150</v>
      </c>
      <c r="M161" s="7" t="s">
        <v>22</v>
      </c>
      <c r="N161" s="7" t="s">
        <v>33</v>
      </c>
      <c r="O161" s="64">
        <v>25</v>
      </c>
      <c r="P161" s="61">
        <f t="shared" si="27"/>
        <v>1.8627499999999999</v>
      </c>
      <c r="Q161" s="61">
        <f t="shared" si="35"/>
        <v>1.60025</v>
      </c>
      <c r="R161" s="61">
        <f t="shared" si="36"/>
        <v>1.60025</v>
      </c>
      <c r="S161" s="61">
        <f t="shared" si="37"/>
        <v>1.60025</v>
      </c>
      <c r="T161" s="61">
        <f t="shared" si="38"/>
        <v>1.35025</v>
      </c>
      <c r="U161" s="61">
        <f t="shared" si="39"/>
        <v>1.35025</v>
      </c>
      <c r="V161" s="61">
        <f t="shared" si="40"/>
        <v>1.35025</v>
      </c>
    </row>
    <row r="162" spans="1:24" s="7" customFormat="1">
      <c r="A162" s="106" t="s">
        <v>294</v>
      </c>
      <c r="B162" s="7" t="s">
        <v>643</v>
      </c>
      <c r="C162" s="95">
        <v>2.81</v>
      </c>
      <c r="D162" s="95">
        <v>4.3419999999999996</v>
      </c>
      <c r="E162" s="95">
        <v>4.2110000000000003</v>
      </c>
      <c r="F162" s="95">
        <v>3.87</v>
      </c>
      <c r="G162" s="95">
        <v>3.87</v>
      </c>
      <c r="H162" s="95">
        <v>3.87</v>
      </c>
      <c r="I162" s="95">
        <v>3.87</v>
      </c>
      <c r="J162" s="7">
        <v>100</v>
      </c>
      <c r="K162" s="7">
        <v>5</v>
      </c>
      <c r="L162" s="7" t="s">
        <v>150</v>
      </c>
      <c r="M162" s="10" t="s">
        <v>34</v>
      </c>
      <c r="N162" s="7" t="s">
        <v>34</v>
      </c>
      <c r="O162" s="64">
        <v>0</v>
      </c>
      <c r="P162" s="61">
        <f t="shared" si="27"/>
        <v>0</v>
      </c>
      <c r="Q162" s="61">
        <f t="shared" si="35"/>
        <v>0</v>
      </c>
      <c r="R162" s="61">
        <f t="shared" si="36"/>
        <v>0</v>
      </c>
      <c r="S162" s="61">
        <f t="shared" si="37"/>
        <v>0</v>
      </c>
      <c r="T162" s="61">
        <f t="shared" si="38"/>
        <v>0</v>
      </c>
      <c r="U162" s="61">
        <f t="shared" si="39"/>
        <v>0</v>
      </c>
      <c r="V162" s="61">
        <f t="shared" si="40"/>
        <v>0</v>
      </c>
    </row>
    <row r="163" spans="1:24" s="7" customFormat="1">
      <c r="A163" s="106" t="s">
        <v>295</v>
      </c>
      <c r="B163" s="7" t="s">
        <v>24</v>
      </c>
      <c r="C163" s="95">
        <v>9.2070000000000007</v>
      </c>
      <c r="D163" s="95">
        <v>7.71</v>
      </c>
      <c r="E163" s="95">
        <v>7.3380000000000001</v>
      </c>
      <c r="F163" s="95">
        <v>7.3769999999999998</v>
      </c>
      <c r="G163" s="95">
        <v>7.3769999999999998</v>
      </c>
      <c r="H163" s="95">
        <v>8.8040000000000003</v>
      </c>
      <c r="I163" s="95">
        <v>8.8040000000000003</v>
      </c>
      <c r="J163" s="7">
        <v>100</v>
      </c>
      <c r="K163" s="7">
        <v>5</v>
      </c>
      <c r="L163" s="7" t="s">
        <v>150</v>
      </c>
      <c r="M163" s="7" t="s">
        <v>25</v>
      </c>
      <c r="N163" s="7" t="s">
        <v>33</v>
      </c>
      <c r="O163" s="64">
        <v>100</v>
      </c>
      <c r="P163" s="61">
        <f t="shared" si="27"/>
        <v>9.2070000000000007</v>
      </c>
      <c r="Q163" s="61">
        <f t="shared" si="35"/>
        <v>7.71</v>
      </c>
      <c r="R163" s="61">
        <f t="shared" si="36"/>
        <v>7.3380000000000001</v>
      </c>
      <c r="S163" s="61">
        <f t="shared" si="37"/>
        <v>7.3769999999999998</v>
      </c>
      <c r="T163" s="61">
        <f t="shared" si="38"/>
        <v>7.3769999999999998</v>
      </c>
      <c r="U163" s="61">
        <f t="shared" si="39"/>
        <v>8.8040000000000003</v>
      </c>
      <c r="V163" s="61">
        <f t="shared" si="40"/>
        <v>8.8040000000000003</v>
      </c>
    </row>
    <row r="164" spans="1:24" s="7" customFormat="1">
      <c r="A164" s="106" t="s">
        <v>294</v>
      </c>
      <c r="B164" s="7" t="s">
        <v>582</v>
      </c>
      <c r="C164" s="95">
        <v>1.53</v>
      </c>
      <c r="D164" s="95">
        <v>1.6080000000000001</v>
      </c>
      <c r="E164" s="95">
        <v>1.9470000000000001</v>
      </c>
      <c r="F164" s="95">
        <v>1.9470000000000001</v>
      </c>
      <c r="G164" s="95">
        <v>1.9470000000000001</v>
      </c>
      <c r="H164" s="95">
        <v>2.0219999999999998</v>
      </c>
      <c r="I164" s="95">
        <v>2.0219999999999998</v>
      </c>
      <c r="J164" s="7">
        <v>100</v>
      </c>
      <c r="K164" s="7">
        <v>5</v>
      </c>
      <c r="L164" s="7" t="s">
        <v>150</v>
      </c>
      <c r="M164" s="10" t="s">
        <v>34</v>
      </c>
      <c r="N164" s="7" t="s">
        <v>34</v>
      </c>
      <c r="O164" s="64">
        <v>0</v>
      </c>
      <c r="P164" s="61">
        <f t="shared" si="27"/>
        <v>0</v>
      </c>
      <c r="Q164" s="61">
        <f t="shared" si="35"/>
        <v>0</v>
      </c>
      <c r="R164" s="61">
        <f t="shared" si="36"/>
        <v>0</v>
      </c>
      <c r="S164" s="61">
        <f t="shared" si="37"/>
        <v>0</v>
      </c>
      <c r="T164" s="61">
        <f t="shared" si="38"/>
        <v>0</v>
      </c>
      <c r="U164" s="61">
        <f t="shared" si="39"/>
        <v>0</v>
      </c>
      <c r="V164" s="61">
        <f t="shared" si="40"/>
        <v>0</v>
      </c>
    </row>
    <row r="165" spans="1:24" s="7" customFormat="1">
      <c r="A165" s="106" t="s">
        <v>296</v>
      </c>
      <c r="B165" s="7" t="s">
        <v>687</v>
      </c>
      <c r="C165" s="95">
        <v>20.66</v>
      </c>
      <c r="D165" s="95">
        <v>20.903118566995424</v>
      </c>
      <c r="E165" s="95">
        <v>18.8464497495929</v>
      </c>
      <c r="F165" s="95">
        <v>18.719494884321136</v>
      </c>
      <c r="G165" s="95">
        <v>18.664904292254281</v>
      </c>
      <c r="H165" s="95">
        <v>18.664904292254281</v>
      </c>
      <c r="I165" s="95">
        <v>18.301813377577044</v>
      </c>
      <c r="J165" s="7">
        <v>100</v>
      </c>
      <c r="K165" s="7">
        <v>5</v>
      </c>
      <c r="L165" s="7" t="s">
        <v>150</v>
      </c>
      <c r="M165" s="7" t="s">
        <v>13</v>
      </c>
      <c r="N165" s="7" t="s">
        <v>33</v>
      </c>
      <c r="O165" s="64">
        <v>50</v>
      </c>
      <c r="P165" s="61">
        <f t="shared" si="27"/>
        <v>10.33</v>
      </c>
      <c r="Q165" s="61">
        <f t="shared" si="35"/>
        <v>10.451559283497712</v>
      </c>
      <c r="R165" s="61">
        <f t="shared" si="36"/>
        <v>9.4232248747964498</v>
      </c>
      <c r="S165" s="61">
        <f t="shared" si="37"/>
        <v>9.3597474421605682</v>
      </c>
      <c r="T165" s="61">
        <f t="shared" si="38"/>
        <v>9.3324521461271406</v>
      </c>
      <c r="U165" s="61">
        <f t="shared" si="39"/>
        <v>9.3324521461271406</v>
      </c>
      <c r="V165" s="61">
        <f t="shared" si="40"/>
        <v>9.1509066887885222</v>
      </c>
    </row>
    <row r="166" spans="1:24" s="7" customFormat="1">
      <c r="A166" s="106" t="s">
        <v>296</v>
      </c>
      <c r="B166" s="7" t="s">
        <v>688</v>
      </c>
      <c r="C166" s="95">
        <v>11.886999999999997</v>
      </c>
      <c r="D166" s="95">
        <v>12.026881433004576</v>
      </c>
      <c r="E166" s="95">
        <v>10.843550250407102</v>
      </c>
      <c r="F166" s="95">
        <v>10.770505115678862</v>
      </c>
      <c r="G166" s="95">
        <v>10.739095707745719</v>
      </c>
      <c r="H166" s="95">
        <v>10.739095707745719</v>
      </c>
      <c r="I166" s="95">
        <v>10.530186622422956</v>
      </c>
      <c r="J166" s="7">
        <v>100</v>
      </c>
      <c r="K166" s="7">
        <v>5</v>
      </c>
      <c r="L166" s="7" t="s">
        <v>150</v>
      </c>
      <c r="M166" s="7" t="s">
        <v>13</v>
      </c>
      <c r="N166" s="7" t="s">
        <v>34</v>
      </c>
      <c r="O166" s="64">
        <v>50</v>
      </c>
      <c r="P166" s="61">
        <f t="shared" ref="P166" si="42">+$O166/100*C166</f>
        <v>5.9434999999999985</v>
      </c>
      <c r="Q166" s="61">
        <f t="shared" ref="Q166" si="43">+$O166/100*D166</f>
        <v>6.0134407165022878</v>
      </c>
      <c r="R166" s="61">
        <f t="shared" ref="R166" si="44">+$O166/100*E166</f>
        <v>5.4217751252035509</v>
      </c>
      <c r="S166" s="61">
        <f t="shared" ref="S166" si="45">+$O166/100*F166</f>
        <v>5.385252557839431</v>
      </c>
      <c r="T166" s="61">
        <f t="shared" ref="T166" si="46">+$O166/100*G166</f>
        <v>5.3695478538728594</v>
      </c>
      <c r="U166" s="61">
        <f t="shared" ref="U166" si="47">+$O166/100*H166</f>
        <v>5.3695478538728594</v>
      </c>
      <c r="V166" s="61">
        <f t="shared" ref="V166" si="48">+$O166/100*I166</f>
        <v>5.2650933112114782</v>
      </c>
    </row>
    <row r="167" spans="1:24" s="7" customFormat="1">
      <c r="A167" s="106" t="s">
        <v>365</v>
      </c>
      <c r="B167" s="7" t="s">
        <v>514</v>
      </c>
      <c r="C167" s="95">
        <v>0.91500000000000004</v>
      </c>
      <c r="D167" s="95">
        <v>1.7270000000000001</v>
      </c>
      <c r="E167" s="95">
        <v>1.7270000000000001</v>
      </c>
      <c r="F167" s="95">
        <v>1.7270000000000001</v>
      </c>
      <c r="G167" s="95">
        <v>1.88</v>
      </c>
      <c r="H167" s="95">
        <v>1.88</v>
      </c>
      <c r="I167" s="95">
        <v>1.88</v>
      </c>
      <c r="J167" s="7">
        <v>100</v>
      </c>
      <c r="K167" s="7">
        <v>5</v>
      </c>
      <c r="L167" s="7" t="s">
        <v>150</v>
      </c>
      <c r="M167" s="7" t="s">
        <v>13</v>
      </c>
      <c r="N167" s="7" t="s">
        <v>33</v>
      </c>
      <c r="O167" s="64">
        <v>50</v>
      </c>
      <c r="P167" s="61">
        <f t="shared" si="27"/>
        <v>0.45750000000000002</v>
      </c>
      <c r="Q167" s="61">
        <f t="shared" si="35"/>
        <v>0.86350000000000005</v>
      </c>
      <c r="R167" s="61">
        <f t="shared" si="36"/>
        <v>0.86350000000000005</v>
      </c>
      <c r="S167" s="61">
        <f t="shared" si="37"/>
        <v>0.86350000000000005</v>
      </c>
      <c r="T167" s="61">
        <f t="shared" si="38"/>
        <v>0.94</v>
      </c>
      <c r="U167" s="61">
        <f t="shared" si="39"/>
        <v>0.94</v>
      </c>
      <c r="V167" s="61">
        <f t="shared" si="40"/>
        <v>0.94</v>
      </c>
    </row>
    <row r="168" spans="1:24" s="7" customFormat="1">
      <c r="A168" s="106"/>
      <c r="B168" s="7" t="s">
        <v>581</v>
      </c>
      <c r="C168" s="95">
        <v>0</v>
      </c>
      <c r="D168" s="95">
        <v>0</v>
      </c>
      <c r="E168" s="95">
        <v>0</v>
      </c>
      <c r="F168" s="95">
        <v>0</v>
      </c>
      <c r="G168" s="95">
        <v>0</v>
      </c>
      <c r="H168" s="95">
        <v>0</v>
      </c>
      <c r="I168" s="95">
        <v>0</v>
      </c>
      <c r="J168" s="7">
        <v>100</v>
      </c>
      <c r="K168" s="7">
        <v>5</v>
      </c>
      <c r="L168" s="7" t="s">
        <v>150</v>
      </c>
      <c r="M168" s="7" t="s">
        <v>7</v>
      </c>
      <c r="N168" s="7" t="s">
        <v>34</v>
      </c>
      <c r="O168" s="64">
        <v>100</v>
      </c>
      <c r="P168" s="61">
        <f t="shared" si="27"/>
        <v>0</v>
      </c>
      <c r="Q168" s="61">
        <f t="shared" si="35"/>
        <v>0</v>
      </c>
      <c r="R168" s="61">
        <f t="shared" si="36"/>
        <v>0</v>
      </c>
      <c r="S168" s="61">
        <f t="shared" si="37"/>
        <v>0</v>
      </c>
      <c r="T168" s="61">
        <f t="shared" si="38"/>
        <v>0</v>
      </c>
      <c r="U168" s="61">
        <f t="shared" si="39"/>
        <v>0</v>
      </c>
      <c r="V168" s="61">
        <f t="shared" si="40"/>
        <v>0</v>
      </c>
    </row>
    <row r="169" spans="1:24" s="123" customFormat="1" ht="15">
      <c r="B169" s="74" t="s">
        <v>400</v>
      </c>
      <c r="C169" s="6">
        <f t="shared" ref="C169:I169" si="49">SUM(C107:C168)</f>
        <v>797.16109499999959</v>
      </c>
      <c r="D169" s="6">
        <f t="shared" si="49"/>
        <v>937.1949699999999</v>
      </c>
      <c r="E169" s="6">
        <f t="shared" si="49"/>
        <v>1029.8079149999999</v>
      </c>
      <c r="F169" s="6">
        <f t="shared" si="49"/>
        <v>1006.3211699999998</v>
      </c>
      <c r="G169" s="6">
        <f t="shared" si="49"/>
        <v>985.59570999999994</v>
      </c>
      <c r="H169" s="6">
        <f t="shared" si="49"/>
        <v>911.90142500000013</v>
      </c>
      <c r="I169" s="6">
        <f t="shared" si="49"/>
        <v>900.29972499999985</v>
      </c>
      <c r="M169" s="4"/>
      <c r="O169" s="124"/>
      <c r="P169" s="6">
        <f t="shared" ref="P169:V169" si="50">SUM(P106,P113,P141,P154)</f>
        <v>659.5654667</v>
      </c>
      <c r="Q169" s="6">
        <f t="shared" si="50"/>
        <v>773.86169659999973</v>
      </c>
      <c r="R169" s="6">
        <f t="shared" si="50"/>
        <v>840.57845739999993</v>
      </c>
      <c r="S169" s="6">
        <f t="shared" si="50"/>
        <v>831.05771550000009</v>
      </c>
      <c r="T169" s="6">
        <f t="shared" si="50"/>
        <v>814.32819949999987</v>
      </c>
      <c r="U169" s="6">
        <f t="shared" si="50"/>
        <v>756.22050649999971</v>
      </c>
      <c r="V169" s="6">
        <f t="shared" si="50"/>
        <v>749.39229249999983</v>
      </c>
    </row>
    <row r="170" spans="1:24" s="123" customFormat="1">
      <c r="C170" s="153"/>
      <c r="D170" s="153"/>
      <c r="E170" s="153"/>
      <c r="F170" s="153"/>
      <c r="G170" s="153"/>
      <c r="H170" s="153"/>
      <c r="I170" s="153"/>
      <c r="M170" s="4"/>
      <c r="O170" s="124"/>
      <c r="P170" s="125"/>
      <c r="Q170" s="125"/>
      <c r="R170" s="125"/>
      <c r="S170" s="125"/>
      <c r="T170" s="125"/>
      <c r="U170" s="125"/>
      <c r="V170" s="125"/>
    </row>
    <row r="171" spans="1:24" s="2" customFormat="1" ht="15">
      <c r="A171" s="16"/>
      <c r="B171" s="15" t="s">
        <v>471</v>
      </c>
      <c r="C171" s="16"/>
      <c r="D171" s="16"/>
      <c r="E171" s="16"/>
      <c r="F171" s="16"/>
      <c r="G171" s="16"/>
      <c r="H171" s="16"/>
      <c r="I171" s="16"/>
      <c r="J171" s="16"/>
      <c r="K171" s="16"/>
      <c r="L171" s="17"/>
      <c r="M171" s="16"/>
      <c r="N171" s="16"/>
      <c r="O171" s="16"/>
      <c r="P171" s="212"/>
      <c r="Q171" s="212"/>
      <c r="R171" s="212"/>
      <c r="S171" s="212"/>
      <c r="T171" s="212"/>
      <c r="U171" s="212"/>
      <c r="V171" s="212"/>
    </row>
    <row r="172" spans="1:24" s="74" customFormat="1" ht="15">
      <c r="A172" s="74" t="s">
        <v>298</v>
      </c>
      <c r="B172" s="110" t="s">
        <v>26</v>
      </c>
      <c r="C172" s="111"/>
      <c r="D172" s="111"/>
      <c r="E172" s="111"/>
      <c r="F172" s="111"/>
      <c r="G172" s="111"/>
      <c r="H172" s="111"/>
      <c r="I172" s="111"/>
      <c r="L172" s="21"/>
      <c r="O172" s="112"/>
    </row>
    <row r="173" spans="1:24" s="7" customFormat="1">
      <c r="A173" s="107" t="s">
        <v>299</v>
      </c>
      <c r="B173" s="10" t="s">
        <v>370</v>
      </c>
      <c r="C173" s="58">
        <v>5.7610000000000001</v>
      </c>
      <c r="D173" s="58">
        <v>17.225000000000001</v>
      </c>
      <c r="E173" s="58">
        <v>8.5030000000000001</v>
      </c>
      <c r="F173" s="58">
        <v>11.788</v>
      </c>
      <c r="G173" s="58">
        <v>11.909000000000001</v>
      </c>
      <c r="H173" s="58">
        <v>11.909000000000001</v>
      </c>
      <c r="I173" s="184">
        <v>14.909000000000001</v>
      </c>
      <c r="J173" s="10">
        <v>100</v>
      </c>
      <c r="K173" s="11">
        <v>6</v>
      </c>
      <c r="L173" s="10" t="s">
        <v>151</v>
      </c>
      <c r="M173" s="10" t="s">
        <v>4</v>
      </c>
      <c r="N173" s="10" t="s">
        <v>34</v>
      </c>
      <c r="O173" s="64">
        <v>100</v>
      </c>
      <c r="P173" s="61">
        <f t="shared" ref="P173" si="51">+$O173/100*C173</f>
        <v>5.7610000000000001</v>
      </c>
      <c r="Q173" s="61">
        <f t="shared" ref="Q173:Q175" si="52">+$O173/100*D173</f>
        <v>17.225000000000001</v>
      </c>
      <c r="R173" s="61">
        <f t="shared" ref="R173:R175" si="53">+$O173/100*E173</f>
        <v>8.5030000000000001</v>
      </c>
      <c r="S173" s="61">
        <f t="shared" ref="S173:S175" si="54">+$O173/100*F173</f>
        <v>11.788</v>
      </c>
      <c r="T173" s="61">
        <f t="shared" ref="T173:T175" si="55">+$O173/100*G173</f>
        <v>11.909000000000001</v>
      </c>
      <c r="U173" s="61">
        <f t="shared" ref="U173:V175" si="56">+$O173/100*H173</f>
        <v>11.909000000000001</v>
      </c>
      <c r="V173" s="61">
        <f t="shared" si="56"/>
        <v>14.909000000000001</v>
      </c>
      <c r="X173" s="243"/>
    </row>
    <row r="174" spans="1:24" s="7" customFormat="1">
      <c r="A174" s="107" t="s">
        <v>299</v>
      </c>
      <c r="B174" s="10" t="s">
        <v>483</v>
      </c>
      <c r="C174" s="58">
        <v>0.40400000000000003</v>
      </c>
      <c r="D174" s="58">
        <v>0.63200000000000001</v>
      </c>
      <c r="E174" s="58">
        <v>1.002</v>
      </c>
      <c r="F174" s="58">
        <v>1.202</v>
      </c>
      <c r="G174" s="58">
        <v>1.3919999999999999</v>
      </c>
      <c r="H174" s="58">
        <v>1.3919999999999999</v>
      </c>
      <c r="I174" s="184">
        <v>1.3919999999999999</v>
      </c>
      <c r="J174" s="10">
        <v>100</v>
      </c>
      <c r="K174" s="10">
        <v>6</v>
      </c>
      <c r="L174" s="10" t="s">
        <v>151</v>
      </c>
      <c r="M174" s="10" t="s">
        <v>4</v>
      </c>
      <c r="N174" s="10" t="s">
        <v>34</v>
      </c>
      <c r="O174" s="64">
        <v>100</v>
      </c>
      <c r="P174" s="61">
        <f>+$O174/100*C174</f>
        <v>0.40400000000000003</v>
      </c>
      <c r="Q174" s="61">
        <f t="shared" si="52"/>
        <v>0.63200000000000001</v>
      </c>
      <c r="R174" s="61">
        <f t="shared" si="53"/>
        <v>1.002</v>
      </c>
      <c r="S174" s="61">
        <f t="shared" si="54"/>
        <v>1.202</v>
      </c>
      <c r="T174" s="61">
        <f t="shared" si="55"/>
        <v>1.3919999999999999</v>
      </c>
      <c r="U174" s="61">
        <f t="shared" si="56"/>
        <v>1.3919999999999999</v>
      </c>
      <c r="V174" s="61">
        <f t="shared" si="56"/>
        <v>1.3919999999999999</v>
      </c>
    </row>
    <row r="175" spans="1:24" s="7" customFormat="1">
      <c r="A175" s="107" t="s">
        <v>686</v>
      </c>
      <c r="B175" s="10" t="s">
        <v>371</v>
      </c>
      <c r="C175" s="58">
        <v>0.41299999999999998</v>
      </c>
      <c r="D175" s="58">
        <v>0.503</v>
      </c>
      <c r="E175" s="58">
        <v>0.503</v>
      </c>
      <c r="F175" s="58">
        <v>0.503</v>
      </c>
      <c r="G175" s="58">
        <v>0.503</v>
      </c>
      <c r="H175" s="58">
        <v>0.503</v>
      </c>
      <c r="I175" s="184">
        <v>0.503</v>
      </c>
      <c r="J175" s="10">
        <v>100</v>
      </c>
      <c r="K175" s="10">
        <v>6</v>
      </c>
      <c r="L175" s="10" t="s">
        <v>151</v>
      </c>
      <c r="M175" s="10" t="s">
        <v>4</v>
      </c>
      <c r="N175" s="10" t="s">
        <v>34</v>
      </c>
      <c r="O175" s="64">
        <v>100</v>
      </c>
      <c r="P175" s="61">
        <f>+$O175/100*C175</f>
        <v>0.41299999999999998</v>
      </c>
      <c r="Q175" s="61">
        <f t="shared" si="52"/>
        <v>0.503</v>
      </c>
      <c r="R175" s="61">
        <f t="shared" si="53"/>
        <v>0.503</v>
      </c>
      <c r="S175" s="61">
        <f t="shared" si="54"/>
        <v>0.503</v>
      </c>
      <c r="T175" s="61">
        <f t="shared" si="55"/>
        <v>0.503</v>
      </c>
      <c r="U175" s="61">
        <f t="shared" si="56"/>
        <v>0.503</v>
      </c>
      <c r="V175" s="61">
        <f t="shared" si="56"/>
        <v>0.503</v>
      </c>
    </row>
    <row r="176" spans="1:24" s="7" customFormat="1">
      <c r="A176" s="107" t="s">
        <v>686</v>
      </c>
      <c r="B176" s="10" t="s">
        <v>485</v>
      </c>
      <c r="C176" s="58">
        <v>1.452</v>
      </c>
      <c r="D176" s="58">
        <v>0.63</v>
      </c>
      <c r="E176" s="58">
        <v>2</v>
      </c>
      <c r="F176" s="58">
        <v>1.6</v>
      </c>
      <c r="G176" s="58">
        <v>1.6</v>
      </c>
      <c r="H176" s="58">
        <v>0.71199999999999997</v>
      </c>
      <c r="I176" s="184">
        <v>0</v>
      </c>
      <c r="J176" s="10">
        <v>100</v>
      </c>
      <c r="K176" s="10">
        <v>8</v>
      </c>
      <c r="L176" s="10" t="s">
        <v>186</v>
      </c>
      <c r="M176" s="10" t="s">
        <v>17</v>
      </c>
      <c r="N176" s="10" t="s">
        <v>34</v>
      </c>
      <c r="O176" s="64">
        <v>50</v>
      </c>
      <c r="P176" s="61">
        <f>+$O176/100*C176</f>
        <v>0.72599999999999998</v>
      </c>
      <c r="Q176" s="61">
        <f t="shared" ref="Q176:V179" si="57">+$O176/100*D176</f>
        <v>0.315</v>
      </c>
      <c r="R176" s="61">
        <f t="shared" si="57"/>
        <v>1</v>
      </c>
      <c r="S176" s="61">
        <f t="shared" si="57"/>
        <v>0.8</v>
      </c>
      <c r="T176" s="61">
        <f t="shared" si="57"/>
        <v>0.8</v>
      </c>
      <c r="U176" s="61">
        <f t="shared" si="57"/>
        <v>0.35599999999999998</v>
      </c>
      <c r="V176" s="61">
        <f t="shared" si="57"/>
        <v>0</v>
      </c>
    </row>
    <row r="177" spans="1:22" s="7" customFormat="1">
      <c r="A177" s="107" t="s">
        <v>686</v>
      </c>
      <c r="B177" s="10" t="s">
        <v>685</v>
      </c>
      <c r="C177" s="58">
        <v>0</v>
      </c>
      <c r="D177" s="58">
        <v>0.15390000000000001</v>
      </c>
      <c r="E177" s="58">
        <v>3.6723000000000003</v>
      </c>
      <c r="F177" s="58">
        <v>3.8803000000000001</v>
      </c>
      <c r="G177" s="58">
        <v>0.44430000000000003</v>
      </c>
      <c r="H177" s="58">
        <v>0.41690000000000005</v>
      </c>
      <c r="I177" s="184">
        <v>0.37690000000000001</v>
      </c>
      <c r="J177" s="10">
        <v>10</v>
      </c>
      <c r="K177" s="10">
        <v>8</v>
      </c>
      <c r="L177" s="10" t="s">
        <v>186</v>
      </c>
      <c r="M177" s="10" t="s">
        <v>8</v>
      </c>
      <c r="N177" s="10" t="s">
        <v>34</v>
      </c>
      <c r="O177" s="64">
        <v>10</v>
      </c>
      <c r="P177" s="61">
        <f>+$O177/100*C177</f>
        <v>0</v>
      </c>
      <c r="Q177" s="61">
        <f t="shared" si="57"/>
        <v>1.5390000000000001E-2</v>
      </c>
      <c r="R177" s="61">
        <f t="shared" si="57"/>
        <v>0.36723000000000006</v>
      </c>
      <c r="S177" s="61">
        <f t="shared" si="57"/>
        <v>0.38803000000000004</v>
      </c>
      <c r="T177" s="61">
        <f t="shared" si="57"/>
        <v>4.4430000000000004E-2</v>
      </c>
      <c r="U177" s="61">
        <f t="shared" si="57"/>
        <v>4.1690000000000005E-2</v>
      </c>
      <c r="V177" s="61">
        <f t="shared" si="57"/>
        <v>3.7690000000000001E-2</v>
      </c>
    </row>
    <row r="178" spans="1:22" s="7" customFormat="1">
      <c r="A178" s="107" t="s">
        <v>686</v>
      </c>
      <c r="B178" s="10" t="s">
        <v>684</v>
      </c>
      <c r="C178" s="58">
        <v>4.7500000000000001E-2</v>
      </c>
      <c r="D178" s="58">
        <v>9.1249999999999998E-2</v>
      </c>
      <c r="E178" s="58">
        <v>0.23230000000000001</v>
      </c>
      <c r="F178" s="58">
        <v>9.0800000000000006E-2</v>
      </c>
      <c r="G178" s="58">
        <v>0.10280000000000002</v>
      </c>
      <c r="H178" s="58">
        <v>0.12155000000000001</v>
      </c>
      <c r="I178" s="184">
        <v>0.14530000000000001</v>
      </c>
      <c r="J178" s="10">
        <v>5</v>
      </c>
      <c r="K178" s="10">
        <v>8</v>
      </c>
      <c r="L178" s="10" t="s">
        <v>186</v>
      </c>
      <c r="M178" s="10" t="s">
        <v>8</v>
      </c>
      <c r="N178" s="10" t="s">
        <v>34</v>
      </c>
      <c r="O178" s="64">
        <v>0</v>
      </c>
      <c r="P178" s="61"/>
      <c r="Q178" s="61"/>
      <c r="R178" s="61"/>
      <c r="S178" s="61"/>
      <c r="T178" s="61"/>
      <c r="U178" s="61"/>
      <c r="V178" s="61"/>
    </row>
    <row r="179" spans="1:22" s="7" customFormat="1">
      <c r="A179" s="107" t="s">
        <v>484</v>
      </c>
      <c r="B179" s="10" t="s">
        <v>486</v>
      </c>
      <c r="C179" s="58">
        <v>8.6379999999999999</v>
      </c>
      <c r="D179" s="58">
        <v>5.9489999999999998</v>
      </c>
      <c r="E179" s="58">
        <v>5.8449999999999998</v>
      </c>
      <c r="F179" s="58">
        <v>5.86</v>
      </c>
      <c r="G179" s="58">
        <v>5.86</v>
      </c>
      <c r="H179" s="58">
        <v>5.86</v>
      </c>
      <c r="I179" s="184">
        <v>5.86</v>
      </c>
      <c r="J179" s="10">
        <v>100</v>
      </c>
      <c r="K179" s="10">
        <v>8</v>
      </c>
      <c r="L179" s="10" t="s">
        <v>186</v>
      </c>
      <c r="M179" s="10" t="s">
        <v>8</v>
      </c>
      <c r="N179" s="10" t="s">
        <v>34</v>
      </c>
      <c r="O179" s="64">
        <v>50</v>
      </c>
      <c r="P179" s="61">
        <f>+$O179/100*C179</f>
        <v>4.319</v>
      </c>
      <c r="Q179" s="61">
        <f t="shared" si="57"/>
        <v>2.9744999999999999</v>
      </c>
      <c r="R179" s="61">
        <f t="shared" si="57"/>
        <v>2.9224999999999999</v>
      </c>
      <c r="S179" s="61">
        <f t="shared" si="57"/>
        <v>2.93</v>
      </c>
      <c r="T179" s="61">
        <f t="shared" si="57"/>
        <v>2.93</v>
      </c>
      <c r="U179" s="61">
        <f t="shared" si="57"/>
        <v>2.93</v>
      </c>
      <c r="V179" s="61">
        <f t="shared" si="57"/>
        <v>2.93</v>
      </c>
    </row>
    <row r="180" spans="1:22" s="133" customFormat="1">
      <c r="A180" s="85" t="s">
        <v>301</v>
      </c>
      <c r="B180" s="253" t="s">
        <v>372</v>
      </c>
      <c r="C180" s="254">
        <v>26.85</v>
      </c>
      <c r="D180" s="254">
        <v>27.564</v>
      </c>
      <c r="E180" s="254">
        <v>27.422999999999998</v>
      </c>
      <c r="F180" s="254">
        <v>28.367000000000001</v>
      </c>
      <c r="G180" s="254">
        <v>28.367000000000001</v>
      </c>
      <c r="H180" s="254">
        <v>28.367000000000001</v>
      </c>
      <c r="I180" s="254">
        <v>28.367000000000001</v>
      </c>
      <c r="J180" s="155">
        <v>100</v>
      </c>
      <c r="K180" s="271" t="s">
        <v>300</v>
      </c>
      <c r="L180" s="155" t="s">
        <v>186</v>
      </c>
      <c r="M180" s="155" t="s">
        <v>27</v>
      </c>
      <c r="N180" s="155" t="s">
        <v>33</v>
      </c>
      <c r="O180" s="185">
        <v>50</v>
      </c>
      <c r="P180" s="186">
        <f t="shared" ref="P180:T184" si="58">+$O180/100*C180</f>
        <v>13.425000000000001</v>
      </c>
      <c r="Q180" s="186">
        <f t="shared" si="58"/>
        <v>13.782</v>
      </c>
      <c r="R180" s="186">
        <f t="shared" si="58"/>
        <v>13.711499999999999</v>
      </c>
      <c r="S180" s="186">
        <f t="shared" si="58"/>
        <v>14.1835</v>
      </c>
      <c r="T180" s="186">
        <f t="shared" si="58"/>
        <v>14.1835</v>
      </c>
      <c r="U180" s="186">
        <f t="shared" ref="U180:V180" si="59">+$O180/100*H180</f>
        <v>14.1835</v>
      </c>
      <c r="V180" s="186">
        <f t="shared" si="59"/>
        <v>14.1835</v>
      </c>
    </row>
    <row r="181" spans="1:22" s="133" customFormat="1">
      <c r="A181" s="85" t="s">
        <v>301</v>
      </c>
      <c r="B181" s="253" t="s">
        <v>373</v>
      </c>
      <c r="C181" s="254">
        <v>3.8889999999999998</v>
      </c>
      <c r="D181" s="254">
        <v>4.335</v>
      </c>
      <c r="E181" s="254">
        <v>4.17</v>
      </c>
      <c r="F181" s="254">
        <v>4.4139999999999997</v>
      </c>
      <c r="G181" s="254">
        <v>4.4139999999999997</v>
      </c>
      <c r="H181" s="254">
        <v>4.4139999999999997</v>
      </c>
      <c r="I181" s="254">
        <v>4.4139999999999997</v>
      </c>
      <c r="J181" s="155">
        <v>100</v>
      </c>
      <c r="K181" s="271" t="s">
        <v>300</v>
      </c>
      <c r="L181" s="155" t="s">
        <v>186</v>
      </c>
      <c r="M181" s="155" t="s">
        <v>27</v>
      </c>
      <c r="N181" s="155" t="s">
        <v>33</v>
      </c>
      <c r="O181" s="185">
        <v>50</v>
      </c>
      <c r="P181" s="186">
        <f t="shared" ref="P181" si="60">+$O181/100*C181</f>
        <v>1.9444999999999999</v>
      </c>
      <c r="Q181" s="186">
        <f t="shared" ref="Q181" si="61">+$O181/100*D181</f>
        <v>2.1675</v>
      </c>
      <c r="R181" s="186">
        <f t="shared" ref="R181" si="62">+$O181/100*E181</f>
        <v>2.085</v>
      </c>
      <c r="S181" s="186">
        <f t="shared" ref="S181" si="63">+$O181/100*F181</f>
        <v>2.2069999999999999</v>
      </c>
      <c r="T181" s="186">
        <f t="shared" ref="T181" si="64">+$O181/100*G181</f>
        <v>2.2069999999999999</v>
      </c>
      <c r="U181" s="186">
        <f t="shared" ref="U181" si="65">+$O181/100*H181</f>
        <v>2.2069999999999999</v>
      </c>
      <c r="V181" s="186">
        <f t="shared" ref="V181" si="66">+$O181/100*I181</f>
        <v>2.2069999999999999</v>
      </c>
    </row>
    <row r="182" spans="1:22" s="133" customFormat="1">
      <c r="A182" s="85" t="s">
        <v>301</v>
      </c>
      <c r="B182" s="253" t="s">
        <v>148</v>
      </c>
      <c r="C182" s="255">
        <v>64.873999999999995</v>
      </c>
      <c r="D182" s="255">
        <v>62.948999999999998</v>
      </c>
      <c r="E182" s="255">
        <v>70.231999999999999</v>
      </c>
      <c r="F182" s="255">
        <v>70.233000000000004</v>
      </c>
      <c r="G182" s="255">
        <v>70.132999999999996</v>
      </c>
      <c r="H182" s="255">
        <v>70.05</v>
      </c>
      <c r="I182" s="255">
        <v>69.914000000000001</v>
      </c>
      <c r="J182" s="155">
        <v>100</v>
      </c>
      <c r="K182" s="271">
        <v>8</v>
      </c>
      <c r="L182" s="155" t="s">
        <v>446</v>
      </c>
      <c r="M182" s="155" t="s">
        <v>27</v>
      </c>
      <c r="N182" s="155" t="s">
        <v>34</v>
      </c>
      <c r="O182" s="185">
        <v>50</v>
      </c>
      <c r="P182" s="186">
        <f t="shared" si="58"/>
        <v>32.436999999999998</v>
      </c>
      <c r="Q182" s="186">
        <f t="shared" si="58"/>
        <v>31.474499999999999</v>
      </c>
      <c r="R182" s="186">
        <f t="shared" si="58"/>
        <v>35.116</v>
      </c>
      <c r="S182" s="186">
        <f t="shared" si="58"/>
        <v>35.116500000000002</v>
      </c>
      <c r="T182" s="186">
        <f t="shared" si="58"/>
        <v>35.066499999999998</v>
      </c>
      <c r="U182" s="186">
        <f t="shared" ref="U182:V184" si="67">+$O182/100*H182</f>
        <v>35.024999999999999</v>
      </c>
      <c r="V182" s="186">
        <f t="shared" si="67"/>
        <v>34.957000000000001</v>
      </c>
    </row>
    <row r="183" spans="1:22" s="133" customFormat="1">
      <c r="A183" s="85" t="s">
        <v>301</v>
      </c>
      <c r="B183" s="253" t="s">
        <v>374</v>
      </c>
      <c r="C183" s="255">
        <v>50.094999999999999</v>
      </c>
      <c r="D183" s="255">
        <v>47.238</v>
      </c>
      <c r="E183" s="255">
        <v>28.844000000000001</v>
      </c>
      <c r="F183" s="255">
        <v>21.132000000000001</v>
      </c>
      <c r="G183" s="255">
        <v>19.289000000000001</v>
      </c>
      <c r="H183" s="255">
        <v>17.577999999999999</v>
      </c>
      <c r="I183" s="255">
        <v>17.577999999999999</v>
      </c>
      <c r="J183" s="155">
        <v>100</v>
      </c>
      <c r="K183" s="155">
        <v>8</v>
      </c>
      <c r="L183" s="155" t="s">
        <v>149</v>
      </c>
      <c r="M183" s="155" t="s">
        <v>27</v>
      </c>
      <c r="N183" s="155" t="s">
        <v>34</v>
      </c>
      <c r="O183" s="185">
        <v>50</v>
      </c>
      <c r="P183" s="186">
        <f t="shared" si="58"/>
        <v>25.047499999999999</v>
      </c>
      <c r="Q183" s="186">
        <f t="shared" si="58"/>
        <v>23.619</v>
      </c>
      <c r="R183" s="186">
        <f t="shared" si="58"/>
        <v>14.422000000000001</v>
      </c>
      <c r="S183" s="186">
        <f t="shared" si="58"/>
        <v>10.566000000000001</v>
      </c>
      <c r="T183" s="186">
        <f t="shared" si="58"/>
        <v>9.6445000000000007</v>
      </c>
      <c r="U183" s="186">
        <f t="shared" si="67"/>
        <v>8.7889999999999997</v>
      </c>
      <c r="V183" s="186">
        <f t="shared" si="67"/>
        <v>8.7889999999999997</v>
      </c>
    </row>
    <row r="184" spans="1:22" s="7" customFormat="1">
      <c r="A184" s="107" t="s">
        <v>301</v>
      </c>
      <c r="B184" s="9" t="s">
        <v>28</v>
      </c>
      <c r="C184" s="58">
        <v>62.569000000000003</v>
      </c>
      <c r="D184" s="58">
        <v>66.807000000000002</v>
      </c>
      <c r="E184" s="58">
        <v>66.784000000000006</v>
      </c>
      <c r="F184" s="58">
        <v>64.995000000000005</v>
      </c>
      <c r="G184" s="58">
        <v>64.995000000000005</v>
      </c>
      <c r="H184" s="58">
        <v>64.995000000000005</v>
      </c>
      <c r="I184" s="58">
        <v>64.995000000000005</v>
      </c>
      <c r="J184" s="10">
        <v>100</v>
      </c>
      <c r="K184" s="10">
        <v>8</v>
      </c>
      <c r="L184" s="10" t="s">
        <v>149</v>
      </c>
      <c r="M184" s="10" t="s">
        <v>27</v>
      </c>
      <c r="N184" s="10" t="s">
        <v>34</v>
      </c>
      <c r="O184" s="64">
        <v>100</v>
      </c>
      <c r="P184" s="61">
        <f t="shared" si="58"/>
        <v>62.569000000000003</v>
      </c>
      <c r="Q184" s="61">
        <f t="shared" si="58"/>
        <v>66.807000000000002</v>
      </c>
      <c r="R184" s="61">
        <f t="shared" si="58"/>
        <v>66.784000000000006</v>
      </c>
      <c r="S184" s="61">
        <f t="shared" si="58"/>
        <v>64.995000000000005</v>
      </c>
      <c r="T184" s="61">
        <f t="shared" si="58"/>
        <v>64.995000000000005</v>
      </c>
      <c r="U184" s="61">
        <f t="shared" si="67"/>
        <v>64.995000000000005</v>
      </c>
      <c r="V184" s="61">
        <f t="shared" si="67"/>
        <v>64.995000000000005</v>
      </c>
    </row>
    <row r="185" spans="1:22" s="7" customFormat="1">
      <c r="A185" s="107" t="s">
        <v>301</v>
      </c>
      <c r="B185" s="10" t="s">
        <v>375</v>
      </c>
      <c r="C185" s="58">
        <v>0</v>
      </c>
      <c r="D185" s="58">
        <v>8.0000000000000002E-3</v>
      </c>
      <c r="E185" s="58">
        <v>1.4999999999999999E-2</v>
      </c>
      <c r="F185" s="58">
        <v>0.28899999999999998</v>
      </c>
      <c r="G185" s="58">
        <v>0.56100000000000005</v>
      </c>
      <c r="H185" s="58">
        <v>0.58799999999999997</v>
      </c>
      <c r="I185" s="58">
        <v>0.97399999999999998</v>
      </c>
      <c r="J185" s="10">
        <v>100</v>
      </c>
      <c r="K185" s="10">
        <v>8</v>
      </c>
      <c r="L185" s="10" t="s">
        <v>149</v>
      </c>
      <c r="M185" s="10" t="s">
        <v>153</v>
      </c>
      <c r="N185" s="10" t="s">
        <v>34</v>
      </c>
      <c r="O185" s="64">
        <v>50</v>
      </c>
      <c r="P185" s="61">
        <f>+$O185/100*C185</f>
        <v>0</v>
      </c>
      <c r="Q185" s="61">
        <f t="shared" ref="Q185:Q194" si="68">+$O185/100*D185</f>
        <v>4.0000000000000001E-3</v>
      </c>
      <c r="R185" s="61">
        <f t="shared" ref="R185:R194" si="69">+$O185/100*E185</f>
        <v>7.4999999999999997E-3</v>
      </c>
      <c r="S185" s="61">
        <f t="shared" ref="S185:S194" si="70">+$O185/100*F185</f>
        <v>0.14449999999999999</v>
      </c>
      <c r="T185" s="61">
        <f t="shared" ref="T185:T194" si="71">+$O185/100*G185</f>
        <v>0.28050000000000003</v>
      </c>
      <c r="U185" s="61">
        <f t="shared" ref="U185:U194" si="72">+$O185/100*H185</f>
        <v>0.29399999999999998</v>
      </c>
      <c r="V185" s="61">
        <f t="shared" ref="V185:V194" si="73">+$O185/100*I185</f>
        <v>0.48699999999999999</v>
      </c>
    </row>
    <row r="186" spans="1:22" s="7" customFormat="1">
      <c r="A186" s="107" t="s">
        <v>301</v>
      </c>
      <c r="B186" s="10" t="s">
        <v>376</v>
      </c>
      <c r="C186" s="58">
        <v>2.1019999999999999</v>
      </c>
      <c r="D186" s="58">
        <v>1.7210000000000001</v>
      </c>
      <c r="E186" s="58">
        <v>1.59</v>
      </c>
      <c r="F186" s="58">
        <v>2.0249999999999999</v>
      </c>
      <c r="G186" s="58">
        <v>2.4860000000000002</v>
      </c>
      <c r="H186" s="58">
        <v>2.6269999999999998</v>
      </c>
      <c r="I186" s="58">
        <v>2.206</v>
      </c>
      <c r="J186" s="10">
        <v>100</v>
      </c>
      <c r="K186" s="11">
        <v>8</v>
      </c>
      <c r="L186" s="10" t="s">
        <v>149</v>
      </c>
      <c r="M186" s="10" t="s">
        <v>8</v>
      </c>
      <c r="N186" s="10" t="s">
        <v>34</v>
      </c>
      <c r="O186" s="64">
        <v>30</v>
      </c>
      <c r="P186" s="61">
        <f t="shared" ref="P186:P194" si="74">+$O186/100*C186</f>
        <v>0.63059999999999994</v>
      </c>
      <c r="Q186" s="61">
        <f t="shared" si="68"/>
        <v>0.51629999999999998</v>
      </c>
      <c r="R186" s="61">
        <f t="shared" si="69"/>
        <v>0.47699999999999998</v>
      </c>
      <c r="S186" s="61">
        <f t="shared" si="70"/>
        <v>0.60749999999999993</v>
      </c>
      <c r="T186" s="61">
        <f t="shared" si="71"/>
        <v>0.74580000000000002</v>
      </c>
      <c r="U186" s="61">
        <f t="shared" si="72"/>
        <v>0.78809999999999991</v>
      </c>
      <c r="V186" s="61">
        <f t="shared" si="73"/>
        <v>0.66179999999999994</v>
      </c>
    </row>
    <row r="187" spans="1:22" s="7" customFormat="1">
      <c r="A187" s="107" t="s">
        <v>301</v>
      </c>
      <c r="B187" s="10" t="s">
        <v>447</v>
      </c>
      <c r="C187" s="58">
        <v>0.24099999999999999</v>
      </c>
      <c r="D187" s="58">
        <v>0</v>
      </c>
      <c r="E187" s="58">
        <v>0</v>
      </c>
      <c r="F187" s="58">
        <v>0</v>
      </c>
      <c r="G187" s="58">
        <v>0</v>
      </c>
      <c r="H187" s="58">
        <v>0</v>
      </c>
      <c r="I187" s="58">
        <v>0</v>
      </c>
      <c r="J187" s="10">
        <v>100</v>
      </c>
      <c r="K187" s="11">
        <v>8</v>
      </c>
      <c r="L187" s="10" t="s">
        <v>186</v>
      </c>
      <c r="M187" s="10" t="s">
        <v>8</v>
      </c>
      <c r="N187" s="10" t="s">
        <v>34</v>
      </c>
      <c r="O187" s="64">
        <v>30</v>
      </c>
      <c r="P187" s="61">
        <f t="shared" si="74"/>
        <v>7.2299999999999989E-2</v>
      </c>
      <c r="Q187" s="61">
        <f t="shared" si="68"/>
        <v>0</v>
      </c>
      <c r="R187" s="61">
        <f t="shared" si="69"/>
        <v>0</v>
      </c>
      <c r="S187" s="61">
        <f t="shared" si="70"/>
        <v>0</v>
      </c>
      <c r="T187" s="61">
        <f t="shared" si="71"/>
        <v>0</v>
      </c>
      <c r="U187" s="61">
        <f t="shared" si="72"/>
        <v>0</v>
      </c>
      <c r="V187" s="61">
        <f t="shared" si="73"/>
        <v>0</v>
      </c>
    </row>
    <row r="188" spans="1:22" s="7" customFormat="1">
      <c r="A188" s="107" t="s">
        <v>301</v>
      </c>
      <c r="B188" s="10" t="s">
        <v>377</v>
      </c>
      <c r="C188" s="58">
        <v>1.1160000000000001</v>
      </c>
      <c r="D188" s="58">
        <v>2.516</v>
      </c>
      <c r="E188" s="58">
        <v>2.879</v>
      </c>
      <c r="F188" s="58">
        <v>2.879</v>
      </c>
      <c r="G188" s="58">
        <v>2.9289999999999998</v>
      </c>
      <c r="H188" s="58">
        <v>3.073</v>
      </c>
      <c r="I188" s="58">
        <v>3.073</v>
      </c>
      <c r="J188" s="10">
        <v>100</v>
      </c>
      <c r="K188" s="11">
        <v>8</v>
      </c>
      <c r="L188" s="10" t="s">
        <v>149</v>
      </c>
      <c r="M188" s="10" t="s">
        <v>8</v>
      </c>
      <c r="N188" s="10" t="s">
        <v>34</v>
      </c>
      <c r="O188" s="64">
        <v>30</v>
      </c>
      <c r="P188" s="61">
        <f t="shared" si="74"/>
        <v>0.33480000000000004</v>
      </c>
      <c r="Q188" s="61">
        <f t="shared" si="68"/>
        <v>0.75480000000000003</v>
      </c>
      <c r="R188" s="61">
        <f t="shared" si="69"/>
        <v>0.86370000000000002</v>
      </c>
      <c r="S188" s="61">
        <f t="shared" si="70"/>
        <v>0.86370000000000002</v>
      </c>
      <c r="T188" s="61">
        <f t="shared" si="71"/>
        <v>0.87869999999999993</v>
      </c>
      <c r="U188" s="61">
        <f t="shared" si="72"/>
        <v>0.92189999999999994</v>
      </c>
      <c r="V188" s="61">
        <f t="shared" si="73"/>
        <v>0.92189999999999994</v>
      </c>
    </row>
    <row r="189" spans="1:22" s="7" customFormat="1">
      <c r="A189" s="107" t="s">
        <v>301</v>
      </c>
      <c r="B189" s="10" t="s">
        <v>378</v>
      </c>
      <c r="C189" s="58">
        <v>0.01</v>
      </c>
      <c r="D189" s="58">
        <v>-5.7000000000000002E-2</v>
      </c>
      <c r="E189" s="58">
        <v>2.1819999999999999</v>
      </c>
      <c r="F189" s="58">
        <v>2.101</v>
      </c>
      <c r="G189" s="58">
        <v>2.101</v>
      </c>
      <c r="H189" s="58">
        <v>1.98</v>
      </c>
      <c r="I189" s="58">
        <v>1.98</v>
      </c>
      <c r="J189" s="10">
        <v>100</v>
      </c>
      <c r="K189" s="11">
        <v>8</v>
      </c>
      <c r="L189" s="10" t="s">
        <v>149</v>
      </c>
      <c r="M189" s="10" t="s">
        <v>8</v>
      </c>
      <c r="N189" s="10" t="s">
        <v>34</v>
      </c>
      <c r="O189" s="64">
        <v>30</v>
      </c>
      <c r="P189" s="61">
        <f t="shared" si="74"/>
        <v>3.0000000000000001E-3</v>
      </c>
      <c r="Q189" s="61">
        <f t="shared" si="68"/>
        <v>-1.7100000000000001E-2</v>
      </c>
      <c r="R189" s="61">
        <f t="shared" si="69"/>
        <v>0.65459999999999996</v>
      </c>
      <c r="S189" s="61">
        <f t="shared" si="70"/>
        <v>0.63029999999999997</v>
      </c>
      <c r="T189" s="61">
        <f t="shared" si="71"/>
        <v>0.63029999999999997</v>
      </c>
      <c r="U189" s="61">
        <f t="shared" si="72"/>
        <v>0.59399999999999997</v>
      </c>
      <c r="V189" s="61">
        <f t="shared" si="73"/>
        <v>0.59399999999999997</v>
      </c>
    </row>
    <row r="190" spans="1:22" s="7" customFormat="1">
      <c r="A190" s="107" t="s">
        <v>301</v>
      </c>
      <c r="B190" s="10" t="s">
        <v>379</v>
      </c>
      <c r="C190" s="58">
        <v>0</v>
      </c>
      <c r="D190" s="58">
        <v>0.20100000000000001</v>
      </c>
      <c r="E190" s="58">
        <v>0.20100000000000001</v>
      </c>
      <c r="F190" s="58">
        <v>0.20100000000000001</v>
      </c>
      <c r="G190" s="58">
        <v>0.20100000000000001</v>
      </c>
      <c r="H190" s="58">
        <v>0.20100000000000001</v>
      </c>
      <c r="I190" s="58">
        <v>0.20100000000000001</v>
      </c>
      <c r="J190" s="10">
        <v>100</v>
      </c>
      <c r="K190" s="11">
        <v>8</v>
      </c>
      <c r="L190" s="10" t="s">
        <v>149</v>
      </c>
      <c r="M190" s="10" t="s">
        <v>8</v>
      </c>
      <c r="N190" s="10" t="s">
        <v>34</v>
      </c>
      <c r="O190" s="64">
        <v>30</v>
      </c>
      <c r="P190" s="61">
        <f t="shared" si="74"/>
        <v>0</v>
      </c>
      <c r="Q190" s="61">
        <f t="shared" si="68"/>
        <v>6.0299999999999999E-2</v>
      </c>
      <c r="R190" s="61">
        <f t="shared" si="69"/>
        <v>6.0299999999999999E-2</v>
      </c>
      <c r="S190" s="61">
        <f t="shared" si="70"/>
        <v>6.0299999999999999E-2</v>
      </c>
      <c r="T190" s="61">
        <f t="shared" si="71"/>
        <v>6.0299999999999999E-2</v>
      </c>
      <c r="U190" s="61">
        <f t="shared" si="72"/>
        <v>6.0299999999999999E-2</v>
      </c>
      <c r="V190" s="61">
        <f t="shared" si="73"/>
        <v>6.0299999999999999E-2</v>
      </c>
    </row>
    <row r="191" spans="1:22" s="7" customFormat="1">
      <c r="A191" s="107" t="s">
        <v>301</v>
      </c>
      <c r="B191" s="10" t="s">
        <v>380</v>
      </c>
      <c r="C191" s="58">
        <v>0</v>
      </c>
      <c r="D191" s="58">
        <v>0</v>
      </c>
      <c r="E191" s="58">
        <v>0</v>
      </c>
      <c r="F191" s="58">
        <v>0</v>
      </c>
      <c r="G191" s="58">
        <v>0</v>
      </c>
      <c r="H191" s="58">
        <v>0</v>
      </c>
      <c r="I191" s="58">
        <v>0</v>
      </c>
      <c r="J191" s="10">
        <v>100</v>
      </c>
      <c r="K191" s="11">
        <v>8</v>
      </c>
      <c r="L191" s="10" t="s">
        <v>149</v>
      </c>
      <c r="M191" s="10" t="s">
        <v>8</v>
      </c>
      <c r="N191" s="10" t="s">
        <v>34</v>
      </c>
      <c r="O191" s="64">
        <v>30</v>
      </c>
      <c r="P191" s="61">
        <f t="shared" si="74"/>
        <v>0</v>
      </c>
      <c r="Q191" s="61">
        <f t="shared" si="68"/>
        <v>0</v>
      </c>
      <c r="R191" s="61">
        <f t="shared" si="69"/>
        <v>0</v>
      </c>
      <c r="S191" s="61">
        <f t="shared" si="70"/>
        <v>0</v>
      </c>
      <c r="T191" s="61">
        <f t="shared" si="71"/>
        <v>0</v>
      </c>
      <c r="U191" s="61">
        <f t="shared" si="72"/>
        <v>0</v>
      </c>
      <c r="V191" s="61">
        <f t="shared" si="73"/>
        <v>0</v>
      </c>
    </row>
    <row r="192" spans="1:22" s="7" customFormat="1">
      <c r="A192" s="107" t="s">
        <v>301</v>
      </c>
      <c r="B192" s="10" t="s">
        <v>381</v>
      </c>
      <c r="C192" s="58">
        <v>0.89800000000000002</v>
      </c>
      <c r="D192" s="58">
        <v>1.9810000000000001</v>
      </c>
      <c r="E192" s="58">
        <v>1.9810000000000001</v>
      </c>
      <c r="F192" s="58">
        <v>2.3809999999999998</v>
      </c>
      <c r="G192" s="58">
        <v>2.3809999999999998</v>
      </c>
      <c r="H192" s="58">
        <v>2.3809999999999998</v>
      </c>
      <c r="I192" s="58">
        <v>2.3809999999999998</v>
      </c>
      <c r="J192" s="10">
        <v>100</v>
      </c>
      <c r="K192" s="11">
        <v>8</v>
      </c>
      <c r="L192" s="10" t="s">
        <v>149</v>
      </c>
      <c r="M192" s="10" t="s">
        <v>8</v>
      </c>
      <c r="N192" s="10" t="s">
        <v>34</v>
      </c>
      <c r="O192" s="64">
        <v>30</v>
      </c>
      <c r="P192" s="61">
        <f t="shared" si="74"/>
        <v>0.26939999999999997</v>
      </c>
      <c r="Q192" s="61">
        <f t="shared" si="68"/>
        <v>0.59430000000000005</v>
      </c>
      <c r="R192" s="61">
        <f t="shared" si="69"/>
        <v>0.59430000000000005</v>
      </c>
      <c r="S192" s="61">
        <f t="shared" si="70"/>
        <v>0.71429999999999993</v>
      </c>
      <c r="T192" s="61">
        <f t="shared" si="71"/>
        <v>0.71429999999999993</v>
      </c>
      <c r="U192" s="61">
        <f t="shared" si="72"/>
        <v>0.71429999999999993</v>
      </c>
      <c r="V192" s="61">
        <f t="shared" si="73"/>
        <v>0.71429999999999993</v>
      </c>
    </row>
    <row r="193" spans="1:24" s="7" customFormat="1">
      <c r="A193" s="107" t="s">
        <v>301</v>
      </c>
      <c r="B193" s="10" t="s">
        <v>382</v>
      </c>
      <c r="C193" s="58">
        <v>0</v>
      </c>
      <c r="D193" s="58">
        <v>0</v>
      </c>
      <c r="E193" s="58">
        <v>0</v>
      </c>
      <c r="F193" s="58">
        <v>0</v>
      </c>
      <c r="G193" s="58">
        <v>0</v>
      </c>
      <c r="H193" s="58">
        <v>0</v>
      </c>
      <c r="I193" s="58">
        <v>0</v>
      </c>
      <c r="J193" s="10">
        <v>100</v>
      </c>
      <c r="K193" s="11">
        <v>8</v>
      </c>
      <c r="L193" s="10" t="s">
        <v>149</v>
      </c>
      <c r="M193" s="10" t="s">
        <v>8</v>
      </c>
      <c r="N193" s="10" t="s">
        <v>34</v>
      </c>
      <c r="O193" s="64">
        <v>30</v>
      </c>
      <c r="P193" s="61">
        <f t="shared" si="74"/>
        <v>0</v>
      </c>
      <c r="Q193" s="61">
        <f t="shared" si="68"/>
        <v>0</v>
      </c>
      <c r="R193" s="61">
        <f t="shared" si="69"/>
        <v>0</v>
      </c>
      <c r="S193" s="61">
        <f t="shared" si="70"/>
        <v>0</v>
      </c>
      <c r="T193" s="61">
        <f t="shared" si="71"/>
        <v>0</v>
      </c>
      <c r="U193" s="61">
        <f t="shared" si="72"/>
        <v>0</v>
      </c>
      <c r="V193" s="61">
        <f t="shared" si="73"/>
        <v>0</v>
      </c>
    </row>
    <row r="194" spans="1:24" s="7" customFormat="1">
      <c r="A194" s="107" t="s">
        <v>301</v>
      </c>
      <c r="B194" s="10" t="s">
        <v>302</v>
      </c>
      <c r="C194" s="58">
        <v>9.4909999999999997</v>
      </c>
      <c r="D194" s="58">
        <v>10.012</v>
      </c>
      <c r="E194" s="58">
        <v>4.7130000000000001</v>
      </c>
      <c r="F194" s="58">
        <v>4.1630000000000003</v>
      </c>
      <c r="G194" s="58">
        <v>4.1539999999999999</v>
      </c>
      <c r="H194" s="58">
        <v>3.27</v>
      </c>
      <c r="I194" s="58">
        <v>2.97</v>
      </c>
      <c r="J194" s="10">
        <v>100</v>
      </c>
      <c r="K194" s="11">
        <v>8</v>
      </c>
      <c r="L194" s="10" t="s">
        <v>149</v>
      </c>
      <c r="M194" s="10" t="s">
        <v>8</v>
      </c>
      <c r="N194" s="10" t="s">
        <v>34</v>
      </c>
      <c r="O194" s="64">
        <v>30</v>
      </c>
      <c r="P194" s="61">
        <f t="shared" si="74"/>
        <v>2.8472999999999997</v>
      </c>
      <c r="Q194" s="61">
        <f t="shared" si="68"/>
        <v>3.0036</v>
      </c>
      <c r="R194" s="61">
        <f t="shared" si="69"/>
        <v>1.4138999999999999</v>
      </c>
      <c r="S194" s="61">
        <f t="shared" si="70"/>
        <v>1.2489000000000001</v>
      </c>
      <c r="T194" s="61">
        <f t="shared" si="71"/>
        <v>1.2462</v>
      </c>
      <c r="U194" s="61">
        <f t="shared" si="72"/>
        <v>0.98099999999999998</v>
      </c>
      <c r="V194" s="61">
        <f t="shared" si="73"/>
        <v>0.89100000000000001</v>
      </c>
    </row>
    <row r="195" spans="1:24" s="3" customFormat="1" ht="15">
      <c r="A195" s="74"/>
      <c r="B195" s="74" t="s">
        <v>472</v>
      </c>
      <c r="C195" s="12">
        <f t="shared" ref="C195:I195" si="75">SUM(C173:C194)</f>
        <v>238.85050000000001</v>
      </c>
      <c r="D195" s="12">
        <f t="shared" si="75"/>
        <v>250.45915000000002</v>
      </c>
      <c r="E195" s="12">
        <f t="shared" si="75"/>
        <v>232.77159999999995</v>
      </c>
      <c r="F195" s="12">
        <f t="shared" si="75"/>
        <v>228.10409999999999</v>
      </c>
      <c r="G195" s="12">
        <f t="shared" si="75"/>
        <v>223.82209999999998</v>
      </c>
      <c r="H195" s="12">
        <f t="shared" si="75"/>
        <v>220.43845000000002</v>
      </c>
      <c r="I195" s="12">
        <f t="shared" si="75"/>
        <v>222.23919999999998</v>
      </c>
      <c r="L195" s="1"/>
      <c r="O195" s="63"/>
      <c r="P195" s="6">
        <f t="shared" ref="P195:V195" si="76">+SUM(P173:P194)</f>
        <v>151.20339999999996</v>
      </c>
      <c r="Q195" s="6">
        <f t="shared" si="76"/>
        <v>164.43108999999998</v>
      </c>
      <c r="R195" s="6">
        <f t="shared" si="76"/>
        <v>150.48752999999999</v>
      </c>
      <c r="S195" s="6">
        <f t="shared" si="76"/>
        <v>148.94853000000001</v>
      </c>
      <c r="T195" s="6">
        <f t="shared" si="76"/>
        <v>148.23103</v>
      </c>
      <c r="U195" s="6">
        <f t="shared" si="76"/>
        <v>146.68478999999999</v>
      </c>
      <c r="V195" s="6">
        <f t="shared" si="76"/>
        <v>149.23348999999999</v>
      </c>
      <c r="X195" s="2"/>
    </row>
    <row r="196" spans="1:24" s="123" customFormat="1">
      <c r="C196" s="153"/>
      <c r="D196" s="153"/>
      <c r="E196" s="153"/>
      <c r="F196" s="153"/>
      <c r="G196" s="153"/>
      <c r="H196" s="153"/>
      <c r="I196" s="153"/>
      <c r="M196" s="4"/>
      <c r="O196" s="124"/>
      <c r="P196" s="125"/>
      <c r="Q196" s="125"/>
      <c r="R196" s="125"/>
      <c r="S196" s="125"/>
      <c r="T196" s="125"/>
      <c r="U196" s="125"/>
      <c r="V196" s="125"/>
    </row>
    <row r="197" spans="1:24" s="17" customFormat="1" ht="15">
      <c r="A197" s="29"/>
      <c r="B197" s="26" t="s">
        <v>62</v>
      </c>
      <c r="C197" s="57"/>
      <c r="D197" s="57"/>
      <c r="E197" s="57"/>
      <c r="F197" s="57"/>
      <c r="G197" s="57"/>
      <c r="H197" s="57"/>
      <c r="I197" s="57"/>
      <c r="J197" s="26"/>
      <c r="K197" s="28"/>
      <c r="L197" s="91"/>
      <c r="M197" s="26"/>
      <c r="N197" s="26"/>
      <c r="O197" s="26"/>
      <c r="P197" s="283"/>
      <c r="Q197" s="283"/>
      <c r="R197" s="283"/>
      <c r="S197" s="283"/>
      <c r="T197" s="283"/>
      <c r="U197" s="283"/>
      <c r="V197" s="283"/>
    </row>
    <row r="198" spans="1:24" s="7" customFormat="1">
      <c r="A198" s="7">
        <v>1</v>
      </c>
      <c r="B198" s="7" t="s">
        <v>278</v>
      </c>
      <c r="C198" s="95">
        <v>5.0780000000000003</v>
      </c>
      <c r="D198" s="95">
        <v>4.72</v>
      </c>
      <c r="E198" s="95">
        <v>8.4700000000000006</v>
      </c>
      <c r="F198" s="95">
        <v>8.4700000000000006</v>
      </c>
      <c r="G198" s="95">
        <v>8.4700000000000006</v>
      </c>
      <c r="H198" s="95">
        <v>8.4700000000000006</v>
      </c>
      <c r="I198" s="95">
        <v>8.4700000000000006</v>
      </c>
      <c r="J198" s="193">
        <v>100</v>
      </c>
      <c r="K198" s="7">
        <v>7</v>
      </c>
      <c r="L198" s="105" t="s">
        <v>83</v>
      </c>
      <c r="M198" s="105" t="s">
        <v>352</v>
      </c>
      <c r="N198" s="7" t="s">
        <v>33</v>
      </c>
      <c r="O198" s="64">
        <v>0</v>
      </c>
      <c r="P198" s="61"/>
      <c r="Q198" s="61"/>
      <c r="R198" s="61"/>
      <c r="S198" s="61"/>
      <c r="T198" s="61"/>
      <c r="U198" s="61"/>
      <c r="V198" s="61"/>
    </row>
    <row r="199" spans="1:24" s="7" customFormat="1">
      <c r="A199" s="7">
        <v>1</v>
      </c>
      <c r="B199" s="7" t="s">
        <v>278</v>
      </c>
      <c r="C199" s="95">
        <v>2.2290000000000001</v>
      </c>
      <c r="D199" s="95">
        <v>2.891</v>
      </c>
      <c r="E199" s="95">
        <v>2.879</v>
      </c>
      <c r="F199" s="95">
        <v>3.4489999999999998</v>
      </c>
      <c r="G199" s="95">
        <v>3.323</v>
      </c>
      <c r="H199" s="95">
        <v>3.2040000000000002</v>
      </c>
      <c r="I199" s="95">
        <v>3.1709999999999998</v>
      </c>
      <c r="J199" s="193">
        <v>100</v>
      </c>
      <c r="K199" s="7">
        <v>11</v>
      </c>
      <c r="L199" s="105" t="s">
        <v>46</v>
      </c>
      <c r="M199" s="7" t="s">
        <v>8</v>
      </c>
      <c r="N199" s="7" t="s">
        <v>34</v>
      </c>
      <c r="O199" s="64">
        <v>0</v>
      </c>
      <c r="P199" s="61"/>
      <c r="Q199" s="61"/>
      <c r="R199" s="61"/>
      <c r="S199" s="61"/>
      <c r="T199" s="61"/>
      <c r="U199" s="61"/>
      <c r="V199" s="61"/>
    </row>
    <row r="200" spans="1:24" s="7" customFormat="1">
      <c r="A200" s="7">
        <v>1</v>
      </c>
      <c r="B200" s="7" t="s">
        <v>278</v>
      </c>
      <c r="C200" s="95">
        <v>0.45</v>
      </c>
      <c r="D200" s="95">
        <v>0.45</v>
      </c>
      <c r="E200" s="95">
        <v>0.45</v>
      </c>
      <c r="F200" s="95">
        <v>0.45</v>
      </c>
      <c r="G200" s="95">
        <v>0</v>
      </c>
      <c r="H200" s="95">
        <v>0</v>
      </c>
      <c r="I200" s="95">
        <v>0</v>
      </c>
      <c r="J200" s="193">
        <v>100</v>
      </c>
      <c r="K200" s="7">
        <v>11</v>
      </c>
      <c r="L200" s="105" t="s">
        <v>46</v>
      </c>
      <c r="M200" s="7" t="s">
        <v>353</v>
      </c>
      <c r="N200" s="7" t="s">
        <v>34</v>
      </c>
      <c r="O200" s="64">
        <v>0</v>
      </c>
      <c r="P200" s="61"/>
      <c r="Q200" s="61"/>
      <c r="R200" s="61"/>
      <c r="S200" s="61"/>
      <c r="T200" s="61"/>
      <c r="U200" s="61"/>
      <c r="V200" s="61"/>
    </row>
    <row r="201" spans="1:24" s="7" customFormat="1">
      <c r="A201" s="7">
        <v>7</v>
      </c>
      <c r="B201" s="7" t="s">
        <v>609</v>
      </c>
      <c r="C201" s="95">
        <v>1.556</v>
      </c>
      <c r="D201" s="95">
        <v>2.0270000000000001</v>
      </c>
      <c r="E201" s="95">
        <v>2</v>
      </c>
      <c r="F201" s="95">
        <v>2</v>
      </c>
      <c r="G201" s="95">
        <v>2</v>
      </c>
      <c r="H201" s="95">
        <v>2</v>
      </c>
      <c r="I201" s="95">
        <v>2</v>
      </c>
      <c r="J201" s="193">
        <v>100</v>
      </c>
      <c r="K201" s="7">
        <v>11</v>
      </c>
      <c r="L201" s="105" t="s">
        <v>46</v>
      </c>
      <c r="M201" s="7" t="s">
        <v>8</v>
      </c>
      <c r="N201" s="7" t="s">
        <v>34</v>
      </c>
      <c r="O201" s="64">
        <v>0</v>
      </c>
      <c r="P201" s="61"/>
      <c r="Q201" s="61"/>
      <c r="R201" s="61"/>
      <c r="S201" s="61"/>
      <c r="T201" s="61"/>
      <c r="U201" s="61"/>
      <c r="V201" s="61"/>
    </row>
    <row r="202" spans="1:24" s="7" customFormat="1">
      <c r="A202" s="7">
        <v>13</v>
      </c>
      <c r="B202" s="7" t="s">
        <v>608</v>
      </c>
      <c r="C202" s="95">
        <v>0.27800000000000002</v>
      </c>
      <c r="D202" s="95">
        <v>0.14199999999999999</v>
      </c>
      <c r="E202" s="95">
        <v>0.5</v>
      </c>
      <c r="F202" s="95">
        <v>0.5</v>
      </c>
      <c r="G202" s="95">
        <v>0.5</v>
      </c>
      <c r="H202" s="95">
        <v>0.5</v>
      </c>
      <c r="I202" s="95">
        <v>0.5</v>
      </c>
      <c r="J202" s="193">
        <v>100</v>
      </c>
      <c r="K202" s="7">
        <v>11</v>
      </c>
      <c r="L202" s="105" t="s">
        <v>46</v>
      </c>
      <c r="M202" s="7" t="s">
        <v>8</v>
      </c>
      <c r="N202" s="7" t="s">
        <v>34</v>
      </c>
      <c r="O202" s="64">
        <v>0</v>
      </c>
      <c r="P202" s="61"/>
      <c r="Q202" s="61"/>
      <c r="R202" s="61"/>
      <c r="S202" s="61"/>
      <c r="T202" s="61"/>
      <c r="U202" s="61"/>
      <c r="V202" s="61"/>
    </row>
    <row r="203" spans="1:24" s="7" customFormat="1">
      <c r="A203" s="7">
        <v>2</v>
      </c>
      <c r="B203" s="7" t="s">
        <v>610</v>
      </c>
      <c r="C203" s="95">
        <v>3.7509999999999999</v>
      </c>
      <c r="D203" s="95">
        <v>3.7480000000000002</v>
      </c>
      <c r="E203" s="95">
        <v>3.121</v>
      </c>
      <c r="F203" s="95">
        <v>3.4</v>
      </c>
      <c r="G203" s="95">
        <v>2.2000000000000002</v>
      </c>
      <c r="H203" s="95">
        <v>2.2000000000000002</v>
      </c>
      <c r="I203" s="95">
        <v>3.734</v>
      </c>
      <c r="J203" s="193">
        <v>100</v>
      </c>
      <c r="K203" s="7">
        <v>11</v>
      </c>
      <c r="L203" s="105" t="s">
        <v>46</v>
      </c>
      <c r="M203" s="7" t="s">
        <v>8</v>
      </c>
      <c r="N203" s="7" t="s">
        <v>34</v>
      </c>
      <c r="O203" s="64">
        <v>0</v>
      </c>
      <c r="P203" s="61"/>
      <c r="Q203" s="61"/>
      <c r="R203" s="61"/>
      <c r="S203" s="61"/>
      <c r="T203" s="61"/>
      <c r="U203" s="61"/>
      <c r="V203" s="61"/>
    </row>
    <row r="204" spans="1:24" s="74" customFormat="1" ht="15">
      <c r="B204" s="74" t="s">
        <v>65</v>
      </c>
      <c r="C204" s="111">
        <f t="shared" ref="C204:I204" si="77">SUM(C198:C203)</f>
        <v>13.342000000000001</v>
      </c>
      <c r="D204" s="111">
        <f t="shared" si="77"/>
        <v>13.978000000000002</v>
      </c>
      <c r="E204" s="111">
        <f t="shared" si="77"/>
        <v>17.419999999999998</v>
      </c>
      <c r="F204" s="111">
        <f t="shared" si="77"/>
        <v>18.268999999999998</v>
      </c>
      <c r="G204" s="111">
        <f t="shared" si="77"/>
        <v>16.493000000000002</v>
      </c>
      <c r="H204" s="111">
        <f t="shared" si="77"/>
        <v>16.374000000000002</v>
      </c>
      <c r="I204" s="111">
        <f t="shared" si="77"/>
        <v>17.875</v>
      </c>
      <c r="L204" s="21"/>
      <c r="O204" s="112"/>
      <c r="P204" s="110"/>
      <c r="Q204" s="110"/>
      <c r="R204" s="110"/>
      <c r="S204" s="110"/>
      <c r="T204" s="110"/>
      <c r="U204" s="110"/>
      <c r="V204" s="110"/>
    </row>
    <row r="205" spans="1:24">
      <c r="A205" s="7"/>
      <c r="C205" s="56"/>
      <c r="D205" s="56"/>
      <c r="E205" s="56"/>
      <c r="F205" s="56"/>
      <c r="G205" s="56"/>
      <c r="H205" s="56"/>
      <c r="I205" s="56"/>
      <c r="P205" s="5" t="s">
        <v>140</v>
      </c>
    </row>
    <row r="206" spans="1:24" s="17" customFormat="1" ht="15">
      <c r="A206" s="30"/>
      <c r="B206" s="26" t="s">
        <v>63</v>
      </c>
      <c r="C206" s="59"/>
      <c r="D206" s="59"/>
      <c r="E206" s="59"/>
      <c r="F206" s="59"/>
      <c r="G206" s="59"/>
      <c r="H206" s="59"/>
      <c r="I206" s="59"/>
      <c r="J206" s="30"/>
      <c r="K206" s="30"/>
      <c r="L206" s="92"/>
      <c r="M206" s="30"/>
      <c r="N206" s="30"/>
      <c r="O206" s="30"/>
      <c r="P206" s="283"/>
      <c r="Q206" s="283"/>
      <c r="R206" s="283"/>
      <c r="S206" s="283"/>
      <c r="T206" s="283"/>
      <c r="U206" s="283"/>
      <c r="V206" s="283"/>
    </row>
    <row r="207" spans="1:24" s="7" customFormat="1">
      <c r="A207" s="105" t="s">
        <v>217</v>
      </c>
      <c r="B207" s="105" t="s">
        <v>199</v>
      </c>
      <c r="C207" s="108">
        <v>22</v>
      </c>
      <c r="D207" s="108">
        <v>22</v>
      </c>
      <c r="E207" s="108">
        <v>22</v>
      </c>
      <c r="F207" s="108">
        <v>22</v>
      </c>
      <c r="G207" s="108">
        <v>22</v>
      </c>
      <c r="H207" s="108">
        <v>22</v>
      </c>
      <c r="I207" s="108">
        <v>22</v>
      </c>
      <c r="J207" s="109">
        <v>2.6</v>
      </c>
      <c r="K207" s="113" t="s">
        <v>55</v>
      </c>
      <c r="L207" s="105" t="s">
        <v>88</v>
      </c>
      <c r="M207" s="105" t="s">
        <v>160</v>
      </c>
      <c r="N207" s="105" t="s">
        <v>33</v>
      </c>
      <c r="O207" s="61"/>
      <c r="P207" s="61">
        <f>+$O207/100*C207</f>
        <v>0</v>
      </c>
      <c r="Q207" s="61">
        <f>+$O207/100*D207</f>
        <v>0</v>
      </c>
      <c r="R207" s="61">
        <f>+$O207/100*E207</f>
        <v>0</v>
      </c>
      <c r="S207" s="61">
        <f>+$O207/100*F207</f>
        <v>0</v>
      </c>
      <c r="T207" s="61">
        <f>+$O207/100*G207</f>
        <v>0</v>
      </c>
      <c r="U207" s="61">
        <f t="shared" ref="U207" si="78">+$O207/100*H207</f>
        <v>0</v>
      </c>
      <c r="V207" s="61">
        <f t="shared" ref="V207" si="79">+$O207/100*I207</f>
        <v>0</v>
      </c>
    </row>
    <row r="208" spans="1:24" s="7" customFormat="1">
      <c r="A208" s="105" t="s">
        <v>434</v>
      </c>
      <c r="B208" s="105" t="s">
        <v>435</v>
      </c>
      <c r="C208" s="108">
        <v>7</v>
      </c>
      <c r="D208" s="108">
        <v>7</v>
      </c>
      <c r="E208" s="108">
        <v>7</v>
      </c>
      <c r="F208" s="108">
        <v>7</v>
      </c>
      <c r="G208" s="108">
        <v>7</v>
      </c>
      <c r="H208" s="108">
        <v>7</v>
      </c>
      <c r="I208" s="108">
        <v>7</v>
      </c>
      <c r="J208" s="109">
        <v>29.1</v>
      </c>
      <c r="K208" s="113">
        <v>7</v>
      </c>
      <c r="L208" s="105" t="s">
        <v>83</v>
      </c>
      <c r="M208" s="105" t="s">
        <v>4</v>
      </c>
      <c r="N208" s="105" t="s">
        <v>34</v>
      </c>
      <c r="O208" s="64"/>
      <c r="P208" s="61"/>
      <c r="Q208" s="61"/>
      <c r="R208" s="61"/>
      <c r="S208" s="61"/>
      <c r="T208" s="61"/>
      <c r="U208" s="61"/>
      <c r="V208" s="61"/>
    </row>
    <row r="209" spans="1:22" s="7" customFormat="1">
      <c r="A209" s="105" t="s">
        <v>154</v>
      </c>
      <c r="B209" s="105" t="s">
        <v>344</v>
      </c>
      <c r="C209" s="108">
        <v>20</v>
      </c>
      <c r="D209" s="108">
        <v>37.161000000000001</v>
      </c>
      <c r="E209" s="108">
        <v>21.73</v>
      </c>
      <c r="F209" s="108">
        <v>19</v>
      </c>
      <c r="G209" s="108">
        <v>19</v>
      </c>
      <c r="H209" s="108">
        <v>19</v>
      </c>
      <c r="I209" s="108">
        <v>19</v>
      </c>
      <c r="J209" s="109">
        <v>12.4</v>
      </c>
      <c r="K209" s="113" t="s">
        <v>55</v>
      </c>
      <c r="L209" s="105" t="s">
        <v>88</v>
      </c>
      <c r="M209" s="105" t="s">
        <v>23</v>
      </c>
      <c r="N209" s="105" t="s">
        <v>33</v>
      </c>
      <c r="O209" s="61"/>
      <c r="P209" s="61">
        <f>+$O209/100*C209</f>
        <v>0</v>
      </c>
      <c r="Q209" s="61">
        <f>+$O209/100*D209</f>
        <v>0</v>
      </c>
      <c r="R209" s="61">
        <f>+$O209/100*E209</f>
        <v>0</v>
      </c>
      <c r="S209" s="61">
        <f>+$O209/100*F209</f>
        <v>0</v>
      </c>
      <c r="T209" s="61">
        <f>+$O209/100*G209</f>
        <v>0</v>
      </c>
      <c r="U209" s="61">
        <f t="shared" ref="U209" si="80">+$O209/100*H209</f>
        <v>0</v>
      </c>
      <c r="V209" s="61">
        <f t="shared" ref="V209" si="81">+$O209/100*I209</f>
        <v>0</v>
      </c>
    </row>
    <row r="210" spans="1:22" s="7" customFormat="1">
      <c r="A210" s="105" t="s">
        <v>430</v>
      </c>
      <c r="B210" s="105" t="s">
        <v>431</v>
      </c>
      <c r="C210" s="108">
        <v>8.7829999999999995</v>
      </c>
      <c r="D210" s="108">
        <v>10.356999999999999</v>
      </c>
      <c r="E210" s="108">
        <v>10.43</v>
      </c>
      <c r="F210" s="108">
        <v>9.8949999999999996</v>
      </c>
      <c r="G210" s="108">
        <v>9.7940000000000005</v>
      </c>
      <c r="H210" s="108">
        <v>9.7940000000000005</v>
      </c>
      <c r="I210" s="108">
        <v>9.7940000000000005</v>
      </c>
      <c r="J210" s="109">
        <v>36.515772152785097</v>
      </c>
      <c r="K210" s="113">
        <v>7</v>
      </c>
      <c r="L210" s="105" t="s">
        <v>83</v>
      </c>
      <c r="M210" s="105" t="s">
        <v>34</v>
      </c>
      <c r="N210" s="105" t="s">
        <v>34</v>
      </c>
      <c r="O210" s="61"/>
      <c r="P210" s="61"/>
      <c r="Q210" s="61"/>
      <c r="R210" s="61"/>
      <c r="S210" s="61"/>
      <c r="T210" s="61"/>
      <c r="U210" s="61"/>
      <c r="V210" s="61"/>
    </row>
    <row r="211" spans="1:22" s="7" customFormat="1">
      <c r="A211" s="105" t="s">
        <v>155</v>
      </c>
      <c r="B211" s="105" t="s">
        <v>557</v>
      </c>
      <c r="C211" s="108">
        <v>18.100000000000001</v>
      </c>
      <c r="D211" s="108">
        <v>18.239000000000001</v>
      </c>
      <c r="E211" s="108">
        <v>18.239000000000001</v>
      </c>
      <c r="F211" s="108">
        <v>18.239000000000001</v>
      </c>
      <c r="G211" s="108">
        <v>18.239000000000001</v>
      </c>
      <c r="H211" s="108">
        <v>18.239000000000001</v>
      </c>
      <c r="I211" s="108">
        <v>18.239000000000001</v>
      </c>
      <c r="J211" s="109">
        <v>7.6327220683132602</v>
      </c>
      <c r="K211" s="113">
        <v>7</v>
      </c>
      <c r="L211" s="105" t="s">
        <v>83</v>
      </c>
      <c r="M211" s="105" t="s">
        <v>4</v>
      </c>
      <c r="N211" s="105" t="s">
        <v>33</v>
      </c>
      <c r="O211" s="61"/>
      <c r="P211" s="61"/>
      <c r="Q211" s="61"/>
      <c r="R211" s="61"/>
      <c r="S211" s="61"/>
      <c r="T211" s="61"/>
      <c r="U211" s="61"/>
      <c r="V211" s="61"/>
    </row>
    <row r="212" spans="1:22" s="7" customFormat="1">
      <c r="A212" s="105" t="s">
        <v>152</v>
      </c>
      <c r="B212" s="105" t="s">
        <v>218</v>
      </c>
      <c r="C212" s="108">
        <v>9.3000000000000007</v>
      </c>
      <c r="D212" s="108">
        <v>9.5</v>
      </c>
      <c r="E212" s="108">
        <v>9.5</v>
      </c>
      <c r="F212" s="108">
        <v>9.5</v>
      </c>
      <c r="G212" s="108">
        <v>9.5</v>
      </c>
      <c r="H212" s="108">
        <v>9.5</v>
      </c>
      <c r="I212" s="108">
        <v>9.5</v>
      </c>
      <c r="J212" s="109">
        <v>66.447506469888793</v>
      </c>
      <c r="K212" s="113">
        <v>7</v>
      </c>
      <c r="L212" s="105" t="s">
        <v>83</v>
      </c>
      <c r="M212" s="105" t="s">
        <v>4</v>
      </c>
      <c r="N212" s="105" t="s">
        <v>33</v>
      </c>
      <c r="O212" s="61"/>
      <c r="P212" s="61">
        <f t="shared" ref="P212:T212" si="82">+$O212/100*C212</f>
        <v>0</v>
      </c>
      <c r="Q212" s="61">
        <f t="shared" si="82"/>
        <v>0</v>
      </c>
      <c r="R212" s="61">
        <f t="shared" si="82"/>
        <v>0</v>
      </c>
      <c r="S212" s="61">
        <f t="shared" si="82"/>
        <v>0</v>
      </c>
      <c r="T212" s="61">
        <f t="shared" si="82"/>
        <v>0</v>
      </c>
      <c r="U212" s="61">
        <f t="shared" ref="U212" si="83">+$O212/100*H212</f>
        <v>0</v>
      </c>
      <c r="V212" s="61">
        <f t="shared" ref="V212" si="84">+$O212/100*I212</f>
        <v>0</v>
      </c>
    </row>
    <row r="213" spans="1:22" s="7" customFormat="1">
      <c r="A213" s="105" t="s">
        <v>434</v>
      </c>
      <c r="B213" s="105" t="s">
        <v>487</v>
      </c>
      <c r="C213" s="108">
        <v>236.428</v>
      </c>
      <c r="D213" s="108">
        <v>359.38499999999999</v>
      </c>
      <c r="E213" s="108">
        <v>299.75900000000001</v>
      </c>
      <c r="F213" s="108">
        <v>254.02500000000001</v>
      </c>
      <c r="G213" s="108">
        <v>216.434</v>
      </c>
      <c r="H213" s="108">
        <v>172.92699999999999</v>
      </c>
      <c r="I213" s="108">
        <v>162.00899999999999</v>
      </c>
      <c r="J213" s="109">
        <v>93.104712090669906</v>
      </c>
      <c r="K213" s="113">
        <v>7</v>
      </c>
      <c r="L213" s="105" t="s">
        <v>83</v>
      </c>
      <c r="M213" s="105" t="s">
        <v>153</v>
      </c>
      <c r="N213" s="105" t="s">
        <v>34</v>
      </c>
      <c r="O213" s="61"/>
      <c r="P213" s="61"/>
      <c r="Q213" s="61"/>
      <c r="R213" s="61"/>
      <c r="S213" s="61"/>
      <c r="T213" s="61"/>
      <c r="U213" s="61"/>
      <c r="V213" s="61"/>
    </row>
    <row r="214" spans="1:22" s="7" customFormat="1">
      <c r="A214" s="105" t="s">
        <v>611</v>
      </c>
      <c r="B214" s="105" t="s">
        <v>488</v>
      </c>
      <c r="C214" s="108">
        <v>6.601</v>
      </c>
      <c r="D214" s="108">
        <v>7.1559999999999997</v>
      </c>
      <c r="E214" s="108">
        <v>6.4850000000000003</v>
      </c>
      <c r="F214" s="108">
        <v>5.9930000000000003</v>
      </c>
      <c r="G214" s="108">
        <v>5.9640000000000004</v>
      </c>
      <c r="H214" s="108">
        <v>5.9329999999999998</v>
      </c>
      <c r="I214" s="108">
        <v>5.9329999999999998</v>
      </c>
      <c r="J214" s="109">
        <v>17.7880791068931</v>
      </c>
      <c r="K214" s="113">
        <v>7</v>
      </c>
      <c r="L214" s="105" t="s">
        <v>83</v>
      </c>
      <c r="M214" s="105" t="s">
        <v>89</v>
      </c>
      <c r="N214" s="105" t="s">
        <v>33</v>
      </c>
      <c r="O214" s="61"/>
      <c r="P214" s="61"/>
      <c r="Q214" s="61"/>
      <c r="R214" s="61"/>
      <c r="S214" s="61"/>
      <c r="T214" s="61"/>
      <c r="U214" s="61"/>
      <c r="V214" s="61"/>
    </row>
    <row r="215" spans="1:22" s="7" customFormat="1">
      <c r="A215" s="105" t="s">
        <v>152</v>
      </c>
      <c r="B215" s="105" t="s">
        <v>558</v>
      </c>
      <c r="C215" s="108">
        <v>15.3</v>
      </c>
      <c r="D215" s="108">
        <v>23</v>
      </c>
      <c r="E215" s="108">
        <v>22.2</v>
      </c>
      <c r="F215" s="108">
        <v>21.9</v>
      </c>
      <c r="G215" s="108">
        <v>22.4</v>
      </c>
      <c r="H215" s="108">
        <v>22.4</v>
      </c>
      <c r="I215" s="108">
        <v>22.4</v>
      </c>
      <c r="J215" s="109">
        <v>6.9</v>
      </c>
      <c r="K215" s="113">
        <v>7</v>
      </c>
      <c r="L215" s="105" t="s">
        <v>83</v>
      </c>
      <c r="M215" s="105" t="s">
        <v>153</v>
      </c>
      <c r="N215" s="105" t="s">
        <v>34</v>
      </c>
      <c r="O215" s="61"/>
      <c r="P215" s="61">
        <f>+$O215/100*C215</f>
        <v>0</v>
      </c>
      <c r="Q215" s="61">
        <f>+$O215/100*D215</f>
        <v>0</v>
      </c>
      <c r="R215" s="61">
        <f>+$O215/100*E215</f>
        <v>0</v>
      </c>
      <c r="S215" s="61">
        <f>+$O215/100*F215</f>
        <v>0</v>
      </c>
      <c r="T215" s="61">
        <f>+$O215/100*G215</f>
        <v>0</v>
      </c>
      <c r="U215" s="61">
        <f t="shared" ref="U215" si="85">+$O215/100*H215</f>
        <v>0</v>
      </c>
      <c r="V215" s="61">
        <f t="shared" ref="V215" si="86">+$O215/100*I215</f>
        <v>0</v>
      </c>
    </row>
    <row r="216" spans="1:22" s="7" customFormat="1">
      <c r="A216" s="105" t="s">
        <v>432</v>
      </c>
      <c r="B216" s="105" t="s">
        <v>433</v>
      </c>
      <c r="C216" s="108">
        <v>0</v>
      </c>
      <c r="D216" s="108">
        <v>0</v>
      </c>
      <c r="E216" s="108">
        <v>0</v>
      </c>
      <c r="F216" s="108">
        <v>5.3</v>
      </c>
      <c r="G216" s="108">
        <v>5.5</v>
      </c>
      <c r="H216" s="108">
        <v>5.5</v>
      </c>
      <c r="I216" s="108">
        <v>5.5</v>
      </c>
      <c r="J216" s="109">
        <v>0</v>
      </c>
      <c r="K216" s="113">
        <v>7</v>
      </c>
      <c r="L216" s="105" t="s">
        <v>83</v>
      </c>
      <c r="M216" s="105" t="s">
        <v>34</v>
      </c>
      <c r="N216" s="105" t="s">
        <v>34</v>
      </c>
      <c r="O216" s="61"/>
      <c r="P216" s="61"/>
      <c r="Q216" s="61"/>
      <c r="R216" s="61"/>
      <c r="S216" s="61"/>
      <c r="T216" s="61"/>
      <c r="U216" s="61"/>
      <c r="V216" s="61"/>
    </row>
    <row r="217" spans="1:22" s="7" customFormat="1">
      <c r="A217" s="105" t="s">
        <v>198</v>
      </c>
      <c r="B217" s="105" t="s">
        <v>202</v>
      </c>
      <c r="C217" s="108">
        <v>12.506</v>
      </c>
      <c r="D217" s="108">
        <v>12.833</v>
      </c>
      <c r="E217" s="108">
        <v>13.97638139798746</v>
      </c>
      <c r="F217" s="108">
        <v>15.107169185114424</v>
      </c>
      <c r="G217" s="108">
        <v>15.107169185114424</v>
      </c>
      <c r="H217" s="108">
        <v>15.107169185114424</v>
      </c>
      <c r="I217" s="108">
        <v>15.107169185114424</v>
      </c>
      <c r="J217" s="109">
        <v>97.3</v>
      </c>
      <c r="K217" s="113" t="s">
        <v>55</v>
      </c>
      <c r="L217" s="105" t="s">
        <v>88</v>
      </c>
      <c r="M217" s="105" t="s">
        <v>23</v>
      </c>
      <c r="N217" s="105" t="s">
        <v>33</v>
      </c>
      <c r="O217" s="61"/>
      <c r="P217" s="61"/>
      <c r="Q217" s="61"/>
      <c r="R217" s="61"/>
      <c r="S217" s="61"/>
      <c r="T217" s="61"/>
      <c r="U217" s="61"/>
      <c r="V217" s="61"/>
    </row>
    <row r="218" spans="1:22" s="74" customFormat="1" ht="15">
      <c r="B218" s="74" t="s">
        <v>66</v>
      </c>
      <c r="C218" s="110">
        <f t="shared" ref="C218:I218" si="87">SUM(C207:C217)</f>
        <v>356.01800000000003</v>
      </c>
      <c r="D218" s="110">
        <f t="shared" si="87"/>
        <v>506.63100000000003</v>
      </c>
      <c r="E218" s="110">
        <f t="shared" si="87"/>
        <v>431.31938139798746</v>
      </c>
      <c r="F218" s="110">
        <f t="shared" si="87"/>
        <v>387.95916918511438</v>
      </c>
      <c r="G218" s="110">
        <f t="shared" si="87"/>
        <v>350.93816918511436</v>
      </c>
      <c r="H218" s="110">
        <f t="shared" si="87"/>
        <v>307.40016918511435</v>
      </c>
      <c r="I218" s="110">
        <f t="shared" si="87"/>
        <v>296.48216918511434</v>
      </c>
      <c r="L218" s="21"/>
      <c r="O218" s="112"/>
      <c r="P218" s="111">
        <f t="shared" ref="P218:V218" si="88">SUM(P207:P217)</f>
        <v>0</v>
      </c>
      <c r="Q218" s="111">
        <f t="shared" si="88"/>
        <v>0</v>
      </c>
      <c r="R218" s="111">
        <f t="shared" si="88"/>
        <v>0</v>
      </c>
      <c r="S218" s="111">
        <f t="shared" si="88"/>
        <v>0</v>
      </c>
      <c r="T218" s="111">
        <f t="shared" si="88"/>
        <v>0</v>
      </c>
      <c r="U218" s="111">
        <f t="shared" si="88"/>
        <v>0</v>
      </c>
      <c r="V218" s="111">
        <f t="shared" si="88"/>
        <v>0</v>
      </c>
    </row>
    <row r="219" spans="1:22" s="74" customFormat="1" ht="15">
      <c r="C219" s="110">
        <f>C213+C215</f>
        <v>251.72800000000001</v>
      </c>
      <c r="D219" s="110"/>
      <c r="E219" s="110"/>
      <c r="F219" s="110"/>
      <c r="G219" s="110"/>
      <c r="H219" s="110"/>
      <c r="I219" s="110"/>
      <c r="L219" s="21"/>
      <c r="O219" s="112"/>
      <c r="P219" s="111"/>
      <c r="Q219" s="111"/>
      <c r="R219" s="111"/>
      <c r="S219" s="111"/>
      <c r="T219" s="111"/>
      <c r="U219" s="111"/>
      <c r="V219" s="111"/>
    </row>
    <row r="220" spans="1:22" s="15" customFormat="1" ht="15">
      <c r="A220" s="30"/>
      <c r="B220" s="26" t="s">
        <v>583</v>
      </c>
      <c r="C220" s="59"/>
      <c r="D220" s="59"/>
      <c r="E220" s="59"/>
      <c r="F220" s="59"/>
      <c r="G220" s="59"/>
      <c r="H220" s="59"/>
      <c r="I220" s="59"/>
      <c r="J220" s="30"/>
      <c r="K220" s="30"/>
      <c r="L220" s="92"/>
      <c r="M220" s="30"/>
      <c r="N220" s="30"/>
      <c r="O220" s="30"/>
      <c r="P220" s="54"/>
      <c r="Q220" s="54"/>
      <c r="R220" s="54"/>
      <c r="S220" s="54"/>
      <c r="T220" s="54"/>
      <c r="U220" s="54"/>
      <c r="V220" s="54"/>
    </row>
    <row r="221" spans="1:22" s="192" customFormat="1" ht="15">
      <c r="A221" s="122">
        <v>2</v>
      </c>
      <c r="B221" s="105" t="s">
        <v>669</v>
      </c>
      <c r="C221" s="108">
        <v>0</v>
      </c>
      <c r="D221" s="108">
        <v>12.516500000000001</v>
      </c>
      <c r="E221" s="108">
        <v>302.51799999999997</v>
      </c>
      <c r="F221" s="108">
        <v>465.68</v>
      </c>
      <c r="G221" s="108">
        <v>631.32150000000001</v>
      </c>
      <c r="H221" s="108">
        <v>643.29650000000004</v>
      </c>
      <c r="I221" s="108">
        <v>513.15</v>
      </c>
      <c r="J221" s="109">
        <v>50</v>
      </c>
      <c r="K221" s="113" t="s">
        <v>595</v>
      </c>
      <c r="L221" s="108" t="s">
        <v>584</v>
      </c>
      <c r="M221" s="108" t="s">
        <v>585</v>
      </c>
      <c r="N221" s="108" t="s">
        <v>586</v>
      </c>
      <c r="O221" s="181">
        <v>50</v>
      </c>
      <c r="P221" s="61">
        <f>+$O221/100*C221</f>
        <v>0</v>
      </c>
      <c r="Q221" s="61">
        <f t="shared" ref="Q221:V224" si="89">+$O221/100*D221</f>
        <v>6.2582500000000003</v>
      </c>
      <c r="R221" s="61">
        <f t="shared" si="89"/>
        <v>151.25899999999999</v>
      </c>
      <c r="S221" s="61">
        <f t="shared" si="89"/>
        <v>232.84</v>
      </c>
      <c r="T221" s="61">
        <f t="shared" si="89"/>
        <v>315.66075000000001</v>
      </c>
      <c r="U221" s="61">
        <f t="shared" si="89"/>
        <v>321.64825000000002</v>
      </c>
      <c r="V221" s="61">
        <f t="shared" si="89"/>
        <v>256.57499999999999</v>
      </c>
    </row>
    <row r="222" spans="1:22" s="192" customFormat="1" ht="15">
      <c r="A222" s="122">
        <v>2</v>
      </c>
      <c r="B222" s="105" t="s">
        <v>670</v>
      </c>
      <c r="C222" s="108">
        <v>0</v>
      </c>
      <c r="D222" s="108">
        <v>0</v>
      </c>
      <c r="E222" s="108">
        <v>3.96</v>
      </c>
      <c r="F222" s="108">
        <v>7.92</v>
      </c>
      <c r="G222" s="108">
        <v>11.88</v>
      </c>
      <c r="H222" s="108">
        <v>11.88</v>
      </c>
      <c r="I222" s="108">
        <v>3.96</v>
      </c>
      <c r="J222" s="109">
        <v>90</v>
      </c>
      <c r="K222" s="113">
        <v>9.1300000000000008</v>
      </c>
      <c r="L222" s="108"/>
      <c r="M222" s="108" t="s">
        <v>673</v>
      </c>
      <c r="N222" s="108" t="s">
        <v>586</v>
      </c>
      <c r="O222" s="181">
        <v>90</v>
      </c>
      <c r="P222" s="61">
        <f t="shared" ref="P222:P224" si="90">+$O222/100*C222</f>
        <v>0</v>
      </c>
      <c r="Q222" s="61">
        <f t="shared" si="89"/>
        <v>0</v>
      </c>
      <c r="R222" s="61">
        <f t="shared" si="89"/>
        <v>3.5640000000000001</v>
      </c>
      <c r="S222" s="61">
        <f t="shared" si="89"/>
        <v>7.1280000000000001</v>
      </c>
      <c r="T222" s="61">
        <f t="shared" si="89"/>
        <v>10.692</v>
      </c>
      <c r="U222" s="61">
        <f t="shared" si="89"/>
        <v>10.692</v>
      </c>
      <c r="V222" s="61">
        <f t="shared" si="89"/>
        <v>3.5640000000000001</v>
      </c>
    </row>
    <row r="223" spans="1:22" s="192" customFormat="1" ht="15">
      <c r="A223" s="122">
        <v>2</v>
      </c>
      <c r="B223" s="105" t="s">
        <v>671</v>
      </c>
      <c r="C223" s="108">
        <v>0</v>
      </c>
      <c r="D223" s="108">
        <v>0</v>
      </c>
      <c r="E223" s="108">
        <v>11.4</v>
      </c>
      <c r="F223" s="108">
        <v>22.8</v>
      </c>
      <c r="G223" s="108">
        <v>34.200000000000003</v>
      </c>
      <c r="H223" s="108">
        <v>34.200000000000003</v>
      </c>
      <c r="I223" s="108">
        <v>11.4</v>
      </c>
      <c r="J223" s="109">
        <v>50</v>
      </c>
      <c r="K223" s="113" t="s">
        <v>666</v>
      </c>
      <c r="L223" s="108"/>
      <c r="M223" s="108" t="s">
        <v>673</v>
      </c>
      <c r="N223" s="108" t="s">
        <v>586</v>
      </c>
      <c r="O223" s="181">
        <v>50</v>
      </c>
      <c r="P223" s="61">
        <f t="shared" si="90"/>
        <v>0</v>
      </c>
      <c r="Q223" s="61">
        <f t="shared" si="89"/>
        <v>0</v>
      </c>
      <c r="R223" s="61">
        <f t="shared" si="89"/>
        <v>5.7</v>
      </c>
      <c r="S223" s="61">
        <f t="shared" si="89"/>
        <v>11.4</v>
      </c>
      <c r="T223" s="61">
        <f t="shared" si="89"/>
        <v>17.100000000000001</v>
      </c>
      <c r="U223" s="61">
        <f t="shared" si="89"/>
        <v>17.100000000000001</v>
      </c>
      <c r="V223" s="61">
        <f t="shared" si="89"/>
        <v>5.7</v>
      </c>
    </row>
    <row r="224" spans="1:22" s="192" customFormat="1" ht="15">
      <c r="A224" s="122">
        <v>2</v>
      </c>
      <c r="B224" s="105" t="s">
        <v>672</v>
      </c>
      <c r="C224" s="108">
        <v>0</v>
      </c>
      <c r="D224" s="108">
        <v>0</v>
      </c>
      <c r="E224" s="108">
        <v>3.45</v>
      </c>
      <c r="F224" s="108">
        <v>5.55</v>
      </c>
      <c r="G224" s="108">
        <v>4.0999999999999996</v>
      </c>
      <c r="H224" s="108">
        <v>2.4500000000000002</v>
      </c>
      <c r="I224" s="108">
        <v>0.75</v>
      </c>
      <c r="J224" s="109">
        <v>50</v>
      </c>
      <c r="K224" s="113" t="s">
        <v>665</v>
      </c>
      <c r="L224" s="108"/>
      <c r="M224" s="108" t="s">
        <v>674</v>
      </c>
      <c r="N224" s="108" t="s">
        <v>586</v>
      </c>
      <c r="O224" s="181">
        <v>50</v>
      </c>
      <c r="P224" s="61">
        <f t="shared" si="90"/>
        <v>0</v>
      </c>
      <c r="Q224" s="61">
        <f t="shared" si="89"/>
        <v>0</v>
      </c>
      <c r="R224" s="61">
        <f t="shared" si="89"/>
        <v>1.7250000000000001</v>
      </c>
      <c r="S224" s="61">
        <f t="shared" si="89"/>
        <v>2.7749999999999999</v>
      </c>
      <c r="T224" s="61">
        <f t="shared" si="89"/>
        <v>2.0499999999999998</v>
      </c>
      <c r="U224" s="61">
        <f t="shared" si="89"/>
        <v>1.2250000000000001</v>
      </c>
      <c r="V224" s="61">
        <f t="shared" si="89"/>
        <v>0.375</v>
      </c>
    </row>
    <row r="225" spans="1:25" s="192" customFormat="1" ht="15">
      <c r="B225" s="74" t="s">
        <v>587</v>
      </c>
      <c r="C225" s="110">
        <f>SUM(C221:C224)</f>
        <v>0</v>
      </c>
      <c r="D225" s="110">
        <f t="shared" ref="D225:I225" si="91">SUM(D221:D224)</f>
        <v>12.516500000000001</v>
      </c>
      <c r="E225" s="110">
        <f t="shared" si="91"/>
        <v>321.32799999999992</v>
      </c>
      <c r="F225" s="110">
        <f t="shared" si="91"/>
        <v>501.95000000000005</v>
      </c>
      <c r="G225" s="110">
        <f t="shared" si="91"/>
        <v>681.50150000000008</v>
      </c>
      <c r="H225" s="110">
        <f t="shared" si="91"/>
        <v>691.82650000000012</v>
      </c>
      <c r="I225" s="110">
        <f t="shared" si="91"/>
        <v>529.26</v>
      </c>
      <c r="L225" s="105"/>
      <c r="M225" s="105"/>
      <c r="N225" s="105"/>
      <c r="O225" s="181"/>
      <c r="P225" s="111">
        <f>SUM(P221:P224)</f>
        <v>0</v>
      </c>
      <c r="Q225" s="111">
        <f t="shared" ref="Q225:V225" si="92">SUM(Q221:Q224)</f>
        <v>6.2582500000000003</v>
      </c>
      <c r="R225" s="111">
        <f t="shared" si="92"/>
        <v>162.24799999999996</v>
      </c>
      <c r="S225" s="111">
        <f t="shared" si="92"/>
        <v>254.14300000000003</v>
      </c>
      <c r="T225" s="111">
        <f t="shared" si="92"/>
        <v>345.50275000000005</v>
      </c>
      <c r="U225" s="111">
        <f t="shared" si="92"/>
        <v>350.66525000000007</v>
      </c>
      <c r="V225" s="111">
        <f t="shared" si="92"/>
        <v>266.214</v>
      </c>
    </row>
    <row r="226" spans="1:25" s="192" customFormat="1" ht="15">
      <c r="C226" s="203"/>
      <c r="D226" s="203"/>
      <c r="E226" s="203"/>
      <c r="F226" s="203"/>
      <c r="G226" s="203"/>
      <c r="H226" s="203"/>
      <c r="I226" s="203"/>
      <c r="L226" s="105"/>
      <c r="M226" s="105"/>
      <c r="N226" s="105"/>
      <c r="O226" s="181"/>
      <c r="P226" s="245"/>
      <c r="Q226" s="245"/>
      <c r="R226" s="245"/>
      <c r="S226" s="245"/>
      <c r="T226" s="245"/>
      <c r="U226" s="245"/>
      <c r="V226" s="245"/>
    </row>
    <row r="227" spans="1:25" s="192" customFormat="1" ht="15">
      <c r="C227" s="203"/>
      <c r="D227" s="203"/>
      <c r="E227" s="203"/>
      <c r="F227" s="203"/>
      <c r="G227" s="203"/>
      <c r="H227" s="203"/>
      <c r="I227" s="203"/>
      <c r="L227" s="7"/>
      <c r="M227" s="105"/>
      <c r="N227" s="105"/>
      <c r="O227" s="181"/>
      <c r="P227" s="245"/>
      <c r="Q227" s="245"/>
      <c r="R227" s="245"/>
      <c r="S227" s="245"/>
      <c r="T227" s="245"/>
      <c r="U227" s="245"/>
      <c r="V227" s="245"/>
    </row>
    <row r="228" spans="1:25">
      <c r="A228" s="7"/>
      <c r="C228" s="56"/>
      <c r="D228" s="56"/>
      <c r="E228" s="56"/>
      <c r="F228" s="56"/>
      <c r="G228" s="56"/>
      <c r="H228" s="56"/>
      <c r="I228" s="56"/>
    </row>
    <row r="229" spans="1:25" s="1" customFormat="1" ht="15.75">
      <c r="A229" s="31"/>
      <c r="B229" s="32" t="s">
        <v>64</v>
      </c>
      <c r="C229" s="33">
        <f t="shared" ref="C229:I229" si="93">SUM(C8,C17,C24,C30,C63,C72,C103,C169,C195,C204,C218,C225)</f>
        <v>6063.5758304909623</v>
      </c>
      <c r="D229" s="33">
        <f t="shared" si="93"/>
        <v>6805.6841205411638</v>
      </c>
      <c r="E229" s="33">
        <f t="shared" si="93"/>
        <v>7254.4320766931951</v>
      </c>
      <c r="F229" s="33">
        <f t="shared" si="93"/>
        <v>7195.3975395885209</v>
      </c>
      <c r="G229" s="33">
        <f t="shared" si="93"/>
        <v>7373.1846664787681</v>
      </c>
      <c r="H229" s="33">
        <f t="shared" si="93"/>
        <v>7312.0579566779488</v>
      </c>
      <c r="I229" s="33">
        <f t="shared" si="93"/>
        <v>7153.2922607330565</v>
      </c>
      <c r="J229" s="14"/>
      <c r="K229" s="14"/>
      <c r="L229" s="14"/>
      <c r="M229" s="14"/>
      <c r="N229" s="14"/>
      <c r="O229" s="14"/>
      <c r="P229" s="54">
        <f t="shared" ref="P229:V229" si="94">+P8+P17+P24+P30+P63+P72+P103+P169+P195+P204+P218+P225</f>
        <v>1192.3904166999998</v>
      </c>
      <c r="Q229" s="54">
        <f t="shared" si="94"/>
        <v>1316.6687365999999</v>
      </c>
      <c r="R229" s="54">
        <f t="shared" si="94"/>
        <v>1523.2421773999999</v>
      </c>
      <c r="S229" s="54">
        <f t="shared" si="94"/>
        <v>1603.8783855000001</v>
      </c>
      <c r="T229" s="54">
        <f t="shared" si="94"/>
        <v>1677.8185294999998</v>
      </c>
      <c r="U229" s="54">
        <f t="shared" si="94"/>
        <v>1623.4241964999999</v>
      </c>
      <c r="V229" s="54">
        <f t="shared" si="94"/>
        <v>1534.7064324999999</v>
      </c>
    </row>
    <row r="230" spans="1:25">
      <c r="C230" s="249"/>
      <c r="D230" s="249"/>
      <c r="E230" s="249"/>
      <c r="F230" s="249"/>
      <c r="G230" s="249"/>
      <c r="H230" s="249"/>
      <c r="I230" s="249"/>
      <c r="J230" s="5"/>
    </row>
    <row r="231" spans="1:25" ht="15">
      <c r="B231" s="3" t="s">
        <v>135</v>
      </c>
      <c r="O231" s="99" t="s">
        <v>241</v>
      </c>
    </row>
    <row r="232" spans="1:25">
      <c r="B232" s="21"/>
      <c r="C232" s="1">
        <f t="shared" ref="C232:I232" si="95">C4</f>
        <v>2020</v>
      </c>
      <c r="D232" s="1">
        <f t="shared" si="95"/>
        <v>2021</v>
      </c>
      <c r="E232" s="1">
        <f t="shared" si="95"/>
        <v>2022</v>
      </c>
      <c r="F232" s="1">
        <f t="shared" si="95"/>
        <v>2023</v>
      </c>
      <c r="G232" s="1">
        <f t="shared" si="95"/>
        <v>2024</v>
      </c>
      <c r="H232" s="1">
        <f t="shared" si="95"/>
        <v>2025</v>
      </c>
      <c r="I232" s="1">
        <f t="shared" si="95"/>
        <v>2026</v>
      </c>
      <c r="K232" s="1" t="s">
        <v>606</v>
      </c>
      <c r="L232" s="62" t="s">
        <v>526</v>
      </c>
      <c r="M232" s="213" t="s">
        <v>525</v>
      </c>
      <c r="P232" s="1">
        <f t="shared" ref="P232:V232" si="96">C232</f>
        <v>2020</v>
      </c>
      <c r="Q232" s="1">
        <f t="shared" si="96"/>
        <v>2021</v>
      </c>
      <c r="R232" s="1">
        <f t="shared" si="96"/>
        <v>2022</v>
      </c>
      <c r="S232" s="1">
        <f t="shared" si="96"/>
        <v>2023</v>
      </c>
      <c r="T232" s="1">
        <f t="shared" si="96"/>
        <v>2024</v>
      </c>
      <c r="U232" s="1">
        <f t="shared" si="96"/>
        <v>2025</v>
      </c>
      <c r="V232" s="1">
        <f t="shared" si="96"/>
        <v>2026</v>
      </c>
      <c r="X232" s="1"/>
      <c r="Y232" s="62"/>
    </row>
    <row r="233" spans="1:25">
      <c r="B233" s="7" t="s">
        <v>127</v>
      </c>
      <c r="C233" s="95">
        <f t="shared" ref="C233:I233" si="97">C8</f>
        <v>0.625</v>
      </c>
      <c r="D233" s="95">
        <f t="shared" si="97"/>
        <v>0.59399999999999997</v>
      </c>
      <c r="E233" s="95">
        <f t="shared" si="97"/>
        <v>0.59399999999999997</v>
      </c>
      <c r="F233" s="95">
        <f t="shared" si="97"/>
        <v>0.59399999999999997</v>
      </c>
      <c r="G233" s="95">
        <f t="shared" si="97"/>
        <v>0.59399999999999997</v>
      </c>
      <c r="H233" s="95">
        <f t="shared" si="97"/>
        <v>0.59399999999999997</v>
      </c>
      <c r="I233" s="95">
        <f t="shared" si="97"/>
        <v>0.59399999999999997</v>
      </c>
      <c r="K233" s="66">
        <f t="shared" ref="K233:K245" si="98">+I233-C233</f>
        <v>-3.1000000000000028E-2</v>
      </c>
      <c r="L233" s="67">
        <f t="shared" ref="L233:L245" si="99">+(I233-C233)/C233*100</f>
        <v>-4.9600000000000044</v>
      </c>
      <c r="M233" s="163">
        <f t="shared" ref="M233:M245" si="100">E233/E$245</f>
        <v>8.1880978927128414E-5</v>
      </c>
      <c r="O233" s="13" t="s">
        <v>141</v>
      </c>
      <c r="P233" s="40">
        <f t="shared" ref="P233:V233" si="101">+P8</f>
        <v>0</v>
      </c>
      <c r="Q233" s="40">
        <f t="shared" si="101"/>
        <v>0</v>
      </c>
      <c r="R233" s="40">
        <f t="shared" si="101"/>
        <v>0</v>
      </c>
      <c r="S233" s="40">
        <f t="shared" si="101"/>
        <v>0</v>
      </c>
      <c r="T233" s="40">
        <f t="shared" si="101"/>
        <v>0</v>
      </c>
      <c r="U233" s="40">
        <f t="shared" si="101"/>
        <v>0</v>
      </c>
      <c r="V233" s="40">
        <f t="shared" si="101"/>
        <v>0</v>
      </c>
      <c r="X233" s="66"/>
      <c r="Y233" s="67"/>
    </row>
    <row r="234" spans="1:25">
      <c r="B234" s="7" t="s">
        <v>128</v>
      </c>
      <c r="C234" s="95">
        <f t="shared" ref="C234:I234" si="102">C17</f>
        <v>50.021844048000006</v>
      </c>
      <c r="D234" s="95">
        <f t="shared" si="102"/>
        <v>48.145371222500003</v>
      </c>
      <c r="E234" s="95">
        <f t="shared" si="102"/>
        <v>44.989800000000002</v>
      </c>
      <c r="F234" s="95">
        <f t="shared" si="102"/>
        <v>40.81519999999999</v>
      </c>
      <c r="G234" s="95">
        <f t="shared" si="102"/>
        <v>40.217700000000001</v>
      </c>
      <c r="H234" s="95">
        <f t="shared" si="102"/>
        <v>40.150200000000005</v>
      </c>
      <c r="I234" s="95">
        <f t="shared" si="102"/>
        <v>40.150200000000005</v>
      </c>
      <c r="K234" s="66">
        <f t="shared" si="98"/>
        <v>-9.8716440480000003</v>
      </c>
      <c r="L234" s="67">
        <f t="shared" si="99"/>
        <v>-19.734666395999632</v>
      </c>
      <c r="M234" s="163">
        <f t="shared" si="100"/>
        <v>6.2016984271645158E-3</v>
      </c>
      <c r="O234" s="13" t="s">
        <v>142</v>
      </c>
      <c r="P234" s="40">
        <f t="shared" ref="P234:V234" si="103">+P17</f>
        <v>0</v>
      </c>
      <c r="Q234" s="40">
        <f t="shared" si="103"/>
        <v>0</v>
      </c>
      <c r="R234" s="40">
        <f t="shared" si="103"/>
        <v>0</v>
      </c>
      <c r="S234" s="40">
        <f t="shared" si="103"/>
        <v>0</v>
      </c>
      <c r="T234" s="40">
        <f t="shared" si="103"/>
        <v>0</v>
      </c>
      <c r="U234" s="40">
        <f t="shared" si="103"/>
        <v>0</v>
      </c>
      <c r="V234" s="40">
        <f t="shared" si="103"/>
        <v>0</v>
      </c>
      <c r="X234" s="66"/>
      <c r="Y234" s="67"/>
    </row>
    <row r="235" spans="1:25">
      <c r="B235" s="7" t="s">
        <v>392</v>
      </c>
      <c r="C235" s="95">
        <f t="shared" ref="C235:I235" si="104">C24</f>
        <v>23.408000000000001</v>
      </c>
      <c r="D235" s="95">
        <f t="shared" si="104"/>
        <v>23.494999999999997</v>
      </c>
      <c r="E235" s="95">
        <f t="shared" si="104"/>
        <v>23.692</v>
      </c>
      <c r="F235" s="95">
        <f t="shared" si="104"/>
        <v>23.722000000000001</v>
      </c>
      <c r="G235" s="95">
        <f t="shared" si="104"/>
        <v>23.729999999999997</v>
      </c>
      <c r="H235" s="95">
        <f t="shared" si="104"/>
        <v>23.673999999999999</v>
      </c>
      <c r="I235" s="95">
        <f t="shared" si="104"/>
        <v>23.673999999999999</v>
      </c>
      <c r="K235" s="66">
        <f t="shared" si="98"/>
        <v>0.26599999999999824</v>
      </c>
      <c r="L235" s="67">
        <f t="shared" si="99"/>
        <v>1.1363636363636287</v>
      </c>
      <c r="M235" s="163">
        <f t="shared" si="100"/>
        <v>3.2658655770059371E-3</v>
      </c>
      <c r="O235" s="13" t="s">
        <v>395</v>
      </c>
      <c r="P235" s="40">
        <f t="shared" ref="P235:V235" si="105">+P24</f>
        <v>3.7504500000000003</v>
      </c>
      <c r="Q235" s="40">
        <f t="shared" si="105"/>
        <v>3.7983000000000002</v>
      </c>
      <c r="R235" s="40">
        <f t="shared" si="105"/>
        <v>3.7299900000000004</v>
      </c>
      <c r="S235" s="40">
        <f t="shared" si="105"/>
        <v>3.7316400000000001</v>
      </c>
      <c r="T235" s="40">
        <f t="shared" si="105"/>
        <v>3.7339500000000001</v>
      </c>
      <c r="U235" s="40">
        <f t="shared" si="105"/>
        <v>3.7339500000000001</v>
      </c>
      <c r="V235" s="40">
        <f t="shared" si="105"/>
        <v>3.7339500000000001</v>
      </c>
      <c r="X235" s="66"/>
      <c r="Y235" s="67"/>
    </row>
    <row r="236" spans="1:25">
      <c r="B236" s="7" t="s">
        <v>129</v>
      </c>
      <c r="C236" s="95">
        <f t="shared" ref="C236:I236" si="106">C30</f>
        <v>9.4710000000000001</v>
      </c>
      <c r="D236" s="95">
        <f t="shared" si="106"/>
        <v>10.844000000000001</v>
      </c>
      <c r="E236" s="95">
        <f t="shared" si="106"/>
        <v>10.922000000000001</v>
      </c>
      <c r="F236" s="95">
        <f t="shared" si="106"/>
        <v>9.7650000000000006</v>
      </c>
      <c r="G236" s="95">
        <f t="shared" si="106"/>
        <v>9.7560000000000002</v>
      </c>
      <c r="H236" s="95">
        <f t="shared" si="106"/>
        <v>9.7569999999999997</v>
      </c>
      <c r="I236" s="95">
        <f t="shared" si="106"/>
        <v>9.8670000000000009</v>
      </c>
      <c r="K236" s="172">
        <f t="shared" si="98"/>
        <v>0.3960000000000008</v>
      </c>
      <c r="L236" s="67">
        <f t="shared" si="99"/>
        <v>4.1811846689895553</v>
      </c>
      <c r="M236" s="163">
        <f t="shared" si="100"/>
        <v>1.5055623768385467E-3</v>
      </c>
      <c r="O236" s="13" t="s">
        <v>143</v>
      </c>
      <c r="P236" s="40">
        <f t="shared" ref="P236:V236" si="107">+P30</f>
        <v>0.94710000000000005</v>
      </c>
      <c r="Q236" s="40">
        <f t="shared" si="107"/>
        <v>1.0844</v>
      </c>
      <c r="R236" s="40">
        <f t="shared" si="107"/>
        <v>1.0922000000000001</v>
      </c>
      <c r="S236" s="40">
        <f t="shared" si="107"/>
        <v>0.97650000000000015</v>
      </c>
      <c r="T236" s="40">
        <f t="shared" si="107"/>
        <v>0.97560000000000013</v>
      </c>
      <c r="U236" s="40">
        <f t="shared" si="107"/>
        <v>0.97570000000000012</v>
      </c>
      <c r="V236" s="40">
        <f t="shared" si="107"/>
        <v>0.98670000000000013</v>
      </c>
      <c r="X236" s="172"/>
      <c r="Y236" s="67"/>
    </row>
    <row r="237" spans="1:25">
      <c r="B237" s="7" t="s">
        <v>130</v>
      </c>
      <c r="C237" s="40">
        <f t="shared" ref="C237:I237" si="108">C63</f>
        <v>4418.6553914429633</v>
      </c>
      <c r="D237" s="40">
        <f t="shared" si="108"/>
        <v>4832.1391083186645</v>
      </c>
      <c r="E237" s="40">
        <f t="shared" si="108"/>
        <v>4967.1783802952086</v>
      </c>
      <c r="F237" s="40">
        <f t="shared" si="108"/>
        <v>4809.8979004034063</v>
      </c>
      <c r="G237" s="40">
        <f t="shared" si="108"/>
        <v>4874.5924872936539</v>
      </c>
      <c r="H237" s="40">
        <f t="shared" si="108"/>
        <v>4925.7402124928349</v>
      </c>
      <c r="I237" s="40">
        <f t="shared" si="108"/>
        <v>4956.5049665479419</v>
      </c>
      <c r="K237" s="66">
        <f t="shared" si="98"/>
        <v>537.84957510497861</v>
      </c>
      <c r="L237" s="67">
        <f t="shared" si="99"/>
        <v>12.172245342928578</v>
      </c>
      <c r="M237" s="163">
        <f t="shared" si="100"/>
        <v>0.68470947522599301</v>
      </c>
      <c r="O237" s="13" t="s">
        <v>144</v>
      </c>
      <c r="P237" s="40">
        <f t="shared" ref="P237:V237" si="109">+P63</f>
        <v>289</v>
      </c>
      <c r="Q237" s="40">
        <f t="shared" si="109"/>
        <v>289</v>
      </c>
      <c r="R237" s="40">
        <f t="shared" si="109"/>
        <v>289</v>
      </c>
      <c r="S237" s="40">
        <f t="shared" si="109"/>
        <v>289</v>
      </c>
      <c r="T237" s="40">
        <f t="shared" si="109"/>
        <v>289</v>
      </c>
      <c r="U237" s="40">
        <f t="shared" si="109"/>
        <v>289</v>
      </c>
      <c r="V237" s="40">
        <f t="shared" si="109"/>
        <v>289</v>
      </c>
      <c r="X237" s="66"/>
      <c r="Y237" s="67"/>
    </row>
    <row r="238" spans="1:25">
      <c r="B238" s="7" t="s">
        <v>44</v>
      </c>
      <c r="C238" s="95">
        <f t="shared" ref="C238:I238" si="110">C72</f>
        <v>87.924000000000007</v>
      </c>
      <c r="D238" s="95">
        <f t="shared" si="110"/>
        <v>78.234999999999999</v>
      </c>
      <c r="E238" s="95">
        <f t="shared" si="110"/>
        <v>76.106000000000009</v>
      </c>
      <c r="F238" s="95">
        <f t="shared" si="110"/>
        <v>76.021000000000001</v>
      </c>
      <c r="G238" s="95">
        <f t="shared" si="110"/>
        <v>76.047000000000011</v>
      </c>
      <c r="H238" s="95">
        <f t="shared" si="110"/>
        <v>76.144000000000005</v>
      </c>
      <c r="I238" s="95">
        <f t="shared" si="110"/>
        <v>76.146000000000001</v>
      </c>
      <c r="K238" s="66">
        <f t="shared" si="98"/>
        <v>-11.778000000000006</v>
      </c>
      <c r="L238" s="67">
        <f t="shared" si="99"/>
        <v>-13.39565988808517</v>
      </c>
      <c r="M238" s="163">
        <f t="shared" si="100"/>
        <v>1.0490965963346864E-2</v>
      </c>
      <c r="O238" s="13" t="s">
        <v>145</v>
      </c>
      <c r="P238" s="40">
        <f t="shared" ref="P238:V238" si="111">+P72</f>
        <v>87.924000000000007</v>
      </c>
      <c r="Q238" s="40">
        <f t="shared" si="111"/>
        <v>78.234999999999999</v>
      </c>
      <c r="R238" s="40">
        <f t="shared" si="111"/>
        <v>76.106000000000009</v>
      </c>
      <c r="S238" s="40">
        <f t="shared" si="111"/>
        <v>76.021000000000001</v>
      </c>
      <c r="T238" s="40">
        <f t="shared" si="111"/>
        <v>76.047000000000011</v>
      </c>
      <c r="U238" s="40">
        <f t="shared" si="111"/>
        <v>76.144000000000005</v>
      </c>
      <c r="V238" s="40">
        <f t="shared" si="111"/>
        <v>76.146000000000001</v>
      </c>
      <c r="X238" s="66"/>
      <c r="Y238" s="67"/>
    </row>
    <row r="239" spans="1:25">
      <c r="B239" s="7" t="s">
        <v>393</v>
      </c>
      <c r="C239" s="95">
        <f t="shared" ref="C239:I239" si="112">C103</f>
        <v>68.099000000000004</v>
      </c>
      <c r="D239" s="95">
        <f t="shared" si="112"/>
        <v>91.452020999999988</v>
      </c>
      <c r="E239" s="95">
        <f t="shared" si="112"/>
        <v>98.302999999999983</v>
      </c>
      <c r="F239" s="95">
        <f t="shared" si="112"/>
        <v>91.978999999999985</v>
      </c>
      <c r="G239" s="95">
        <f t="shared" si="112"/>
        <v>89.896999999999963</v>
      </c>
      <c r="H239" s="95">
        <f t="shared" si="112"/>
        <v>88.057999999999979</v>
      </c>
      <c r="I239" s="95">
        <f t="shared" si="112"/>
        <v>80.199999999999989</v>
      </c>
      <c r="K239" s="66">
        <f t="shared" si="98"/>
        <v>12.100999999999985</v>
      </c>
      <c r="L239" s="67">
        <f t="shared" si="99"/>
        <v>17.769717616998758</v>
      </c>
      <c r="M239" s="163">
        <f t="shared" si="100"/>
        <v>1.355075062537627E-2</v>
      </c>
      <c r="O239" s="13" t="s">
        <v>396</v>
      </c>
      <c r="P239" s="40">
        <f t="shared" ref="P239:V239" si="113">+P103</f>
        <v>0</v>
      </c>
      <c r="Q239" s="40">
        <f t="shared" si="113"/>
        <v>0</v>
      </c>
      <c r="R239" s="40">
        <f t="shared" si="113"/>
        <v>0</v>
      </c>
      <c r="S239" s="40">
        <f t="shared" si="113"/>
        <v>0</v>
      </c>
      <c r="T239" s="40">
        <f t="shared" si="113"/>
        <v>0</v>
      </c>
      <c r="U239" s="40">
        <f t="shared" si="113"/>
        <v>0</v>
      </c>
      <c r="V239" s="40">
        <f t="shared" si="113"/>
        <v>0</v>
      </c>
      <c r="X239" s="66"/>
      <c r="Y239" s="67"/>
    </row>
    <row r="240" spans="1:25">
      <c r="A240" s="270"/>
      <c r="B240" s="7" t="s">
        <v>394</v>
      </c>
      <c r="C240" s="95">
        <f t="shared" ref="C240:I240" si="114">C169</f>
        <v>797.16109499999959</v>
      </c>
      <c r="D240" s="95">
        <f t="shared" si="114"/>
        <v>937.1949699999999</v>
      </c>
      <c r="E240" s="95">
        <f t="shared" si="114"/>
        <v>1029.8079149999999</v>
      </c>
      <c r="F240" s="95">
        <f t="shared" si="114"/>
        <v>1006.3211699999998</v>
      </c>
      <c r="G240" s="95">
        <f t="shared" si="114"/>
        <v>985.59570999999994</v>
      </c>
      <c r="H240" s="95">
        <f t="shared" si="114"/>
        <v>911.90142500000013</v>
      </c>
      <c r="I240" s="95">
        <f t="shared" si="114"/>
        <v>900.29972499999985</v>
      </c>
      <c r="K240" s="66">
        <f t="shared" si="98"/>
        <v>103.13863000000026</v>
      </c>
      <c r="L240" s="67">
        <f t="shared" si="99"/>
        <v>12.938241799168626</v>
      </c>
      <c r="M240" s="163">
        <f t="shared" si="100"/>
        <v>0.14195569055068191</v>
      </c>
      <c r="O240" s="13" t="s">
        <v>397</v>
      </c>
      <c r="P240" s="67">
        <f t="shared" ref="P240:V240" si="115">P169</f>
        <v>659.5654667</v>
      </c>
      <c r="Q240" s="67">
        <f t="shared" si="115"/>
        <v>773.86169659999973</v>
      </c>
      <c r="R240" s="67">
        <f t="shared" si="115"/>
        <v>840.57845739999993</v>
      </c>
      <c r="S240" s="67">
        <f t="shared" si="115"/>
        <v>831.05771550000009</v>
      </c>
      <c r="T240" s="67">
        <f t="shared" si="115"/>
        <v>814.32819949999987</v>
      </c>
      <c r="U240" s="67">
        <f t="shared" si="115"/>
        <v>756.22050649999971</v>
      </c>
      <c r="V240" s="67">
        <f t="shared" si="115"/>
        <v>749.39229249999983</v>
      </c>
      <c r="X240" s="66"/>
      <c r="Y240" s="67"/>
    </row>
    <row r="241" spans="1:25">
      <c r="B241" s="7" t="s">
        <v>473</v>
      </c>
      <c r="C241" s="95">
        <f t="shared" ref="C241:I241" si="116">C195</f>
        <v>238.85050000000001</v>
      </c>
      <c r="D241" s="95">
        <f t="shared" si="116"/>
        <v>250.45915000000002</v>
      </c>
      <c r="E241" s="95">
        <f t="shared" si="116"/>
        <v>232.77159999999995</v>
      </c>
      <c r="F241" s="95">
        <f t="shared" si="116"/>
        <v>228.10409999999999</v>
      </c>
      <c r="G241" s="95">
        <f t="shared" si="116"/>
        <v>223.82209999999998</v>
      </c>
      <c r="H241" s="95">
        <f t="shared" si="116"/>
        <v>220.43845000000002</v>
      </c>
      <c r="I241" s="95">
        <f t="shared" si="116"/>
        <v>222.23919999999998</v>
      </c>
      <c r="K241" s="66">
        <f t="shared" si="98"/>
        <v>-16.611300000000028</v>
      </c>
      <c r="L241" s="67">
        <f t="shared" si="99"/>
        <v>-6.954685043573293</v>
      </c>
      <c r="M241" s="163">
        <f t="shared" si="100"/>
        <v>3.2086812246521823E-2</v>
      </c>
      <c r="O241" s="13" t="s">
        <v>477</v>
      </c>
      <c r="P241" s="40">
        <f t="shared" ref="P241:V241" si="117">P195</f>
        <v>151.20339999999996</v>
      </c>
      <c r="Q241" s="40">
        <f t="shared" si="117"/>
        <v>164.43108999999998</v>
      </c>
      <c r="R241" s="40">
        <f t="shared" si="117"/>
        <v>150.48752999999999</v>
      </c>
      <c r="S241" s="40">
        <f t="shared" si="117"/>
        <v>148.94853000000001</v>
      </c>
      <c r="T241" s="40">
        <f t="shared" si="117"/>
        <v>148.23103</v>
      </c>
      <c r="U241" s="40">
        <f t="shared" si="117"/>
        <v>146.68478999999999</v>
      </c>
      <c r="V241" s="40">
        <f t="shared" si="117"/>
        <v>149.23348999999999</v>
      </c>
      <c r="X241" s="66"/>
      <c r="Y241" s="67"/>
    </row>
    <row r="242" spans="1:25">
      <c r="B242" s="7" t="s">
        <v>131</v>
      </c>
      <c r="C242" s="95">
        <f t="shared" ref="C242:I242" si="118">C204</f>
        <v>13.342000000000001</v>
      </c>
      <c r="D242" s="95">
        <f t="shared" si="118"/>
        <v>13.978000000000002</v>
      </c>
      <c r="E242" s="95">
        <f t="shared" si="118"/>
        <v>17.419999999999998</v>
      </c>
      <c r="F242" s="95">
        <f t="shared" si="118"/>
        <v>18.268999999999998</v>
      </c>
      <c r="G242" s="95">
        <f t="shared" si="118"/>
        <v>16.493000000000002</v>
      </c>
      <c r="H242" s="95">
        <f t="shared" si="118"/>
        <v>16.374000000000002</v>
      </c>
      <c r="I242" s="95">
        <f t="shared" si="118"/>
        <v>17.875</v>
      </c>
      <c r="K242" s="66">
        <f t="shared" si="98"/>
        <v>4.5329999999999995</v>
      </c>
      <c r="L242" s="67">
        <f t="shared" si="99"/>
        <v>33.975415979613246</v>
      </c>
      <c r="M242" s="163">
        <f t="shared" si="100"/>
        <v>2.4012906614656179E-3</v>
      </c>
      <c r="O242" s="13" t="s">
        <v>146</v>
      </c>
      <c r="P242" s="40">
        <f t="shared" ref="P242:V242" si="119">+P204</f>
        <v>0</v>
      </c>
      <c r="Q242" s="40">
        <f t="shared" si="119"/>
        <v>0</v>
      </c>
      <c r="R242" s="40">
        <f t="shared" si="119"/>
        <v>0</v>
      </c>
      <c r="S242" s="40">
        <f t="shared" si="119"/>
        <v>0</v>
      </c>
      <c r="T242" s="40">
        <f t="shared" si="119"/>
        <v>0</v>
      </c>
      <c r="U242" s="40">
        <f t="shared" si="119"/>
        <v>0</v>
      </c>
      <c r="V242" s="40">
        <f t="shared" si="119"/>
        <v>0</v>
      </c>
      <c r="X242" s="66"/>
      <c r="Y242" s="67"/>
    </row>
    <row r="243" spans="1:25">
      <c r="B243" s="7" t="s">
        <v>132</v>
      </c>
      <c r="C243" s="95">
        <f t="shared" ref="C243:I243" si="120">C218</f>
        <v>356.01800000000003</v>
      </c>
      <c r="D243" s="95">
        <f t="shared" si="120"/>
        <v>506.63100000000003</v>
      </c>
      <c r="E243" s="95">
        <f t="shared" si="120"/>
        <v>431.31938139798746</v>
      </c>
      <c r="F243" s="95">
        <f t="shared" si="120"/>
        <v>387.95916918511438</v>
      </c>
      <c r="G243" s="95">
        <f t="shared" si="120"/>
        <v>350.93816918511436</v>
      </c>
      <c r="H243" s="95">
        <f t="shared" si="120"/>
        <v>307.40016918511435</v>
      </c>
      <c r="I243" s="95">
        <f t="shared" si="120"/>
        <v>296.48216918511434</v>
      </c>
      <c r="K243" s="66">
        <f t="shared" si="98"/>
        <v>-59.535830814885685</v>
      </c>
      <c r="L243" s="67">
        <f t="shared" si="99"/>
        <v>-16.722702451810211</v>
      </c>
      <c r="M243" s="163">
        <f t="shared" si="100"/>
        <v>5.945598178301461E-2</v>
      </c>
      <c r="O243" s="13" t="s">
        <v>147</v>
      </c>
      <c r="P243" s="40">
        <f t="shared" ref="P243:V243" si="121">+P218</f>
        <v>0</v>
      </c>
      <c r="Q243" s="40">
        <f t="shared" si="121"/>
        <v>0</v>
      </c>
      <c r="R243" s="40">
        <f t="shared" si="121"/>
        <v>0</v>
      </c>
      <c r="S243" s="40">
        <f t="shared" si="121"/>
        <v>0</v>
      </c>
      <c r="T243" s="40">
        <f t="shared" si="121"/>
        <v>0</v>
      </c>
      <c r="U243" s="40">
        <f t="shared" si="121"/>
        <v>0</v>
      </c>
      <c r="V243" s="40">
        <f t="shared" si="121"/>
        <v>0</v>
      </c>
      <c r="X243" s="66"/>
      <c r="Y243" s="67"/>
    </row>
    <row r="244" spans="1:25">
      <c r="B244" s="7" t="s">
        <v>588</v>
      </c>
      <c r="C244" s="95">
        <f>C225</f>
        <v>0</v>
      </c>
      <c r="D244" s="95">
        <f t="shared" ref="D244:I244" si="122">D225</f>
        <v>12.516500000000001</v>
      </c>
      <c r="E244" s="95">
        <f t="shared" si="122"/>
        <v>321.32799999999992</v>
      </c>
      <c r="F244" s="95">
        <f t="shared" si="122"/>
        <v>501.95000000000005</v>
      </c>
      <c r="G244" s="95">
        <f t="shared" si="122"/>
        <v>681.50150000000008</v>
      </c>
      <c r="H244" s="95">
        <f t="shared" si="122"/>
        <v>691.82650000000012</v>
      </c>
      <c r="I244" s="95">
        <f t="shared" si="122"/>
        <v>529.26</v>
      </c>
      <c r="K244" s="66">
        <f t="shared" si="98"/>
        <v>529.26</v>
      </c>
      <c r="L244" s="67" t="e">
        <f t="shared" si="99"/>
        <v>#DIV/0!</v>
      </c>
      <c r="M244" s="163">
        <f t="shared" si="100"/>
        <v>4.4294025583663833E-2</v>
      </c>
      <c r="O244" s="13" t="s">
        <v>589</v>
      </c>
      <c r="P244" s="40">
        <f>P225</f>
        <v>0</v>
      </c>
      <c r="Q244" s="40">
        <f t="shared" ref="Q244:V244" si="123">Q225</f>
        <v>6.2582500000000003</v>
      </c>
      <c r="R244" s="40">
        <f t="shared" si="123"/>
        <v>162.24799999999996</v>
      </c>
      <c r="S244" s="40">
        <f t="shared" si="123"/>
        <v>254.14300000000003</v>
      </c>
      <c r="T244" s="40">
        <f t="shared" si="123"/>
        <v>345.50275000000005</v>
      </c>
      <c r="U244" s="40">
        <f t="shared" si="123"/>
        <v>350.66525000000007</v>
      </c>
      <c r="V244" s="40">
        <f t="shared" si="123"/>
        <v>266.214</v>
      </c>
      <c r="X244" s="66"/>
      <c r="Y244" s="67"/>
    </row>
    <row r="245" spans="1:25">
      <c r="B245" s="21" t="s">
        <v>42</v>
      </c>
      <c r="C245" s="190">
        <f>SUM(C233:C244)</f>
        <v>6063.5758304909623</v>
      </c>
      <c r="D245" s="190">
        <f t="shared" ref="D245:I245" si="124">SUM(D233:D244)</f>
        <v>6805.6841205411638</v>
      </c>
      <c r="E245" s="190">
        <f t="shared" si="124"/>
        <v>7254.4320766931951</v>
      </c>
      <c r="F245" s="190">
        <f t="shared" si="124"/>
        <v>7195.3975395885209</v>
      </c>
      <c r="G245" s="190">
        <f t="shared" si="124"/>
        <v>7373.1846664787681</v>
      </c>
      <c r="H245" s="190">
        <f t="shared" si="124"/>
        <v>7312.0579566779488</v>
      </c>
      <c r="I245" s="190">
        <f t="shared" si="124"/>
        <v>7153.2922607330565</v>
      </c>
      <c r="K245" s="66">
        <f t="shared" si="98"/>
        <v>1089.7164302420942</v>
      </c>
      <c r="L245" s="67">
        <f t="shared" si="99"/>
        <v>17.971514840507254</v>
      </c>
      <c r="M245" s="163">
        <f t="shared" si="100"/>
        <v>1</v>
      </c>
      <c r="O245" s="13" t="s">
        <v>125</v>
      </c>
      <c r="P245" s="41">
        <f>SUM(P233:P244)</f>
        <v>1192.3904166999998</v>
      </c>
      <c r="Q245" s="41">
        <f t="shared" ref="Q245:V245" si="125">SUM(Q233:Q244)</f>
        <v>1316.6687365999999</v>
      </c>
      <c r="R245" s="41">
        <f t="shared" si="125"/>
        <v>1523.2421773999999</v>
      </c>
      <c r="S245" s="41">
        <f t="shared" si="125"/>
        <v>1603.8783855000001</v>
      </c>
      <c r="T245" s="41">
        <f t="shared" si="125"/>
        <v>1677.8185294999998</v>
      </c>
      <c r="U245" s="41">
        <f t="shared" si="125"/>
        <v>1623.4241964999999</v>
      </c>
      <c r="V245" s="41">
        <f t="shared" si="125"/>
        <v>1534.7064324999999</v>
      </c>
      <c r="X245" s="66"/>
      <c r="Y245" s="67"/>
    </row>
    <row r="246" spans="1:25">
      <c r="E246" s="56"/>
    </row>
    <row r="247" spans="1:25" s="35" customFormat="1" ht="15">
      <c r="A247" s="96" t="s">
        <v>314</v>
      </c>
      <c r="C247" s="114"/>
      <c r="D247" s="114"/>
      <c r="E247" s="114"/>
      <c r="F247" s="114"/>
      <c r="G247" s="114"/>
      <c r="H247" s="114"/>
      <c r="I247" s="114"/>
      <c r="K247" s="45"/>
      <c r="L247" s="18"/>
      <c r="M247" s="2"/>
      <c r="O247" s="65"/>
      <c r="P247" s="164"/>
      <c r="Q247" s="164"/>
      <c r="R247" s="164"/>
      <c r="S247" s="164"/>
      <c r="T247" s="164"/>
      <c r="U247" s="164"/>
      <c r="V247" s="164"/>
    </row>
    <row r="248" spans="1:25">
      <c r="E248" s="56"/>
      <c r="P248" s="163"/>
      <c r="Q248" s="163"/>
      <c r="R248" s="163"/>
      <c r="S248" s="163"/>
      <c r="T248" s="163"/>
      <c r="U248" s="163"/>
      <c r="V248" s="163"/>
    </row>
    <row r="249" spans="1:25">
      <c r="C249" s="56"/>
      <c r="D249" s="56"/>
      <c r="E249" s="56"/>
      <c r="F249" s="56"/>
      <c r="G249" s="56"/>
      <c r="H249" s="56"/>
      <c r="I249" s="56"/>
    </row>
    <row r="250" spans="1:25">
      <c r="B250" s="7"/>
      <c r="P250" s="165"/>
    </row>
    <row r="252" spans="1:25">
      <c r="B252"/>
      <c r="C252"/>
      <c r="D252"/>
      <c r="E252"/>
      <c r="F252"/>
      <c r="G252"/>
      <c r="H252"/>
      <c r="I252"/>
      <c r="O252" s="4"/>
      <c r="P252" s="4"/>
      <c r="Q252" s="4"/>
      <c r="R252" s="4"/>
      <c r="S252" s="4"/>
      <c r="T252" s="4"/>
      <c r="U252" s="4"/>
      <c r="V252" s="4"/>
    </row>
    <row r="253" spans="1:25">
      <c r="B253"/>
      <c r="C253"/>
      <c r="D253"/>
      <c r="E253"/>
      <c r="F253"/>
      <c r="G253"/>
      <c r="H253"/>
      <c r="I253"/>
    </row>
    <row r="254" spans="1:25">
      <c r="B254"/>
      <c r="C254"/>
      <c r="D254"/>
      <c r="E254"/>
      <c r="F254"/>
      <c r="G254"/>
      <c r="H254"/>
      <c r="I254"/>
    </row>
    <row r="255" spans="1:25">
      <c r="B255"/>
      <c r="C255"/>
      <c r="D255"/>
      <c r="E255"/>
      <c r="F255"/>
      <c r="G255"/>
      <c r="H255"/>
      <c r="I255"/>
    </row>
    <row r="256" spans="1:25">
      <c r="B256"/>
      <c r="C256"/>
      <c r="D256"/>
      <c r="E256"/>
      <c r="F256"/>
      <c r="G256"/>
      <c r="H256"/>
      <c r="I256"/>
    </row>
    <row r="257" spans="2:9">
      <c r="B257"/>
      <c r="C257"/>
    </row>
    <row r="258" spans="2:9">
      <c r="B258"/>
      <c r="C258"/>
      <c r="D258" s="56"/>
      <c r="E258" s="56"/>
      <c r="F258" s="56"/>
      <c r="G258" s="56"/>
      <c r="H258" s="56"/>
      <c r="I258" s="56"/>
    </row>
    <row r="259" spans="2:9">
      <c r="B259"/>
      <c r="C259"/>
      <c r="D259" s="56"/>
      <c r="E259" s="56"/>
      <c r="F259" s="56"/>
      <c r="G259" s="56"/>
      <c r="H259" s="56"/>
      <c r="I259" s="56"/>
    </row>
    <row r="260" spans="2:9">
      <c r="B260"/>
      <c r="C260"/>
      <c r="D260" s="56"/>
      <c r="E260" s="56"/>
      <c r="F260" s="56"/>
      <c r="G260" s="56"/>
      <c r="H260" s="56"/>
      <c r="I260" s="56"/>
    </row>
    <row r="261" spans="2:9">
      <c r="B261"/>
      <c r="C261"/>
      <c r="D261" s="56"/>
      <c r="E261" s="56"/>
      <c r="F261" s="56"/>
      <c r="G261" s="56"/>
      <c r="H261" s="56"/>
      <c r="I261" s="56"/>
    </row>
    <row r="262" spans="2:9">
      <c r="D262" s="56"/>
      <c r="E262" s="56"/>
      <c r="F262" s="56"/>
      <c r="G262" s="56"/>
      <c r="H262" s="56"/>
      <c r="I262" s="153"/>
    </row>
    <row r="263" spans="2:9">
      <c r="B263"/>
      <c r="C263" s="56"/>
      <c r="D263" s="56"/>
      <c r="E263" s="56"/>
      <c r="F263" s="56"/>
      <c r="G263" s="56"/>
      <c r="H263" s="56"/>
      <c r="I263" s="56"/>
    </row>
    <row r="264" spans="2:9">
      <c r="B264"/>
      <c r="C264" s="56"/>
      <c r="D264" s="56"/>
      <c r="E264" s="56"/>
      <c r="F264" s="56"/>
      <c r="G264" s="56"/>
      <c r="H264" s="56"/>
      <c r="I264" s="56"/>
    </row>
    <row r="265" spans="2:9">
      <c r="B265"/>
      <c r="C265" s="56"/>
      <c r="D265" s="56"/>
      <c r="E265" s="56"/>
      <c r="F265" s="56"/>
      <c r="G265" s="56"/>
      <c r="H265" s="56"/>
      <c r="I265" s="56"/>
    </row>
    <row r="266" spans="2:9">
      <c r="B266"/>
      <c r="C266" s="56"/>
      <c r="D266" s="56"/>
      <c r="E266" s="56"/>
      <c r="F266" s="56"/>
      <c r="G266" s="56"/>
      <c r="H266" s="56"/>
      <c r="I266" s="56"/>
    </row>
    <row r="267" spans="2:9">
      <c r="B267"/>
      <c r="C267" s="56"/>
      <c r="D267" s="56"/>
      <c r="E267" s="56"/>
      <c r="F267" s="56"/>
      <c r="G267" s="56"/>
      <c r="H267" s="56"/>
      <c r="I267" s="56"/>
    </row>
    <row r="268" spans="2:9">
      <c r="B268"/>
      <c r="C268" s="56"/>
    </row>
    <row r="269" spans="2:9">
      <c r="B269"/>
      <c r="C269" s="56"/>
    </row>
    <row r="270" spans="2:9">
      <c r="B270"/>
      <c r="C270" s="56"/>
    </row>
    <row r="271" spans="2:9">
      <c r="B271"/>
      <c r="C271" s="56"/>
    </row>
    <row r="272" spans="2:9">
      <c r="B272"/>
      <c r="C272" s="56"/>
    </row>
  </sheetData>
  <sortState ref="A184:N196">
    <sortCondition ref="A184:A196"/>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5" manualBreakCount="5">
    <brk id="63" max="21" man="1"/>
    <brk id="104" max="21" man="1"/>
    <brk id="140" max="21" man="1"/>
    <brk id="195" max="21" man="1"/>
    <brk id="250" max="21" man="1"/>
  </rowBreaks>
  <colBreaks count="1" manualBreakCount="1">
    <brk id="14" max="30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4"/>
  <sheetViews>
    <sheetView zoomScaleNormal="100" zoomScaleSheetLayoutView="100" workbookViewId="0">
      <pane ySplit="3" topLeftCell="A4" activePane="bottomLeft" state="frozen"/>
      <selection activeCell="G33" activeCellId="3" sqref="A1 F29 B35 G33"/>
      <selection pane="bottomLeft" activeCell="B3" sqref="B3"/>
    </sheetView>
  </sheetViews>
  <sheetFormatPr defaultColWidth="9.140625" defaultRowHeight="12.75"/>
  <cols>
    <col min="1" max="1" width="9.140625" style="8"/>
    <col min="2" max="2" width="58" style="4" bestFit="1" customWidth="1"/>
    <col min="3" max="9" width="12" style="4" customWidth="1"/>
    <col min="10" max="10" width="12.28515625" style="4" customWidth="1"/>
    <col min="11" max="11" width="15" style="4" bestFit="1" customWidth="1"/>
    <col min="12" max="12" width="41.28515625" style="4" customWidth="1"/>
    <col min="13" max="16384" width="9.140625" style="4"/>
  </cols>
  <sheetData>
    <row r="1" spans="1:15" ht="18.75">
      <c r="A1" s="86" t="s">
        <v>126</v>
      </c>
    </row>
    <row r="2" spans="1:15" ht="18.75">
      <c r="A2" s="86"/>
      <c r="C2" s="1" t="str">
        <f>'R&amp;D'!C3</f>
        <v>realisatie</v>
      </c>
      <c r="D2" s="1" t="str">
        <f>'R&amp;D'!D3</f>
        <v xml:space="preserve">stand begr. </v>
      </c>
      <c r="E2" s="1" t="str">
        <f>'R&amp;D'!E3</f>
        <v>ontwerp</v>
      </c>
      <c r="F2" s="1" t="str">
        <f>'R&amp;D'!F3</f>
        <v>meerjarencijfers</v>
      </c>
      <c r="G2" s="1"/>
      <c r="H2" s="1"/>
      <c r="I2" s="1"/>
      <c r="J2" s="1" t="s">
        <v>341</v>
      </c>
    </row>
    <row r="3" spans="1:15" s="3" customFormat="1" ht="15">
      <c r="A3" s="70"/>
      <c r="C3" s="1">
        <f>'R&amp;D'!C4</f>
        <v>2020</v>
      </c>
      <c r="D3" s="1">
        <f>'R&amp;D'!D4</f>
        <v>2021</v>
      </c>
      <c r="E3" s="1">
        <f>'R&amp;D'!E4</f>
        <v>2022</v>
      </c>
      <c r="F3" s="1">
        <f>'R&amp;D'!F4</f>
        <v>2023</v>
      </c>
      <c r="G3" s="1">
        <f>'R&amp;D'!G4</f>
        <v>2024</v>
      </c>
      <c r="H3" s="1">
        <f>'R&amp;D'!H4</f>
        <v>2025</v>
      </c>
      <c r="I3" s="1">
        <f>'R&amp;D'!I4</f>
        <v>2026</v>
      </c>
      <c r="J3" s="171" t="s">
        <v>305</v>
      </c>
      <c r="K3" s="4"/>
      <c r="L3" s="4" t="s">
        <v>412</v>
      </c>
    </row>
    <row r="4" spans="1:15" s="3" customFormat="1" ht="15.75" customHeight="1">
      <c r="A4" s="278" t="s">
        <v>56</v>
      </c>
      <c r="B4" s="15" t="s">
        <v>38</v>
      </c>
      <c r="C4" s="55"/>
      <c r="D4" s="55"/>
      <c r="E4" s="55"/>
      <c r="F4" s="55"/>
      <c r="G4" s="55"/>
      <c r="H4" s="55"/>
      <c r="I4" s="55"/>
      <c r="J4" s="14"/>
      <c r="K4" s="14"/>
      <c r="L4" s="14"/>
      <c r="M4" s="21"/>
      <c r="N4" s="21"/>
      <c r="O4" s="21"/>
    </row>
    <row r="5" spans="1:15" s="7" customFormat="1">
      <c r="A5" s="195">
        <v>4</v>
      </c>
      <c r="B5" s="131" t="s">
        <v>259</v>
      </c>
      <c r="C5" s="196">
        <v>21.01</v>
      </c>
      <c r="D5" s="196">
        <v>20.071000000000002</v>
      </c>
      <c r="E5" s="196">
        <v>22.344999999999999</v>
      </c>
      <c r="F5" s="196">
        <v>43.002000000000002</v>
      </c>
      <c r="G5" s="196">
        <v>39.859000000000002</v>
      </c>
      <c r="H5" s="196">
        <v>35.372</v>
      </c>
      <c r="I5" s="196">
        <v>31.646999999999998</v>
      </c>
      <c r="J5" s="194"/>
      <c r="L5" s="179" t="s">
        <v>518</v>
      </c>
    </row>
    <row r="6" spans="1:15" s="7" customFormat="1">
      <c r="A6" s="195">
        <v>3</v>
      </c>
      <c r="B6" s="131" t="s">
        <v>315</v>
      </c>
      <c r="C6" s="196">
        <v>21.04</v>
      </c>
      <c r="D6" s="196">
        <v>22.9</v>
      </c>
      <c r="E6" s="196">
        <v>22.03</v>
      </c>
      <c r="F6" s="196">
        <v>22.03</v>
      </c>
      <c r="G6" s="196">
        <v>22.03</v>
      </c>
      <c r="H6" s="196">
        <v>22.03</v>
      </c>
      <c r="I6" s="196">
        <v>22.03</v>
      </c>
    </row>
    <row r="7" spans="1:15" s="7" customFormat="1">
      <c r="A7" s="195">
        <v>3</v>
      </c>
      <c r="B7" s="131" t="s">
        <v>316</v>
      </c>
      <c r="C7" s="196">
        <v>4.1849999999999996</v>
      </c>
      <c r="D7" s="196">
        <v>4.6509999999999998</v>
      </c>
      <c r="E7" s="196">
        <v>4.72</v>
      </c>
      <c r="F7" s="196">
        <v>4.79</v>
      </c>
      <c r="G7" s="196">
        <v>4.8620000000000001</v>
      </c>
      <c r="H7" s="196">
        <v>4.8620000000000001</v>
      </c>
      <c r="I7" s="196">
        <v>4.8620000000000001</v>
      </c>
    </row>
    <row r="8" spans="1:15" s="7" customFormat="1">
      <c r="A8" s="195">
        <v>3</v>
      </c>
      <c r="B8" s="131" t="s">
        <v>644</v>
      </c>
      <c r="C8" s="196">
        <v>0.16500000000000001</v>
      </c>
      <c r="D8" s="196">
        <v>0.12</v>
      </c>
      <c r="E8" s="196">
        <v>0.20499999999999999</v>
      </c>
      <c r="F8" s="196">
        <v>0.20699999999999999</v>
      </c>
      <c r="G8" s="196">
        <v>0.21</v>
      </c>
      <c r="H8" s="196">
        <v>0.18</v>
      </c>
      <c r="I8" s="196">
        <v>0.12</v>
      </c>
    </row>
    <row r="9" spans="1:15" s="7" customFormat="1">
      <c r="A9" s="195">
        <v>3</v>
      </c>
      <c r="B9" s="131" t="s">
        <v>317</v>
      </c>
      <c r="C9" s="196">
        <v>2.919</v>
      </c>
      <c r="D9" s="196">
        <v>2.919</v>
      </c>
      <c r="E9" s="196">
        <v>2.919</v>
      </c>
      <c r="F9" s="196">
        <v>2.919</v>
      </c>
      <c r="G9" s="196">
        <v>2.919</v>
      </c>
      <c r="H9" s="196">
        <v>2.919</v>
      </c>
      <c r="I9" s="196">
        <v>2.919</v>
      </c>
      <c r="L9" s="179" t="s">
        <v>646</v>
      </c>
    </row>
    <row r="10" spans="1:15" s="7" customFormat="1">
      <c r="A10" s="195">
        <v>3</v>
      </c>
      <c r="B10" s="131" t="s">
        <v>645</v>
      </c>
      <c r="C10" s="196">
        <v>0.41699999999999998</v>
      </c>
      <c r="D10" s="196">
        <v>0.222</v>
      </c>
      <c r="E10" s="196">
        <v>7.0999999999999994E-2</v>
      </c>
      <c r="F10" s="196">
        <v>0</v>
      </c>
      <c r="G10" s="196">
        <v>0</v>
      </c>
      <c r="H10" s="196">
        <v>0</v>
      </c>
      <c r="I10" s="196">
        <v>0</v>
      </c>
      <c r="L10" s="179"/>
    </row>
    <row r="11" spans="1:15" s="7" customFormat="1">
      <c r="A11" s="195">
        <v>3</v>
      </c>
      <c r="B11" s="131" t="s">
        <v>564</v>
      </c>
      <c r="C11" s="196">
        <v>0.41499999999999998</v>
      </c>
      <c r="D11" s="196">
        <v>0.503</v>
      </c>
      <c r="E11" s="196">
        <v>0.16</v>
      </c>
      <c r="F11" s="196">
        <v>0.16</v>
      </c>
      <c r="G11" s="196">
        <v>0.16</v>
      </c>
      <c r="H11" s="194">
        <v>0</v>
      </c>
      <c r="I11" s="7">
        <v>0</v>
      </c>
    </row>
    <row r="12" spans="1:15" s="7" customFormat="1">
      <c r="A12" s="195">
        <v>3</v>
      </c>
      <c r="B12" s="131" t="s">
        <v>516</v>
      </c>
      <c r="C12" s="196">
        <v>5.1390000000000002</v>
      </c>
      <c r="D12" s="196">
        <v>6.6829999999999998</v>
      </c>
      <c r="E12" s="196">
        <v>3.5569999999999999</v>
      </c>
      <c r="F12" s="196">
        <v>10.648</v>
      </c>
      <c r="G12" s="196">
        <v>1.45</v>
      </c>
      <c r="H12" s="194">
        <v>1.0489999999999999</v>
      </c>
      <c r="I12" s="7">
        <v>0</v>
      </c>
    </row>
    <row r="13" spans="1:15" s="7" customFormat="1">
      <c r="A13" s="195">
        <v>3</v>
      </c>
      <c r="B13" s="131" t="s">
        <v>384</v>
      </c>
      <c r="C13" s="196">
        <v>0.3</v>
      </c>
      <c r="D13" s="196">
        <v>0.3</v>
      </c>
      <c r="E13" s="196">
        <v>0.3</v>
      </c>
      <c r="F13" s="196">
        <v>0.3</v>
      </c>
      <c r="G13" s="196">
        <v>0.3</v>
      </c>
      <c r="H13" s="194">
        <v>0.3</v>
      </c>
      <c r="I13" s="7">
        <v>0.3</v>
      </c>
    </row>
    <row r="14" spans="1:15" s="7" customFormat="1">
      <c r="A14" s="195">
        <v>3</v>
      </c>
      <c r="B14" s="131" t="s">
        <v>517</v>
      </c>
      <c r="C14" s="196">
        <v>0.32600000000000001</v>
      </c>
      <c r="D14" s="196">
        <v>1.6439999999999999</v>
      </c>
      <c r="E14" s="196">
        <v>0</v>
      </c>
      <c r="F14" s="196">
        <v>3.423</v>
      </c>
      <c r="G14" s="196">
        <v>0</v>
      </c>
      <c r="H14" s="194">
        <v>0</v>
      </c>
      <c r="I14" s="7">
        <v>0</v>
      </c>
    </row>
    <row r="15" spans="1:15" s="7" customFormat="1">
      <c r="A15" s="195">
        <v>1</v>
      </c>
      <c r="B15" s="197" t="s">
        <v>318</v>
      </c>
      <c r="C15" s="196">
        <v>0.85599999999999998</v>
      </c>
      <c r="D15" s="196">
        <v>0.36599999999999999</v>
      </c>
      <c r="E15" s="196"/>
      <c r="F15" s="196"/>
      <c r="G15" s="196"/>
      <c r="H15" s="196"/>
      <c r="I15" s="196"/>
      <c r="J15" s="194"/>
      <c r="K15" s="198"/>
    </row>
    <row r="16" spans="1:15" s="7" customFormat="1">
      <c r="A16" s="195">
        <v>1</v>
      </c>
      <c r="B16" s="197" t="s">
        <v>319</v>
      </c>
      <c r="C16" s="196">
        <v>3.5</v>
      </c>
      <c r="D16" s="196">
        <v>4.5809999999999995</v>
      </c>
      <c r="E16" s="196">
        <v>3.7709999999999999</v>
      </c>
      <c r="F16" s="196">
        <v>5.0209999999999999</v>
      </c>
      <c r="G16" s="196"/>
      <c r="H16" s="196"/>
      <c r="I16" s="196"/>
      <c r="J16" s="194"/>
      <c r="K16" s="198"/>
    </row>
    <row r="17" spans="1:12" s="7" customFormat="1">
      <c r="A17" s="195">
        <v>1</v>
      </c>
      <c r="B17" s="197" t="s">
        <v>320</v>
      </c>
      <c r="C17" s="196">
        <v>3.1</v>
      </c>
      <c r="D17" s="196">
        <v>3.923</v>
      </c>
      <c r="E17" s="196">
        <v>3.036</v>
      </c>
      <c r="F17" s="196">
        <v>1.8919999999999999</v>
      </c>
      <c r="G17" s="196">
        <v>1.1379999999999999</v>
      </c>
      <c r="H17" s="196"/>
      <c r="I17" s="196"/>
      <c r="J17" s="194"/>
      <c r="K17" s="198"/>
    </row>
    <row r="18" spans="1:12" s="7" customFormat="1">
      <c r="A18" s="195">
        <v>1</v>
      </c>
      <c r="B18" s="197" t="s">
        <v>562</v>
      </c>
      <c r="C18" s="196">
        <v>3.581</v>
      </c>
      <c r="D18" s="196">
        <v>3.3170000000000002</v>
      </c>
      <c r="E18" s="196">
        <v>3.2730000000000001</v>
      </c>
      <c r="F18" s="196">
        <v>1.8029999999999999</v>
      </c>
      <c r="G18" s="196">
        <v>1.1000000000000001</v>
      </c>
      <c r="H18" s="196">
        <v>1</v>
      </c>
      <c r="I18" s="196">
        <v>1</v>
      </c>
      <c r="J18" s="194"/>
      <c r="K18" s="198"/>
    </row>
    <row r="19" spans="1:12" s="7" customFormat="1">
      <c r="A19" s="195">
        <v>1</v>
      </c>
      <c r="B19" s="197" t="s">
        <v>563</v>
      </c>
      <c r="C19" s="196">
        <v>0.68700000000000006</v>
      </c>
      <c r="D19" s="196">
        <v>0.33200000000000002</v>
      </c>
      <c r="E19" s="196">
        <v>0.33200000000000002</v>
      </c>
      <c r="F19" s="196">
        <v>0.753</v>
      </c>
      <c r="G19" s="196">
        <v>0.42099999999999999</v>
      </c>
      <c r="H19" s="196">
        <v>0.42099999999999999</v>
      </c>
      <c r="I19" s="196">
        <v>0.42099999999999999</v>
      </c>
      <c r="J19" s="194"/>
      <c r="K19" s="198"/>
    </row>
    <row r="20" spans="1:12" s="7" customFormat="1">
      <c r="A20" s="195">
        <v>1</v>
      </c>
      <c r="B20" s="197" t="s">
        <v>515</v>
      </c>
      <c r="C20" s="196">
        <v>2.9550000000000001</v>
      </c>
      <c r="D20" s="196">
        <v>2.9550000000000001</v>
      </c>
      <c r="E20" s="196">
        <v>2.9550000000000001</v>
      </c>
      <c r="F20" s="196"/>
      <c r="G20" s="196"/>
      <c r="H20" s="196"/>
      <c r="I20" s="196"/>
      <c r="J20" s="194"/>
      <c r="K20" s="198"/>
    </row>
    <row r="21" spans="1:12" s="7" customFormat="1">
      <c r="A21" s="195">
        <v>1</v>
      </c>
      <c r="B21" s="197" t="s">
        <v>321</v>
      </c>
      <c r="C21" s="196">
        <v>0.3</v>
      </c>
      <c r="D21" s="196">
        <v>0.3</v>
      </c>
      <c r="E21" s="196">
        <v>0.3</v>
      </c>
      <c r="F21" s="196"/>
      <c r="G21" s="196"/>
      <c r="H21" s="196"/>
      <c r="I21" s="196"/>
      <c r="J21" s="196"/>
      <c r="K21" s="198"/>
    </row>
    <row r="22" spans="1:12" s="7" customFormat="1">
      <c r="A22" s="195">
        <v>1</v>
      </c>
      <c r="B22" s="197" t="s">
        <v>322</v>
      </c>
      <c r="C22" s="196">
        <v>0.3</v>
      </c>
      <c r="D22" s="196"/>
      <c r="E22" s="196"/>
      <c r="F22" s="196"/>
      <c r="G22" s="196"/>
      <c r="J22" s="194"/>
      <c r="K22" s="198"/>
    </row>
    <row r="23" spans="1:12" s="7" customFormat="1">
      <c r="A23" s="195">
        <v>1</v>
      </c>
      <c r="B23" s="197" t="s">
        <v>323</v>
      </c>
      <c r="C23" s="199"/>
      <c r="D23" s="196">
        <v>6.4000000000000001E-2</v>
      </c>
      <c r="E23" s="196">
        <v>6.4000000000000001E-2</v>
      </c>
      <c r="F23" s="196">
        <v>4.8000000000000001E-2</v>
      </c>
      <c r="G23" s="196"/>
      <c r="H23" s="196"/>
      <c r="J23" s="194"/>
      <c r="K23" s="197"/>
    </row>
    <row r="24" spans="1:12" s="7" customFormat="1">
      <c r="A24" s="195">
        <v>6</v>
      </c>
      <c r="B24" s="131" t="s">
        <v>324</v>
      </c>
      <c r="C24" s="196">
        <v>5.4249999999999998</v>
      </c>
      <c r="D24" s="196">
        <v>6.85</v>
      </c>
      <c r="E24" s="196">
        <v>6.85</v>
      </c>
      <c r="F24" s="196">
        <v>8.3000000000000007</v>
      </c>
      <c r="G24" s="196">
        <v>9.6</v>
      </c>
      <c r="H24" s="196">
        <v>10</v>
      </c>
      <c r="I24" s="196">
        <v>10</v>
      </c>
      <c r="L24" s="179" t="s">
        <v>519</v>
      </c>
    </row>
    <row r="25" spans="1:12" s="7" customFormat="1">
      <c r="A25" s="195">
        <v>7</v>
      </c>
      <c r="B25" s="131" t="s">
        <v>325</v>
      </c>
      <c r="C25" s="196">
        <v>4.6749999999999998</v>
      </c>
      <c r="D25" s="196">
        <v>6.1</v>
      </c>
      <c r="E25" s="196">
        <v>6.1</v>
      </c>
      <c r="F25" s="196">
        <v>8.3000000000000007</v>
      </c>
      <c r="G25" s="196">
        <v>9.6</v>
      </c>
      <c r="H25" s="196">
        <v>10</v>
      </c>
      <c r="I25" s="196">
        <v>10</v>
      </c>
      <c r="L25" s="179" t="s">
        <v>519</v>
      </c>
    </row>
    <row r="26" spans="1:12" s="7" customFormat="1">
      <c r="A26" s="200" t="s">
        <v>338</v>
      </c>
      <c r="B26" s="131" t="s">
        <v>326</v>
      </c>
      <c r="C26" s="196">
        <v>1.8440000000000001</v>
      </c>
      <c r="D26" s="196">
        <v>2.0009999999999999</v>
      </c>
      <c r="E26" s="196">
        <v>2.008</v>
      </c>
      <c r="F26" s="196">
        <v>2.044</v>
      </c>
      <c r="G26" s="196">
        <v>2.044</v>
      </c>
      <c r="H26" s="196">
        <v>2.044</v>
      </c>
      <c r="I26" s="196">
        <v>2.044</v>
      </c>
      <c r="L26" s="179" t="s">
        <v>327</v>
      </c>
    </row>
    <row r="27" spans="1:12" s="7" customFormat="1">
      <c r="A27" s="195">
        <v>14</v>
      </c>
      <c r="B27" s="131" t="s">
        <v>523</v>
      </c>
      <c r="C27" s="196">
        <v>1.26</v>
      </c>
      <c r="D27" s="196">
        <v>0.95799999999999996</v>
      </c>
      <c r="E27" s="196">
        <v>1.0549999999999999</v>
      </c>
      <c r="F27" s="196">
        <v>1.0549999999999999</v>
      </c>
      <c r="G27" s="196">
        <v>1.0549999999999999</v>
      </c>
      <c r="H27" s="196">
        <v>1.0549999999999999</v>
      </c>
      <c r="I27" s="196">
        <v>1.0549999999999999</v>
      </c>
      <c r="L27" s="179" t="s">
        <v>524</v>
      </c>
    </row>
    <row r="28" spans="1:12" s="7" customFormat="1">
      <c r="A28" s="195">
        <v>14</v>
      </c>
      <c r="B28" s="131" t="s">
        <v>329</v>
      </c>
      <c r="C28" s="201">
        <v>0.2</v>
      </c>
      <c r="D28" s="202">
        <v>0.93300000000000005</v>
      </c>
      <c r="E28" s="202">
        <v>1.02</v>
      </c>
      <c r="F28" s="202">
        <v>1.083</v>
      </c>
      <c r="G28" s="202">
        <v>1.083</v>
      </c>
      <c r="H28" s="202">
        <v>1.083</v>
      </c>
      <c r="I28" s="202">
        <v>1.083</v>
      </c>
      <c r="L28" s="179" t="s">
        <v>520</v>
      </c>
    </row>
    <row r="29" spans="1:12" s="7" customFormat="1">
      <c r="A29" s="195">
        <v>14</v>
      </c>
      <c r="B29" s="131" t="s">
        <v>385</v>
      </c>
      <c r="C29" s="201">
        <v>2.161</v>
      </c>
      <c r="D29" s="202">
        <v>1.4370000000000001</v>
      </c>
      <c r="E29" s="202">
        <v>1.728</v>
      </c>
      <c r="F29" s="202">
        <v>1.728</v>
      </c>
      <c r="G29" s="202">
        <v>1.728</v>
      </c>
      <c r="H29" s="202">
        <v>2.0150000000000001</v>
      </c>
      <c r="I29" s="202">
        <v>2.0150000000000001</v>
      </c>
      <c r="L29" s="7" t="s">
        <v>521</v>
      </c>
    </row>
    <row r="30" spans="1:12" s="7" customFormat="1">
      <c r="A30" s="195">
        <v>14</v>
      </c>
      <c r="B30" s="131" t="s">
        <v>386</v>
      </c>
      <c r="C30" s="201">
        <v>26.942</v>
      </c>
      <c r="D30" s="202">
        <v>37.701000000000001</v>
      </c>
      <c r="E30" s="202">
        <v>20.021000000000001</v>
      </c>
      <c r="F30" s="202">
        <v>20.021000000000001</v>
      </c>
      <c r="G30" s="202">
        <v>20.021000000000001</v>
      </c>
      <c r="H30" s="202">
        <v>20.021000000000001</v>
      </c>
      <c r="I30" s="202">
        <v>20.021000000000001</v>
      </c>
      <c r="L30" s="7" t="s">
        <v>522</v>
      </c>
    </row>
    <row r="31" spans="1:12" s="7" customFormat="1">
      <c r="A31" s="195">
        <v>15</v>
      </c>
      <c r="B31" s="131" t="s">
        <v>330</v>
      </c>
      <c r="C31" s="196">
        <v>0.74199999999999999</v>
      </c>
      <c r="D31" s="196">
        <v>0.75</v>
      </c>
      <c r="E31" s="196">
        <v>0.75</v>
      </c>
      <c r="F31" s="196">
        <v>0.75</v>
      </c>
      <c r="G31" s="196">
        <v>0.75</v>
      </c>
      <c r="H31" s="196">
        <v>0.75</v>
      </c>
      <c r="I31" s="196">
        <v>0.75</v>
      </c>
    </row>
    <row r="32" spans="1:12" s="74" customFormat="1" ht="15">
      <c r="A32" s="204"/>
      <c r="B32" s="74" t="s">
        <v>50</v>
      </c>
      <c r="C32" s="110">
        <f t="shared" ref="C32:I32" si="0">SUM(C5:C31)</f>
        <v>114.444</v>
      </c>
      <c r="D32" s="110">
        <f t="shared" si="0"/>
        <v>132.58099999999996</v>
      </c>
      <c r="E32" s="110">
        <f t="shared" si="0"/>
        <v>109.56999999999995</v>
      </c>
      <c r="F32" s="110">
        <f t="shared" si="0"/>
        <v>140.27699999999999</v>
      </c>
      <c r="G32" s="110">
        <f t="shared" si="0"/>
        <v>120.32999999999998</v>
      </c>
      <c r="H32" s="110">
        <f t="shared" si="0"/>
        <v>115.10100000000001</v>
      </c>
      <c r="I32" s="110">
        <f t="shared" si="0"/>
        <v>110.267</v>
      </c>
    </row>
    <row r="33" spans="1:14">
      <c r="C33" s="56"/>
    </row>
    <row r="34" spans="1:14" s="204" customFormat="1" ht="15">
      <c r="A34" s="277"/>
      <c r="B34" s="277" t="s">
        <v>35</v>
      </c>
      <c r="C34" s="277"/>
      <c r="D34" s="277"/>
      <c r="E34" s="277"/>
      <c r="F34" s="277"/>
      <c r="G34" s="277"/>
      <c r="H34" s="277"/>
      <c r="I34" s="277"/>
      <c r="J34" s="277"/>
      <c r="K34" s="277"/>
      <c r="L34" s="277"/>
    </row>
    <row r="35" spans="1:14" s="7" customFormat="1">
      <c r="A35" s="106" t="s">
        <v>422</v>
      </c>
      <c r="B35" s="7" t="s">
        <v>423</v>
      </c>
      <c r="C35" s="196">
        <v>4.8150000000000004</v>
      </c>
      <c r="D35" s="196">
        <v>3.4849999999999999</v>
      </c>
      <c r="E35" s="196">
        <v>3.4849999999999999</v>
      </c>
      <c r="F35" s="196">
        <v>3.4849999999999999</v>
      </c>
      <c r="G35" s="196">
        <v>3.4849999999999999</v>
      </c>
      <c r="H35" s="196">
        <v>3.4849999999999999</v>
      </c>
      <c r="I35" s="196">
        <v>3.4849999999999999</v>
      </c>
    </row>
    <row r="36" spans="1:14" s="7" customFormat="1" ht="15">
      <c r="A36" s="106"/>
      <c r="B36" s="21" t="s">
        <v>45</v>
      </c>
      <c r="C36" s="111">
        <f>SUM(C35)</f>
        <v>4.8150000000000004</v>
      </c>
      <c r="D36" s="111">
        <f t="shared" ref="D36:I36" si="1">SUM(D35)</f>
        <v>3.4849999999999999</v>
      </c>
      <c r="E36" s="111">
        <f t="shared" si="1"/>
        <v>3.4849999999999999</v>
      </c>
      <c r="F36" s="111">
        <f t="shared" si="1"/>
        <v>3.4849999999999999</v>
      </c>
      <c r="G36" s="111">
        <f t="shared" si="1"/>
        <v>3.4849999999999999</v>
      </c>
      <c r="H36" s="111">
        <f t="shared" si="1"/>
        <v>3.4849999999999999</v>
      </c>
      <c r="I36" s="111">
        <f t="shared" si="1"/>
        <v>3.4849999999999999</v>
      </c>
    </row>
    <row r="37" spans="1:14">
      <c r="C37" s="56"/>
    </row>
    <row r="38" spans="1:14" ht="15">
      <c r="A38" s="277"/>
      <c r="B38" s="26" t="s">
        <v>345</v>
      </c>
      <c r="C38" s="15"/>
      <c r="D38" s="27"/>
      <c r="E38" s="27"/>
      <c r="F38" s="27"/>
      <c r="G38" s="27"/>
      <c r="H38" s="27"/>
      <c r="I38" s="27"/>
      <c r="J38" s="27"/>
      <c r="K38" s="26"/>
      <c r="L38" s="28"/>
      <c r="M38" s="34"/>
      <c r="N38" s="34"/>
    </row>
    <row r="39" spans="1:14" s="7" customFormat="1">
      <c r="A39" s="195" t="s">
        <v>260</v>
      </c>
      <c r="B39" s="131" t="s">
        <v>120</v>
      </c>
      <c r="C39" s="196">
        <v>0</v>
      </c>
      <c r="D39" s="196">
        <v>0</v>
      </c>
      <c r="E39" s="196">
        <v>0</v>
      </c>
      <c r="F39" s="196">
        <v>0</v>
      </c>
      <c r="G39" s="196">
        <v>0</v>
      </c>
      <c r="H39" s="196">
        <v>0</v>
      </c>
      <c r="I39" s="196">
        <v>0</v>
      </c>
      <c r="J39" s="194">
        <v>0</v>
      </c>
      <c r="K39" s="7" t="s">
        <v>34</v>
      </c>
    </row>
    <row r="40" spans="1:14" s="7" customFormat="1">
      <c r="A40" s="195" t="s">
        <v>122</v>
      </c>
      <c r="B40" s="131" t="s">
        <v>121</v>
      </c>
      <c r="C40" s="196">
        <v>9.0459999999999994</v>
      </c>
      <c r="D40" s="196">
        <v>18.263999999999999</v>
      </c>
      <c r="E40" s="196">
        <v>12.198</v>
      </c>
      <c r="F40" s="196">
        <v>7.1449999999999996</v>
      </c>
      <c r="G40" s="196">
        <v>8.7639999999999993</v>
      </c>
      <c r="H40" s="196">
        <v>10</v>
      </c>
      <c r="I40" s="196">
        <v>10</v>
      </c>
      <c r="J40" s="194">
        <v>2.7</v>
      </c>
      <c r="K40" s="7" t="s">
        <v>34</v>
      </c>
    </row>
    <row r="41" spans="1:14" s="7" customFormat="1">
      <c r="A41" s="195" t="s">
        <v>118</v>
      </c>
      <c r="B41" s="131" t="s">
        <v>498</v>
      </c>
      <c r="C41" s="196">
        <v>1.306</v>
      </c>
      <c r="D41" s="196">
        <v>1.395</v>
      </c>
      <c r="E41" s="196">
        <v>2.665</v>
      </c>
      <c r="F41" s="196">
        <v>2.665</v>
      </c>
      <c r="G41" s="196">
        <v>0</v>
      </c>
      <c r="H41" s="196">
        <v>0</v>
      </c>
      <c r="I41" s="196">
        <v>0</v>
      </c>
      <c r="J41" s="194">
        <v>0.4</v>
      </c>
      <c r="K41" s="7" t="s">
        <v>297</v>
      </c>
    </row>
    <row r="42" spans="1:14" s="7" customFormat="1">
      <c r="A42" s="195" t="s">
        <v>256</v>
      </c>
      <c r="B42" s="131" t="s">
        <v>499</v>
      </c>
      <c r="C42" s="196">
        <v>2.5150000000000001</v>
      </c>
      <c r="D42" s="196">
        <v>1.2949999999999999</v>
      </c>
      <c r="E42" s="196">
        <v>1.1100000000000001</v>
      </c>
      <c r="F42" s="196">
        <v>1.0349999999999999</v>
      </c>
      <c r="G42" s="196">
        <v>0</v>
      </c>
      <c r="H42" s="196">
        <v>0</v>
      </c>
      <c r="I42" s="196">
        <v>0</v>
      </c>
      <c r="J42" s="194">
        <v>0.4</v>
      </c>
      <c r="K42" s="7" t="s">
        <v>297</v>
      </c>
    </row>
    <row r="43" spans="1:14" s="7" customFormat="1">
      <c r="A43" s="105" t="s">
        <v>682</v>
      </c>
      <c r="B43" s="131" t="s">
        <v>683</v>
      </c>
      <c r="C43" s="196"/>
      <c r="D43" s="196"/>
      <c r="E43" s="196">
        <v>8.5549999999999997</v>
      </c>
      <c r="F43" s="196">
        <v>9.1020000000000003</v>
      </c>
      <c r="G43" s="196">
        <v>8.1219999999999999</v>
      </c>
      <c r="H43" s="196">
        <v>3.7250000000000001</v>
      </c>
      <c r="I43" s="196">
        <v>3.7250000000000001</v>
      </c>
      <c r="J43" s="194"/>
      <c r="K43" s="7" t="s">
        <v>106</v>
      </c>
    </row>
    <row r="44" spans="1:14" s="7" customFormat="1">
      <c r="A44" s="195" t="s">
        <v>261</v>
      </c>
      <c r="B44" s="131" t="s">
        <v>592</v>
      </c>
      <c r="C44" s="196">
        <v>0.58099999999999996</v>
      </c>
      <c r="D44" s="196">
        <v>0.60199999999999998</v>
      </c>
      <c r="E44" s="196">
        <v>0.60899999999999999</v>
      </c>
      <c r="F44" s="196">
        <v>0.60899999999999999</v>
      </c>
      <c r="G44" s="196">
        <v>0.61099999999999999</v>
      </c>
      <c r="H44" s="196">
        <v>0.60899999999999999</v>
      </c>
      <c r="I44" s="196">
        <v>0.60799999999999998</v>
      </c>
      <c r="J44" s="194">
        <v>2.2155754957350169</v>
      </c>
      <c r="K44" s="7" t="s">
        <v>108</v>
      </c>
    </row>
    <row r="45" spans="1:14" s="7" customFormat="1">
      <c r="A45" s="195" t="s">
        <v>261</v>
      </c>
      <c r="B45" s="131" t="s">
        <v>559</v>
      </c>
      <c r="C45" s="196">
        <v>0</v>
      </c>
      <c r="D45" s="196">
        <v>2.3119999999999998</v>
      </c>
      <c r="E45" s="196">
        <v>2.508</v>
      </c>
      <c r="F45" s="196">
        <v>0</v>
      </c>
      <c r="G45" s="196">
        <v>0</v>
      </c>
      <c r="H45" s="196">
        <v>0</v>
      </c>
      <c r="I45" s="196">
        <v>0</v>
      </c>
      <c r="J45" s="194">
        <v>13.500797774413941</v>
      </c>
      <c r="K45" s="7" t="s">
        <v>297</v>
      </c>
    </row>
    <row r="46" spans="1:14" s="7" customFormat="1">
      <c r="A46" s="195" t="s">
        <v>262</v>
      </c>
      <c r="B46" s="131" t="s">
        <v>593</v>
      </c>
      <c r="C46" s="196">
        <v>14.967000000000001</v>
      </c>
      <c r="D46" s="196">
        <v>9.6189999999999998</v>
      </c>
      <c r="E46" s="196">
        <v>10.535</v>
      </c>
      <c r="F46" s="196">
        <v>6.4</v>
      </c>
      <c r="G46" s="196">
        <v>0</v>
      </c>
      <c r="H46" s="196">
        <v>0</v>
      </c>
      <c r="I46" s="196">
        <v>0</v>
      </c>
      <c r="J46" s="194">
        <v>27.1</v>
      </c>
      <c r="K46" s="7" t="s">
        <v>263</v>
      </c>
      <c r="L46" s="7" t="s">
        <v>266</v>
      </c>
    </row>
    <row r="47" spans="1:14" s="7" customFormat="1">
      <c r="A47" s="195" t="s">
        <v>262</v>
      </c>
      <c r="B47" s="131" t="s">
        <v>594</v>
      </c>
      <c r="C47" s="196">
        <v>1.764</v>
      </c>
      <c r="D47" s="196">
        <v>0</v>
      </c>
      <c r="E47" s="196">
        <v>0</v>
      </c>
      <c r="F47" s="196">
        <v>0</v>
      </c>
      <c r="G47" s="196">
        <v>0</v>
      </c>
      <c r="H47" s="196">
        <v>0</v>
      </c>
      <c r="I47" s="196">
        <v>0</v>
      </c>
      <c r="J47" s="194">
        <v>0</v>
      </c>
      <c r="K47" s="7" t="s">
        <v>264</v>
      </c>
      <c r="L47" s="7" t="s">
        <v>266</v>
      </c>
    </row>
    <row r="48" spans="1:14" s="7" customFormat="1">
      <c r="A48" s="195" t="s">
        <v>262</v>
      </c>
      <c r="B48" s="131" t="s">
        <v>680</v>
      </c>
      <c r="C48" s="196">
        <v>5.44</v>
      </c>
      <c r="D48" s="196">
        <v>4</v>
      </c>
      <c r="E48" s="196">
        <v>0</v>
      </c>
      <c r="F48" s="196">
        <v>0</v>
      </c>
      <c r="G48" s="196">
        <v>0</v>
      </c>
      <c r="H48" s="196">
        <v>0</v>
      </c>
      <c r="I48" s="196">
        <v>0</v>
      </c>
      <c r="J48" s="194">
        <v>0</v>
      </c>
      <c r="K48" s="7" t="s">
        <v>265</v>
      </c>
      <c r="L48" s="7" t="s">
        <v>159</v>
      </c>
    </row>
    <row r="49" spans="1:12" s="7" customFormat="1">
      <c r="A49" s="195" t="s">
        <v>347</v>
      </c>
      <c r="B49" s="131" t="s">
        <v>348</v>
      </c>
      <c r="C49" s="196">
        <v>5.2926870759034248</v>
      </c>
      <c r="D49" s="196">
        <v>5.0975000000000001</v>
      </c>
      <c r="E49" s="196">
        <v>3.4816250000000002</v>
      </c>
      <c r="F49" s="196">
        <v>1.9604999999999999</v>
      </c>
      <c r="G49" s="196">
        <v>0.92800000000000005</v>
      </c>
      <c r="H49" s="196">
        <v>0.182</v>
      </c>
      <c r="I49" s="196">
        <v>0.182</v>
      </c>
      <c r="J49" s="194">
        <v>19.600000000000001</v>
      </c>
      <c r="K49" s="7" t="s">
        <v>350</v>
      </c>
      <c r="L49" s="7" t="s">
        <v>351</v>
      </c>
    </row>
    <row r="50" spans="1:12" s="7" customFormat="1">
      <c r="A50" s="195" t="s">
        <v>347</v>
      </c>
      <c r="B50" s="131" t="s">
        <v>349</v>
      </c>
      <c r="C50" s="196">
        <v>1.6413129240965756</v>
      </c>
      <c r="D50" s="196">
        <v>5.0975000000000001</v>
      </c>
      <c r="E50" s="196">
        <v>4.476375</v>
      </c>
      <c r="F50" s="196">
        <v>1.9604999999999999</v>
      </c>
      <c r="G50" s="196">
        <v>0</v>
      </c>
      <c r="H50" s="196">
        <v>0</v>
      </c>
      <c r="I50" s="196">
        <v>0</v>
      </c>
      <c r="J50" s="194">
        <v>25.3</v>
      </c>
      <c r="K50" s="7" t="s">
        <v>297</v>
      </c>
      <c r="L50" s="7" t="s">
        <v>351</v>
      </c>
    </row>
    <row r="51" spans="1:12" s="7" customFormat="1">
      <c r="A51" s="195" t="s">
        <v>429</v>
      </c>
      <c r="B51" s="131" t="s">
        <v>451</v>
      </c>
      <c r="C51" s="196">
        <v>4.335</v>
      </c>
      <c r="D51" s="196">
        <v>4.4359999999999999</v>
      </c>
      <c r="E51" s="196">
        <v>5.258</v>
      </c>
      <c r="F51" s="196">
        <v>5.258</v>
      </c>
      <c r="G51" s="196">
        <v>5.258</v>
      </c>
      <c r="H51" s="196">
        <v>4.4359999999999999</v>
      </c>
      <c r="I51" s="196">
        <v>4.4359999999999999</v>
      </c>
      <c r="J51" s="194">
        <v>11.3</v>
      </c>
    </row>
    <row r="52" spans="1:12" s="7" customFormat="1">
      <c r="A52" s="195" t="s">
        <v>677</v>
      </c>
      <c r="B52" s="131" t="s">
        <v>681</v>
      </c>
      <c r="C52" s="196">
        <v>5.4429999999999996</v>
      </c>
      <c r="D52" s="196">
        <v>8.0440000000000005</v>
      </c>
      <c r="E52" s="196">
        <v>6.1390000000000002</v>
      </c>
      <c r="F52" s="196">
        <v>5.3410000000000002</v>
      </c>
      <c r="G52" s="196">
        <v>5.2770000000000001</v>
      </c>
      <c r="H52" s="196">
        <v>5.3019999999999996</v>
      </c>
      <c r="I52" s="196">
        <v>4.9009999999999998</v>
      </c>
      <c r="J52" s="194">
        <v>11</v>
      </c>
      <c r="K52" s="7" t="s">
        <v>297</v>
      </c>
    </row>
    <row r="53" spans="1:12" s="7" customFormat="1">
      <c r="A53" s="195" t="s">
        <v>496</v>
      </c>
      <c r="B53" s="131" t="s">
        <v>492</v>
      </c>
      <c r="C53" s="196">
        <v>1.9319999999999999</v>
      </c>
      <c r="D53" s="196">
        <v>5.3120000000000003</v>
      </c>
      <c r="E53" s="196">
        <v>3.0470000000000002</v>
      </c>
      <c r="F53" s="196">
        <v>3.5840000000000001</v>
      </c>
      <c r="G53" s="196">
        <v>3.1709999999999998</v>
      </c>
      <c r="H53" s="196">
        <v>2.9060000000000001</v>
      </c>
      <c r="I53" s="196">
        <v>2.476</v>
      </c>
      <c r="J53" s="194">
        <v>28.5</v>
      </c>
      <c r="K53" s="7" t="s">
        <v>34</v>
      </c>
    </row>
    <row r="54" spans="1:12" s="7" customFormat="1">
      <c r="A54" s="195" t="s">
        <v>497</v>
      </c>
      <c r="B54" s="131" t="s">
        <v>491</v>
      </c>
      <c r="C54" s="196">
        <v>0.14299999999999999</v>
      </c>
      <c r="D54" s="196">
        <v>0.46600000000000003</v>
      </c>
      <c r="E54" s="196">
        <v>0.58299999999999996</v>
      </c>
      <c r="F54" s="196">
        <v>0.63700000000000001</v>
      </c>
      <c r="G54" s="196">
        <v>0.41899999999999998</v>
      </c>
      <c r="H54" s="196">
        <v>0.22</v>
      </c>
      <c r="I54" s="196">
        <v>0.22</v>
      </c>
      <c r="J54" s="194">
        <v>12.5</v>
      </c>
      <c r="K54" s="7" t="s">
        <v>34</v>
      </c>
    </row>
    <row r="55" spans="1:12" s="7" customFormat="1">
      <c r="A55" s="195" t="s">
        <v>500</v>
      </c>
      <c r="B55" s="131" t="s">
        <v>501</v>
      </c>
      <c r="C55" s="196">
        <v>1.776</v>
      </c>
      <c r="D55" s="196">
        <v>4.8179999999999996</v>
      </c>
      <c r="E55" s="196">
        <v>2.113</v>
      </c>
      <c r="F55" s="196">
        <v>1.5249999999999999</v>
      </c>
      <c r="G55" s="196">
        <v>2.75</v>
      </c>
      <c r="H55" s="196">
        <v>2.3780000000000001</v>
      </c>
      <c r="I55" s="196">
        <v>0.5</v>
      </c>
      <c r="J55" s="194">
        <v>25</v>
      </c>
      <c r="K55" s="7" t="s">
        <v>34</v>
      </c>
    </row>
    <row r="56" spans="1:12" s="74" customFormat="1" ht="15">
      <c r="A56" s="204"/>
      <c r="B56" s="74" t="s">
        <v>346</v>
      </c>
      <c r="C56" s="111">
        <f t="shared" ref="C56:I56" si="2">SUM(C39:C55)</f>
        <v>56.182000000000002</v>
      </c>
      <c r="D56" s="111">
        <f t="shared" si="2"/>
        <v>70.757999999999996</v>
      </c>
      <c r="E56" s="111">
        <f t="shared" si="2"/>
        <v>63.277999999999999</v>
      </c>
      <c r="F56" s="111">
        <f t="shared" si="2"/>
        <v>47.222000000000001</v>
      </c>
      <c r="G56" s="111">
        <f t="shared" si="2"/>
        <v>35.299999999999997</v>
      </c>
      <c r="H56" s="111">
        <f t="shared" si="2"/>
        <v>29.757999999999996</v>
      </c>
      <c r="I56" s="111">
        <f t="shared" si="2"/>
        <v>27.047999999999998</v>
      </c>
    </row>
    <row r="57" spans="1:12">
      <c r="C57" s="53"/>
      <c r="D57" s="1"/>
      <c r="E57" s="1"/>
      <c r="F57" s="1"/>
      <c r="G57" s="1"/>
      <c r="H57" s="1"/>
      <c r="I57" s="1"/>
    </row>
    <row r="58" spans="1:12" ht="15">
      <c r="A58" s="87"/>
      <c r="B58" s="15" t="s">
        <v>399</v>
      </c>
      <c r="C58" s="276"/>
      <c r="D58" s="17"/>
      <c r="E58" s="17"/>
      <c r="F58" s="17"/>
      <c r="G58" s="17"/>
      <c r="H58" s="17"/>
      <c r="I58" s="17"/>
      <c r="J58" s="17"/>
      <c r="K58" s="17"/>
      <c r="L58" s="17"/>
    </row>
    <row r="59" spans="1:12" s="7" customFormat="1" ht="15">
      <c r="A59" s="106" t="s">
        <v>502</v>
      </c>
      <c r="B59" s="192" t="s">
        <v>565</v>
      </c>
      <c r="C59" s="7">
        <v>2.5184000000000002</v>
      </c>
      <c r="D59" s="7">
        <v>2.7636000000000003</v>
      </c>
      <c r="E59" s="61">
        <v>2.9512000000000005</v>
      </c>
      <c r="F59" s="7">
        <v>3.2592000000000003</v>
      </c>
      <c r="G59" s="61">
        <v>3.2592000000000003</v>
      </c>
      <c r="H59" s="61">
        <v>3.2792000000000003</v>
      </c>
      <c r="I59" s="61">
        <v>3.2792000000000003</v>
      </c>
      <c r="J59" s="7">
        <v>40</v>
      </c>
      <c r="K59" s="7" t="s">
        <v>19</v>
      </c>
    </row>
    <row r="60" spans="1:12" s="7" customFormat="1" ht="15">
      <c r="A60" s="106" t="s">
        <v>502</v>
      </c>
      <c r="B60" s="192" t="s">
        <v>566</v>
      </c>
      <c r="C60" s="7">
        <v>0</v>
      </c>
      <c r="D60" s="7">
        <v>0.34300000000000003</v>
      </c>
      <c r="E60" s="61">
        <v>10</v>
      </c>
      <c r="F60" s="61">
        <v>20</v>
      </c>
      <c r="G60" s="61">
        <v>15</v>
      </c>
      <c r="H60" s="61">
        <v>4</v>
      </c>
      <c r="I60" s="61">
        <v>0.5</v>
      </c>
      <c r="J60" s="7">
        <v>100</v>
      </c>
      <c r="K60" s="7" t="s">
        <v>567</v>
      </c>
    </row>
    <row r="61" spans="1:12" s="7" customFormat="1">
      <c r="A61" s="131" t="s">
        <v>30</v>
      </c>
      <c r="B61" s="131" t="s">
        <v>222</v>
      </c>
      <c r="C61" s="61">
        <v>1.6467000000000001</v>
      </c>
      <c r="D61" s="61">
        <v>1.8888000000000003</v>
      </c>
      <c r="E61" s="61">
        <v>2.5908000000000002</v>
      </c>
      <c r="F61" s="61">
        <v>3.0394999999999999</v>
      </c>
      <c r="G61" s="61">
        <v>4.1121999999999996</v>
      </c>
      <c r="H61" s="61">
        <v>4.1121999999999996</v>
      </c>
      <c r="I61" s="61">
        <v>4.1121999999999996</v>
      </c>
      <c r="J61" s="7">
        <v>10</v>
      </c>
      <c r="K61" s="7" t="s">
        <v>11</v>
      </c>
    </row>
    <row r="62" spans="1:12" s="7" customFormat="1">
      <c r="A62" s="131" t="s">
        <v>227</v>
      </c>
      <c r="B62" s="131" t="s">
        <v>267</v>
      </c>
      <c r="C62" s="61">
        <v>2.1999999999999999E-2</v>
      </c>
      <c r="D62" s="61">
        <v>0</v>
      </c>
      <c r="E62" s="61">
        <v>0</v>
      </c>
      <c r="F62" s="61">
        <v>0</v>
      </c>
      <c r="G62" s="61">
        <v>0</v>
      </c>
      <c r="H62" s="61">
        <v>0</v>
      </c>
      <c r="I62" s="61">
        <v>0</v>
      </c>
      <c r="J62" s="7">
        <v>100</v>
      </c>
      <c r="K62" s="7" t="s">
        <v>8</v>
      </c>
    </row>
    <row r="63" spans="1:12" s="7" customFormat="1">
      <c r="A63" s="131" t="s">
        <v>32</v>
      </c>
      <c r="B63" s="131" t="s">
        <v>228</v>
      </c>
      <c r="C63" s="61">
        <v>22.923119999999997</v>
      </c>
      <c r="D63" s="61">
        <v>24.519500000000001</v>
      </c>
      <c r="E63" s="61">
        <v>24.880500000000001</v>
      </c>
      <c r="F63" s="61">
        <v>24.707409999999999</v>
      </c>
      <c r="G63" s="61">
        <v>22.997409999999999</v>
      </c>
      <c r="H63" s="61">
        <v>22.997409999999999</v>
      </c>
      <c r="I63" s="61">
        <v>22.997409999999999</v>
      </c>
      <c r="J63" s="7">
        <v>19</v>
      </c>
      <c r="K63" s="7" t="s">
        <v>6</v>
      </c>
    </row>
    <row r="64" spans="1:12" s="7" customFormat="1">
      <c r="A64" s="131" t="s">
        <v>219</v>
      </c>
      <c r="B64" s="131" t="s">
        <v>220</v>
      </c>
      <c r="C64" s="61">
        <v>5.3432000000000004</v>
      </c>
      <c r="D64" s="61">
        <v>10.225200000000001</v>
      </c>
      <c r="E64" s="61">
        <v>15.334</v>
      </c>
      <c r="F64" s="61">
        <v>10.590800000000002</v>
      </c>
      <c r="G64" s="61">
        <v>12.790800000000001</v>
      </c>
      <c r="H64" s="61">
        <v>12.830800000000002</v>
      </c>
      <c r="I64" s="61">
        <v>9.6308000000000007</v>
      </c>
      <c r="J64" s="7">
        <v>40</v>
      </c>
      <c r="K64" s="7" t="s">
        <v>8</v>
      </c>
    </row>
    <row r="65" spans="1:13" s="7" customFormat="1">
      <c r="A65" s="131" t="s">
        <v>505</v>
      </c>
      <c r="B65" s="131" t="s">
        <v>506</v>
      </c>
      <c r="C65" s="61">
        <v>4.7236000000000002</v>
      </c>
      <c r="D65" s="61">
        <v>13.4376</v>
      </c>
      <c r="E65" s="61">
        <v>20.748799999999999</v>
      </c>
      <c r="F65" s="61">
        <v>39.475200000000001</v>
      </c>
      <c r="G65" s="61">
        <v>51.303200000000004</v>
      </c>
      <c r="H65" s="61">
        <v>61.18</v>
      </c>
      <c r="I65" s="61">
        <v>65.960000000000008</v>
      </c>
      <c r="J65" s="7">
        <v>80</v>
      </c>
      <c r="K65" s="7" t="s">
        <v>8</v>
      </c>
    </row>
    <row r="66" spans="1:13" s="7" customFormat="1">
      <c r="A66" s="131" t="s">
        <v>569</v>
      </c>
      <c r="B66" s="131" t="s">
        <v>568</v>
      </c>
      <c r="C66" s="61">
        <v>0</v>
      </c>
      <c r="D66" s="61">
        <v>0</v>
      </c>
      <c r="E66" s="61">
        <v>12</v>
      </c>
      <c r="F66" s="61">
        <v>12</v>
      </c>
      <c r="G66" s="61">
        <v>12</v>
      </c>
      <c r="H66" s="61">
        <v>3</v>
      </c>
      <c r="I66" s="61">
        <v>3</v>
      </c>
      <c r="J66" s="7">
        <v>75</v>
      </c>
      <c r="K66" s="7" t="s">
        <v>8</v>
      </c>
    </row>
    <row r="67" spans="1:13" s="7" customFormat="1">
      <c r="A67" s="107">
        <v>24</v>
      </c>
      <c r="B67" s="10" t="s">
        <v>658</v>
      </c>
      <c r="C67" s="61">
        <v>0</v>
      </c>
      <c r="D67" s="61">
        <v>0.44</v>
      </c>
      <c r="E67" s="61">
        <v>0.88</v>
      </c>
      <c r="F67" s="61">
        <v>1.32</v>
      </c>
      <c r="G67" s="61">
        <v>1.32</v>
      </c>
      <c r="H67" s="61">
        <v>0.44</v>
      </c>
      <c r="I67" s="61">
        <v>0</v>
      </c>
      <c r="J67" s="7">
        <v>10</v>
      </c>
      <c r="K67" s="7" t="s">
        <v>668</v>
      </c>
    </row>
    <row r="68" spans="1:13" s="7" customFormat="1">
      <c r="A68" s="107">
        <v>25</v>
      </c>
      <c r="B68" s="10" t="s">
        <v>660</v>
      </c>
      <c r="C68" s="61">
        <v>0</v>
      </c>
      <c r="D68" s="61">
        <v>0.4</v>
      </c>
      <c r="E68" s="61">
        <v>10.765000000000001</v>
      </c>
      <c r="F68" s="61">
        <v>16.670000000000002</v>
      </c>
      <c r="G68" s="61">
        <v>5.2949999999999999</v>
      </c>
      <c r="H68" s="61">
        <v>3.37</v>
      </c>
      <c r="I68" s="61">
        <v>0</v>
      </c>
      <c r="J68" s="7">
        <v>50</v>
      </c>
      <c r="K68" s="7" t="s">
        <v>668</v>
      </c>
    </row>
    <row r="69" spans="1:13" s="7" customFormat="1">
      <c r="A69" s="107">
        <v>26</v>
      </c>
      <c r="B69" s="10" t="s">
        <v>661</v>
      </c>
      <c r="C69" s="61">
        <v>0</v>
      </c>
      <c r="D69" s="61">
        <v>2.2000000000000002</v>
      </c>
      <c r="E69" s="61">
        <v>4.4000000000000004</v>
      </c>
      <c r="F69" s="61">
        <v>6.6</v>
      </c>
      <c r="G69" s="61">
        <v>6.6</v>
      </c>
      <c r="H69" s="61">
        <v>2.2000000000000002</v>
      </c>
      <c r="I69" s="61">
        <v>0</v>
      </c>
      <c r="J69" s="7">
        <v>100</v>
      </c>
      <c r="K69" s="7" t="s">
        <v>668</v>
      </c>
    </row>
    <row r="70" spans="1:13" s="7" customFormat="1">
      <c r="A70" s="107">
        <v>27</v>
      </c>
      <c r="B70" s="10" t="s">
        <v>662</v>
      </c>
      <c r="C70" s="61">
        <v>0</v>
      </c>
      <c r="D70" s="61">
        <v>5.0999999999999996</v>
      </c>
      <c r="E70" s="61">
        <v>6.4</v>
      </c>
      <c r="F70" s="61">
        <v>0</v>
      </c>
      <c r="G70" s="61">
        <v>0</v>
      </c>
      <c r="H70" s="61">
        <v>0</v>
      </c>
      <c r="I70" s="61">
        <v>0</v>
      </c>
      <c r="J70" s="7">
        <v>50</v>
      </c>
      <c r="K70" s="7" t="s">
        <v>667</v>
      </c>
    </row>
    <row r="71" spans="1:13" s="7" customFormat="1">
      <c r="A71" s="107">
        <v>28</v>
      </c>
      <c r="B71" s="10" t="s">
        <v>663</v>
      </c>
      <c r="C71" s="61">
        <v>0</v>
      </c>
      <c r="D71" s="61">
        <v>7.1</v>
      </c>
      <c r="E71" s="61">
        <v>16.55</v>
      </c>
      <c r="F71" s="61">
        <v>1.55</v>
      </c>
      <c r="G71" s="61">
        <v>1.8</v>
      </c>
      <c r="H71" s="61">
        <v>0</v>
      </c>
      <c r="I71" s="61">
        <v>0</v>
      </c>
      <c r="J71" s="7">
        <v>50</v>
      </c>
      <c r="K71" s="7" t="s">
        <v>668</v>
      </c>
    </row>
    <row r="72" spans="1:13" s="7" customFormat="1">
      <c r="A72" s="131" t="s">
        <v>31</v>
      </c>
      <c r="B72" s="131" t="s">
        <v>221</v>
      </c>
      <c r="C72" s="61">
        <v>5.3832000000000004</v>
      </c>
      <c r="D72" s="61">
        <v>7.6124000000000009</v>
      </c>
      <c r="E72" s="61">
        <v>10.7118</v>
      </c>
      <c r="F72" s="61">
        <v>12.251400000000002</v>
      </c>
      <c r="G72" s="61">
        <v>12.2506</v>
      </c>
      <c r="H72" s="61">
        <v>11.2172</v>
      </c>
      <c r="I72" s="61">
        <v>11.2172</v>
      </c>
      <c r="J72" s="7">
        <v>20</v>
      </c>
      <c r="K72" s="7" t="s">
        <v>8</v>
      </c>
    </row>
    <row r="73" spans="1:13" s="7" customFormat="1">
      <c r="A73" s="131" t="s">
        <v>508</v>
      </c>
      <c r="B73" s="127" t="s">
        <v>509</v>
      </c>
      <c r="C73" s="61">
        <v>1.2079600000000001</v>
      </c>
      <c r="D73" s="61">
        <v>2.5500799999999999</v>
      </c>
      <c r="E73" s="61">
        <v>1.2641200000000001</v>
      </c>
      <c r="F73" s="61">
        <v>0.60839999999999994</v>
      </c>
      <c r="G73" s="61">
        <v>0.3276</v>
      </c>
      <c r="H73" s="61">
        <v>0.18720000000000001</v>
      </c>
      <c r="I73" s="61">
        <v>0</v>
      </c>
      <c r="J73" s="7">
        <v>52</v>
      </c>
      <c r="K73" s="7" t="s">
        <v>8</v>
      </c>
    </row>
    <row r="74" spans="1:13" s="7" customFormat="1">
      <c r="A74" s="131" t="s">
        <v>9</v>
      </c>
      <c r="B74" s="131" t="s">
        <v>223</v>
      </c>
      <c r="C74" s="61">
        <v>3.3</v>
      </c>
      <c r="D74" s="61">
        <v>10.553600000000001</v>
      </c>
      <c r="E74" s="61">
        <v>5.4584000000000001</v>
      </c>
      <c r="F74" s="61">
        <v>2.2532000000000001</v>
      </c>
      <c r="G74" s="61">
        <v>2.6202000000000001</v>
      </c>
      <c r="H74" s="61">
        <v>3.16</v>
      </c>
      <c r="I74" s="61">
        <v>2.16</v>
      </c>
      <c r="J74" s="7">
        <v>20</v>
      </c>
      <c r="K74" s="7" t="s">
        <v>8</v>
      </c>
    </row>
    <row r="75" spans="1:13" s="7" customFormat="1">
      <c r="A75" s="131" t="s">
        <v>570</v>
      </c>
      <c r="B75" s="131" t="s">
        <v>571</v>
      </c>
      <c r="C75" s="61">
        <v>0</v>
      </c>
      <c r="D75" s="61">
        <v>0.75</v>
      </c>
      <c r="E75" s="61">
        <v>2.25</v>
      </c>
      <c r="F75" s="61">
        <v>3.5</v>
      </c>
      <c r="G75" s="61">
        <v>4</v>
      </c>
      <c r="H75" s="61">
        <v>0.75</v>
      </c>
      <c r="I75" s="61">
        <v>0.75</v>
      </c>
      <c r="J75" s="7">
        <v>50</v>
      </c>
      <c r="K75" s="7" t="s">
        <v>572</v>
      </c>
    </row>
    <row r="76" spans="1:13" s="7" customFormat="1">
      <c r="A76" s="131" t="s">
        <v>291</v>
      </c>
      <c r="B76" s="131" t="s">
        <v>358</v>
      </c>
      <c r="C76" s="61">
        <v>3.8105000000000002</v>
      </c>
      <c r="D76" s="61">
        <v>5.7060000000000004</v>
      </c>
      <c r="E76" s="61">
        <v>7.532</v>
      </c>
      <c r="F76" s="61">
        <v>7.5235000000000003</v>
      </c>
      <c r="G76" s="61">
        <v>8.5734999999999992</v>
      </c>
      <c r="H76" s="61">
        <v>4.5735000000000001</v>
      </c>
      <c r="I76" s="61">
        <v>4.5735000000000001</v>
      </c>
      <c r="J76" s="7">
        <v>50</v>
      </c>
      <c r="K76" s="7" t="s">
        <v>8</v>
      </c>
      <c r="M76" s="106"/>
    </row>
    <row r="77" spans="1:13" s="7" customFormat="1">
      <c r="A77" s="131" t="s">
        <v>291</v>
      </c>
      <c r="B77" s="131" t="s">
        <v>359</v>
      </c>
      <c r="C77" s="61">
        <v>2.5179999999999998</v>
      </c>
      <c r="D77" s="61">
        <v>2.9904999999999999</v>
      </c>
      <c r="E77" s="61">
        <v>2.7250000000000001</v>
      </c>
      <c r="F77" s="61">
        <v>2.7250000000000001</v>
      </c>
      <c r="G77" s="61">
        <v>2.7250000000000001</v>
      </c>
      <c r="H77" s="61">
        <v>2.7250000000000001</v>
      </c>
      <c r="I77" s="61">
        <v>2.7250000000000001</v>
      </c>
      <c r="J77" s="7">
        <v>50</v>
      </c>
      <c r="K77" s="7" t="s">
        <v>8</v>
      </c>
      <c r="M77" s="106"/>
    </row>
    <row r="78" spans="1:13" s="7" customFormat="1">
      <c r="A78" s="131" t="s">
        <v>360</v>
      </c>
      <c r="B78" s="131" t="s">
        <v>361</v>
      </c>
      <c r="C78" s="61">
        <v>0.39800000000000002</v>
      </c>
      <c r="D78" s="61">
        <v>0.40749999999999997</v>
      </c>
      <c r="E78" s="61">
        <v>0</v>
      </c>
      <c r="F78" s="61">
        <v>0</v>
      </c>
      <c r="G78" s="61">
        <v>0</v>
      </c>
      <c r="H78" s="61">
        <v>0</v>
      </c>
      <c r="I78" s="61">
        <v>0</v>
      </c>
      <c r="J78" s="7">
        <v>50</v>
      </c>
      <c r="K78" s="7" t="s">
        <v>8</v>
      </c>
      <c r="M78" s="106"/>
    </row>
    <row r="79" spans="1:13" s="7" customFormat="1">
      <c r="A79" s="131" t="s">
        <v>268</v>
      </c>
      <c r="B79" s="131" t="s">
        <v>269</v>
      </c>
      <c r="C79" s="61">
        <v>32.604999999999997</v>
      </c>
      <c r="D79" s="61">
        <v>175</v>
      </c>
      <c r="E79" s="61">
        <v>17</v>
      </c>
      <c r="F79" s="61">
        <v>9</v>
      </c>
      <c r="G79" s="61">
        <v>0</v>
      </c>
      <c r="H79" s="61">
        <v>0</v>
      </c>
      <c r="I79" s="61">
        <v>0</v>
      </c>
      <c r="J79" s="7">
        <v>100</v>
      </c>
      <c r="K79" s="7" t="s">
        <v>8</v>
      </c>
      <c r="M79" s="106"/>
    </row>
    <row r="80" spans="1:13" s="7" customFormat="1">
      <c r="A80" s="131" t="s">
        <v>268</v>
      </c>
      <c r="B80" s="131" t="s">
        <v>573</v>
      </c>
      <c r="C80" s="61">
        <v>199.21369999999999</v>
      </c>
      <c r="D80" s="61">
        <v>23.281299999999998</v>
      </c>
      <c r="E80" s="61">
        <v>0</v>
      </c>
      <c r="F80" s="61">
        <v>0</v>
      </c>
      <c r="G80" s="61">
        <v>0</v>
      </c>
      <c r="H80" s="61">
        <v>0</v>
      </c>
      <c r="I80" s="61">
        <v>0</v>
      </c>
      <c r="J80" s="7">
        <v>70</v>
      </c>
      <c r="K80" s="7" t="s">
        <v>8</v>
      </c>
      <c r="M80" s="106"/>
    </row>
    <row r="81" spans="1:13" s="7" customFormat="1">
      <c r="A81" s="131"/>
      <c r="B81" s="131" t="s">
        <v>510</v>
      </c>
      <c r="C81" s="61">
        <v>1.4584000000000001</v>
      </c>
      <c r="D81" s="61">
        <v>2.68</v>
      </c>
      <c r="E81" s="61">
        <v>2.3824000000000001</v>
      </c>
      <c r="F81" s="61">
        <v>2.3824000000000001</v>
      </c>
      <c r="G81" s="61">
        <v>2.3824000000000001</v>
      </c>
      <c r="H81" s="61">
        <v>1.9184000000000001</v>
      </c>
      <c r="I81" s="61">
        <v>0</v>
      </c>
      <c r="J81" s="7">
        <v>80</v>
      </c>
      <c r="K81" s="7" t="s">
        <v>512</v>
      </c>
      <c r="M81" s="106"/>
    </row>
    <row r="82" spans="1:13" s="7" customFormat="1">
      <c r="A82" s="131"/>
      <c r="B82" s="131" t="s">
        <v>513</v>
      </c>
      <c r="C82" s="61">
        <v>1.873</v>
      </c>
      <c r="D82" s="61">
        <v>10.151999999999999</v>
      </c>
      <c r="E82" s="61">
        <v>7.3639999999999999</v>
      </c>
      <c r="F82" s="61">
        <v>6.9550000000000001</v>
      </c>
      <c r="G82" s="61">
        <v>4.2839999999999998</v>
      </c>
      <c r="H82" s="61">
        <v>1.1719999999999999</v>
      </c>
      <c r="I82" s="61">
        <v>0</v>
      </c>
      <c r="J82" s="7">
        <v>100</v>
      </c>
      <c r="K82" s="7" t="s">
        <v>8</v>
      </c>
      <c r="M82" s="106"/>
    </row>
    <row r="83" spans="1:13" s="7" customFormat="1">
      <c r="A83" s="7" t="s">
        <v>633</v>
      </c>
      <c r="B83" s="7" t="s">
        <v>634</v>
      </c>
      <c r="C83" s="61">
        <v>0</v>
      </c>
      <c r="D83" s="61">
        <v>1.2</v>
      </c>
      <c r="E83" s="61">
        <v>1.8</v>
      </c>
      <c r="F83" s="61">
        <v>2.1</v>
      </c>
      <c r="G83" s="61">
        <v>1.8</v>
      </c>
      <c r="H83" s="61">
        <v>0.6</v>
      </c>
      <c r="I83" s="61">
        <v>0</v>
      </c>
      <c r="J83" s="7">
        <v>30</v>
      </c>
      <c r="K83" s="7" t="s">
        <v>8</v>
      </c>
      <c r="M83" s="106"/>
    </row>
    <row r="84" spans="1:13" s="7" customFormat="1">
      <c r="A84" s="7" t="s">
        <v>635</v>
      </c>
      <c r="B84" s="7" t="s">
        <v>637</v>
      </c>
      <c r="C84" s="61">
        <v>0</v>
      </c>
      <c r="D84" s="61">
        <v>5</v>
      </c>
      <c r="E84" s="61">
        <v>12.5</v>
      </c>
      <c r="F84" s="61">
        <v>12.5</v>
      </c>
      <c r="G84" s="61">
        <v>12.5</v>
      </c>
      <c r="H84" s="61">
        <v>12.5</v>
      </c>
      <c r="I84" s="61">
        <v>32.5</v>
      </c>
      <c r="J84" s="7">
        <v>50</v>
      </c>
      <c r="K84" s="7" t="s">
        <v>8</v>
      </c>
      <c r="M84" s="106"/>
    </row>
    <row r="85" spans="1:13" s="7" customFormat="1">
      <c r="A85" s="7" t="s">
        <v>636</v>
      </c>
      <c r="B85" s="7" t="s">
        <v>638</v>
      </c>
      <c r="C85" s="61">
        <v>0</v>
      </c>
      <c r="D85" s="61">
        <v>2</v>
      </c>
      <c r="E85" s="61">
        <v>2</v>
      </c>
      <c r="F85" s="61">
        <v>2</v>
      </c>
      <c r="G85" s="61">
        <v>2</v>
      </c>
      <c r="H85" s="61">
        <v>2</v>
      </c>
      <c r="I85" s="61">
        <v>0</v>
      </c>
      <c r="J85" s="7">
        <v>20</v>
      </c>
      <c r="K85" s="7" t="s">
        <v>8</v>
      </c>
      <c r="M85" s="106"/>
    </row>
    <row r="86" spans="1:13" s="7" customFormat="1">
      <c r="A86" s="106" t="s">
        <v>293</v>
      </c>
      <c r="B86" s="7" t="s">
        <v>640</v>
      </c>
      <c r="C86" s="61">
        <v>59.326500000000003</v>
      </c>
      <c r="D86" s="61">
        <v>65.89725</v>
      </c>
      <c r="E86" s="61">
        <v>76.706249999999997</v>
      </c>
      <c r="F86" s="61">
        <v>78.048000000000002</v>
      </c>
      <c r="G86" s="61">
        <v>72.011250000000004</v>
      </c>
      <c r="H86" s="61">
        <v>55.706249999999997</v>
      </c>
      <c r="I86" s="61">
        <v>32.774999999999999</v>
      </c>
      <c r="J86" s="7">
        <v>75</v>
      </c>
      <c r="K86" s="7" t="s">
        <v>8</v>
      </c>
      <c r="M86" s="106"/>
    </row>
    <row r="87" spans="1:13" s="7" customFormat="1">
      <c r="A87" s="106" t="s">
        <v>293</v>
      </c>
      <c r="B87" s="7" t="s">
        <v>641</v>
      </c>
      <c r="C87" s="61">
        <v>25.507300000000001</v>
      </c>
      <c r="D87" s="61">
        <v>39.260899999999999</v>
      </c>
      <c r="E87" s="61">
        <v>58.126599999999996</v>
      </c>
      <c r="F87" s="61">
        <v>42.307299999999998</v>
      </c>
      <c r="G87" s="61">
        <v>35.745499999999993</v>
      </c>
      <c r="H87" s="61">
        <v>28.386399999999998</v>
      </c>
      <c r="I87" s="61">
        <v>33.090399999999995</v>
      </c>
      <c r="J87" s="7">
        <v>70</v>
      </c>
      <c r="K87" s="7" t="s">
        <v>8</v>
      </c>
      <c r="M87" s="106"/>
    </row>
    <row r="88" spans="1:13" s="7" customFormat="1">
      <c r="A88" s="106" t="s">
        <v>293</v>
      </c>
      <c r="B88" s="7" t="s">
        <v>362</v>
      </c>
      <c r="C88" s="61">
        <v>1.68675</v>
      </c>
      <c r="D88" s="61">
        <v>1.395</v>
      </c>
      <c r="E88" s="61">
        <v>1.776</v>
      </c>
      <c r="F88" s="61">
        <v>1.776</v>
      </c>
      <c r="G88" s="61">
        <v>1.776</v>
      </c>
      <c r="H88" s="61">
        <v>1.776</v>
      </c>
      <c r="I88" s="61">
        <v>1.776</v>
      </c>
      <c r="J88" s="7">
        <v>75</v>
      </c>
      <c r="K88" s="7" t="s">
        <v>8</v>
      </c>
      <c r="M88" s="106"/>
    </row>
    <row r="89" spans="1:13" s="137" customFormat="1">
      <c r="A89" s="106" t="s">
        <v>293</v>
      </c>
      <c r="B89" s="7" t="s">
        <v>363</v>
      </c>
      <c r="C89" s="61">
        <v>0.44924999999999998</v>
      </c>
      <c r="D89" s="61">
        <v>0.14249999999999999</v>
      </c>
      <c r="E89" s="61">
        <v>0</v>
      </c>
      <c r="F89" s="61">
        <v>0</v>
      </c>
      <c r="G89" s="61">
        <v>0</v>
      </c>
      <c r="H89" s="61">
        <v>0</v>
      </c>
      <c r="I89" s="61">
        <v>0</v>
      </c>
      <c r="J89" s="7">
        <v>75</v>
      </c>
      <c r="K89" s="7" t="s">
        <v>8</v>
      </c>
    </row>
    <row r="90" spans="1:13" s="7" customFormat="1">
      <c r="A90" s="106" t="s">
        <v>293</v>
      </c>
      <c r="B90" s="7" t="s">
        <v>364</v>
      </c>
      <c r="C90" s="61">
        <v>0</v>
      </c>
      <c r="D90" s="61">
        <v>0</v>
      </c>
      <c r="E90" s="61">
        <v>0</v>
      </c>
      <c r="F90" s="61">
        <v>0</v>
      </c>
      <c r="G90" s="61">
        <v>0</v>
      </c>
      <c r="H90" s="61">
        <v>0</v>
      </c>
      <c r="I90" s="61">
        <v>0</v>
      </c>
      <c r="J90" s="7">
        <v>75</v>
      </c>
      <c r="K90" s="7" t="s">
        <v>8</v>
      </c>
    </row>
    <row r="91" spans="1:13" s="7" customFormat="1" ht="15">
      <c r="A91" s="136"/>
      <c r="B91" s="74" t="s">
        <v>400</v>
      </c>
      <c r="C91" s="6">
        <f t="shared" ref="C91:I91" si="3">SUM(C59:C90)</f>
        <v>375.91458</v>
      </c>
      <c r="D91" s="6">
        <f t="shared" si="3"/>
        <v>424.9967299999999</v>
      </c>
      <c r="E91" s="6">
        <f t="shared" si="3"/>
        <v>337.09687000000002</v>
      </c>
      <c r="F91" s="6">
        <f t="shared" si="3"/>
        <v>325.14231000000001</v>
      </c>
      <c r="G91" s="6">
        <f t="shared" si="3"/>
        <v>299.47386</v>
      </c>
      <c r="H91" s="6">
        <f t="shared" si="3"/>
        <v>244.08156</v>
      </c>
      <c r="I91" s="6">
        <f t="shared" si="3"/>
        <v>231.04671000000002</v>
      </c>
      <c r="J91" s="137"/>
      <c r="K91" s="137"/>
      <c r="L91" s="137"/>
    </row>
    <row r="92" spans="1:13" s="7" customFormat="1" ht="15">
      <c r="A92" s="136"/>
      <c r="B92" s="3"/>
      <c r="C92" s="3"/>
      <c r="D92" s="3"/>
      <c r="E92" s="3"/>
      <c r="F92" s="3"/>
      <c r="G92" s="3"/>
      <c r="H92" s="3"/>
      <c r="I92" s="3"/>
      <c r="J92" s="137"/>
      <c r="K92" s="137"/>
      <c r="L92" s="137"/>
    </row>
    <row r="93" spans="1:13" s="7" customFormat="1" ht="15">
      <c r="A93" s="87"/>
      <c r="B93" s="15" t="s">
        <v>471</v>
      </c>
      <c r="C93" s="17"/>
      <c r="D93" s="17"/>
      <c r="E93" s="17"/>
      <c r="F93" s="17"/>
      <c r="G93" s="17"/>
      <c r="H93" s="17"/>
      <c r="I93" s="17"/>
      <c r="J93" s="17"/>
      <c r="K93" s="17"/>
      <c r="L93" s="17"/>
    </row>
    <row r="94" spans="1:13" s="192" customFormat="1" ht="15">
      <c r="A94" s="107" t="s">
        <v>366</v>
      </c>
      <c r="B94" s="107" t="s">
        <v>368</v>
      </c>
      <c r="C94" s="205">
        <v>9.3670000000000009</v>
      </c>
      <c r="D94" s="205">
        <v>22.001000000000001</v>
      </c>
      <c r="E94" s="205">
        <v>16.274999999999999</v>
      </c>
      <c r="F94" s="205">
        <v>17.274999999999999</v>
      </c>
      <c r="G94" s="205">
        <v>18.356000000000002</v>
      </c>
      <c r="H94" s="313">
        <v>27.853999999999999</v>
      </c>
      <c r="I94" s="313">
        <v>52.561</v>
      </c>
      <c r="J94" s="7">
        <v>100</v>
      </c>
      <c r="K94" s="7" t="s">
        <v>8</v>
      </c>
      <c r="L94" s="7"/>
    </row>
    <row r="95" spans="1:13" s="192" customFormat="1" ht="15">
      <c r="A95" s="107" t="s">
        <v>366</v>
      </c>
      <c r="B95" s="107" t="s">
        <v>369</v>
      </c>
      <c r="C95" s="205">
        <v>3.7639999999999998</v>
      </c>
      <c r="D95" s="205">
        <v>10.548999999999999</v>
      </c>
      <c r="E95" s="205">
        <v>5.8890000000000002</v>
      </c>
      <c r="F95" s="205">
        <v>5.7889999999999997</v>
      </c>
      <c r="G95" s="205">
        <v>5.5389999999999997</v>
      </c>
      <c r="H95" s="313">
        <v>5.5389999999999997</v>
      </c>
      <c r="I95" s="313">
        <v>5.5389999999999997</v>
      </c>
      <c r="J95" s="7">
        <v>100</v>
      </c>
      <c r="K95" s="7" t="s">
        <v>8</v>
      </c>
      <c r="L95" s="7"/>
    </row>
    <row r="96" spans="1:13" s="192" customFormat="1" ht="15">
      <c r="A96" s="107" t="s">
        <v>598</v>
      </c>
      <c r="B96" s="107" t="s">
        <v>599</v>
      </c>
      <c r="C96" s="205">
        <v>0</v>
      </c>
      <c r="D96" s="205">
        <v>0.60599999999999998</v>
      </c>
      <c r="E96" s="205">
        <v>8.58</v>
      </c>
      <c r="F96" s="205">
        <v>9.1780000000000008</v>
      </c>
      <c r="G96" s="205">
        <v>9.109</v>
      </c>
      <c r="H96" s="313">
        <v>8.8049999999999997</v>
      </c>
      <c r="I96" s="313">
        <v>8.8049999999999997</v>
      </c>
      <c r="J96" s="7">
        <v>100</v>
      </c>
      <c r="K96" s="7" t="s">
        <v>8</v>
      </c>
      <c r="L96" s="7"/>
    </row>
    <row r="97" spans="1:12" s="192" customFormat="1" ht="15">
      <c r="A97" s="107" t="s">
        <v>600</v>
      </c>
      <c r="B97" s="107" t="s">
        <v>601</v>
      </c>
      <c r="C97" s="205">
        <v>0</v>
      </c>
      <c r="D97" s="205">
        <v>3.145</v>
      </c>
      <c r="E97" s="205">
        <v>7.0970000000000004</v>
      </c>
      <c r="F97" s="205">
        <v>9.3569999999999993</v>
      </c>
      <c r="G97" s="205">
        <v>10.433999999999999</v>
      </c>
      <c r="H97" s="313">
        <v>29.812999999999999</v>
      </c>
      <c r="I97" s="313">
        <v>10</v>
      </c>
      <c r="J97" s="7">
        <v>100</v>
      </c>
      <c r="K97" s="7" t="s">
        <v>8</v>
      </c>
      <c r="L97" s="7"/>
    </row>
    <row r="98" spans="1:12" s="192" customFormat="1" ht="15">
      <c r="A98" s="107" t="s">
        <v>600</v>
      </c>
      <c r="B98" s="107" t="s">
        <v>602</v>
      </c>
      <c r="C98" s="205">
        <v>0</v>
      </c>
      <c r="D98" s="205">
        <v>2.5449999999999999</v>
      </c>
      <c r="E98" s="205">
        <v>4.8819999999999997</v>
      </c>
      <c r="F98" s="205">
        <v>6.5129999999999999</v>
      </c>
      <c r="G98" s="205">
        <v>8.0839999999999996</v>
      </c>
      <c r="H98" s="313">
        <v>21.824000000000002</v>
      </c>
      <c r="I98" s="313">
        <v>0</v>
      </c>
      <c r="J98" s="7">
        <v>100</v>
      </c>
      <c r="K98" s="7" t="s">
        <v>8</v>
      </c>
      <c r="L98" s="7"/>
    </row>
    <row r="99" spans="1:12" s="192" customFormat="1" ht="15">
      <c r="A99" s="107" t="s">
        <v>600</v>
      </c>
      <c r="B99" s="107" t="s">
        <v>603</v>
      </c>
      <c r="C99" s="205">
        <v>0</v>
      </c>
      <c r="D99" s="205">
        <v>2.7250000000000001</v>
      </c>
      <c r="E99" s="205">
        <v>3.625</v>
      </c>
      <c r="F99" s="205">
        <v>3.95</v>
      </c>
      <c r="G99" s="205">
        <v>0</v>
      </c>
      <c r="H99" s="313">
        <v>0</v>
      </c>
      <c r="I99" s="313">
        <v>0</v>
      </c>
      <c r="J99" s="7">
        <v>100</v>
      </c>
      <c r="K99" s="7" t="s">
        <v>8</v>
      </c>
      <c r="L99" s="7"/>
    </row>
    <row r="100" spans="1:12" s="192" customFormat="1" ht="15">
      <c r="A100" s="107" t="s">
        <v>600</v>
      </c>
      <c r="B100" s="107" t="s">
        <v>604</v>
      </c>
      <c r="C100" s="205">
        <v>0</v>
      </c>
      <c r="D100" s="205">
        <v>0.58099999999999996</v>
      </c>
      <c r="E100" s="205">
        <v>0.249</v>
      </c>
      <c r="F100" s="192">
        <v>0</v>
      </c>
      <c r="G100" s="205">
        <v>0</v>
      </c>
      <c r="H100" s="313">
        <v>0</v>
      </c>
      <c r="I100" s="313">
        <v>0</v>
      </c>
      <c r="J100" s="7">
        <v>100</v>
      </c>
      <c r="K100" s="7" t="s">
        <v>8</v>
      </c>
      <c r="L100" s="7"/>
    </row>
    <row r="101" spans="1:12" s="192" customFormat="1" ht="15">
      <c r="A101" s="107" t="s">
        <v>299</v>
      </c>
      <c r="B101" s="107" t="s">
        <v>367</v>
      </c>
      <c r="C101" s="205">
        <v>3.2839999999999998</v>
      </c>
      <c r="D101" s="205">
        <v>3.7290000000000001</v>
      </c>
      <c r="E101" s="205">
        <v>1.3340000000000001</v>
      </c>
      <c r="F101" s="205">
        <v>1.3819999999999999</v>
      </c>
      <c r="G101" s="205">
        <v>2.9649999999999999</v>
      </c>
      <c r="H101" s="313">
        <v>2.7480000000000002</v>
      </c>
      <c r="I101" s="313">
        <v>1.9359999999999999</v>
      </c>
      <c r="J101" s="7">
        <v>100</v>
      </c>
      <c r="K101" s="7" t="s">
        <v>8</v>
      </c>
      <c r="L101" s="7"/>
    </row>
    <row r="102" spans="1:12" s="7" customFormat="1" ht="15">
      <c r="A102" s="138"/>
      <c r="B102" s="74" t="s">
        <v>474</v>
      </c>
      <c r="C102" s="74">
        <f t="shared" ref="C102:I102" si="4">SUM(C94:C101)</f>
        <v>16.414999999999999</v>
      </c>
      <c r="D102" s="74">
        <f t="shared" si="4"/>
        <v>45.881000000000007</v>
      </c>
      <c r="E102" s="74">
        <f t="shared" si="4"/>
        <v>47.931000000000004</v>
      </c>
      <c r="F102" s="74">
        <f t="shared" si="4"/>
        <v>53.444000000000003</v>
      </c>
      <c r="G102" s="74">
        <f t="shared" si="4"/>
        <v>54.487000000000009</v>
      </c>
      <c r="H102" s="74">
        <f t="shared" si="4"/>
        <v>96.582999999999998</v>
      </c>
      <c r="I102" s="74">
        <f t="shared" si="4"/>
        <v>78.841000000000008</v>
      </c>
      <c r="J102" s="139"/>
      <c r="K102" s="139"/>
      <c r="L102" s="139"/>
    </row>
    <row r="103" spans="1:12" s="7" customFormat="1">
      <c r="A103" s="8"/>
      <c r="B103" s="4"/>
      <c r="C103" s="4"/>
      <c r="D103" s="4"/>
      <c r="E103" s="4"/>
      <c r="F103" s="4"/>
      <c r="G103" s="4"/>
      <c r="H103" s="4"/>
      <c r="I103" s="4"/>
      <c r="J103" s="4"/>
      <c r="K103" s="4"/>
      <c r="L103" s="4"/>
    </row>
    <row r="104" spans="1:12" s="7" customFormat="1" ht="15">
      <c r="A104" s="87"/>
      <c r="B104" s="15" t="s">
        <v>62</v>
      </c>
      <c r="C104" s="17"/>
      <c r="D104" s="17"/>
      <c r="E104" s="17"/>
      <c r="F104" s="17"/>
      <c r="G104" s="17"/>
      <c r="H104" s="17"/>
      <c r="I104" s="17"/>
      <c r="J104" s="17"/>
      <c r="K104" s="17"/>
      <c r="L104" s="17"/>
    </row>
    <row r="105" spans="1:12" s="192" customFormat="1" ht="15">
      <c r="A105" s="107">
        <v>2</v>
      </c>
      <c r="B105" s="107" t="s">
        <v>280</v>
      </c>
      <c r="C105" s="205">
        <v>0.17</v>
      </c>
      <c r="D105" s="205">
        <v>0.17499999999999999</v>
      </c>
      <c r="E105" s="205">
        <v>0.17499999999999999</v>
      </c>
      <c r="F105" s="205">
        <v>0.17499999999999999</v>
      </c>
      <c r="G105" s="205">
        <v>0.17499999999999999</v>
      </c>
      <c r="H105" s="205">
        <v>0.17499999999999999</v>
      </c>
      <c r="I105" s="205">
        <v>0.17499999999999999</v>
      </c>
      <c r="J105" s="7">
        <v>100</v>
      </c>
      <c r="K105" s="7" t="s">
        <v>153</v>
      </c>
      <c r="L105" s="7"/>
    </row>
    <row r="106" spans="1:12" s="192" customFormat="1" ht="15">
      <c r="A106" s="107">
        <v>2</v>
      </c>
      <c r="B106" s="107" t="s">
        <v>280</v>
      </c>
      <c r="C106" s="205">
        <v>1.4350000000000001</v>
      </c>
      <c r="D106" s="205">
        <v>1.2969999999999999</v>
      </c>
      <c r="E106" s="205">
        <v>1.2969999999999999</v>
      </c>
      <c r="F106" s="205">
        <v>1.2969999999999999</v>
      </c>
      <c r="G106" s="205">
        <v>1.2969999999999999</v>
      </c>
      <c r="H106" s="205">
        <v>1.2969999999999999</v>
      </c>
      <c r="I106" s="205">
        <v>1.2969999999999999</v>
      </c>
      <c r="J106" s="7">
        <v>100</v>
      </c>
      <c r="K106" s="7" t="s">
        <v>29</v>
      </c>
      <c r="L106" s="7"/>
    </row>
    <row r="107" spans="1:12" s="7" customFormat="1">
      <c r="A107" s="107">
        <v>13</v>
      </c>
      <c r="B107" s="107" t="s">
        <v>279</v>
      </c>
      <c r="C107" s="205">
        <v>2.7629999999999999</v>
      </c>
      <c r="D107" s="205">
        <v>2.9119999999999999</v>
      </c>
      <c r="E107" s="205">
        <v>2.6</v>
      </c>
      <c r="F107" s="205">
        <v>2.25</v>
      </c>
      <c r="G107" s="205">
        <v>2.25</v>
      </c>
      <c r="H107" s="205">
        <v>2.25</v>
      </c>
      <c r="I107" s="205">
        <v>2.25</v>
      </c>
      <c r="J107" s="7">
        <v>100</v>
      </c>
      <c r="K107" s="7" t="s">
        <v>4</v>
      </c>
    </row>
    <row r="108" spans="1:12" s="206" customFormat="1" ht="15.75">
      <c r="A108" s="204"/>
      <c r="B108" s="74" t="s">
        <v>65</v>
      </c>
      <c r="C108" s="110">
        <f>SUM(C105:C107)</f>
        <v>4.3680000000000003</v>
      </c>
      <c r="D108" s="110">
        <f t="shared" ref="D108:I108" si="5">SUM(D105:D107)</f>
        <v>4.3840000000000003</v>
      </c>
      <c r="E108" s="110">
        <f t="shared" si="5"/>
        <v>4.0720000000000001</v>
      </c>
      <c r="F108" s="110">
        <f t="shared" si="5"/>
        <v>3.722</v>
      </c>
      <c r="G108" s="110">
        <f t="shared" si="5"/>
        <v>3.722</v>
      </c>
      <c r="H108" s="110">
        <f t="shared" si="5"/>
        <v>3.722</v>
      </c>
      <c r="I108" s="110">
        <f t="shared" si="5"/>
        <v>3.722</v>
      </c>
      <c r="J108" s="74"/>
      <c r="K108" s="74"/>
      <c r="L108" s="74"/>
    </row>
    <row r="109" spans="1:12" ht="15">
      <c r="A109" s="88"/>
      <c r="B109" s="3"/>
      <c r="C109" s="19"/>
      <c r="D109" s="19"/>
      <c r="E109" s="19"/>
      <c r="F109" s="19"/>
      <c r="G109" s="19"/>
      <c r="H109" s="19"/>
      <c r="I109" s="19"/>
      <c r="J109" s="2"/>
      <c r="K109" s="2"/>
      <c r="L109" s="2"/>
    </row>
    <row r="110" spans="1:12" ht="15">
      <c r="A110" s="87"/>
      <c r="B110" s="26" t="s">
        <v>63</v>
      </c>
      <c r="C110" s="17"/>
      <c r="D110" s="17"/>
      <c r="E110" s="17"/>
      <c r="F110" s="17"/>
      <c r="G110" s="17"/>
      <c r="H110" s="17"/>
      <c r="I110" s="17"/>
      <c r="J110" s="17"/>
      <c r="K110" s="17"/>
      <c r="L110" s="17"/>
    </row>
    <row r="111" spans="1:12" s="7" customFormat="1">
      <c r="A111" s="106" t="s">
        <v>155</v>
      </c>
      <c r="B111" s="7" t="s">
        <v>281</v>
      </c>
      <c r="C111" s="7">
        <v>0.215</v>
      </c>
      <c r="D111" s="61">
        <v>0</v>
      </c>
      <c r="E111" s="61">
        <v>0</v>
      </c>
      <c r="F111" s="61">
        <v>0</v>
      </c>
      <c r="G111" s="61">
        <v>0</v>
      </c>
      <c r="H111" s="61">
        <v>0</v>
      </c>
      <c r="I111" s="61">
        <v>0</v>
      </c>
      <c r="J111" s="193">
        <v>0</v>
      </c>
      <c r="K111" s="7" t="s">
        <v>4</v>
      </c>
      <c r="L111" s="7" t="s">
        <v>156</v>
      </c>
    </row>
    <row r="112" spans="1:12" s="7" customFormat="1">
      <c r="A112" s="106" t="s">
        <v>436</v>
      </c>
      <c r="B112" s="7" t="s">
        <v>437</v>
      </c>
      <c r="C112" s="61">
        <v>0.25</v>
      </c>
      <c r="D112" s="61">
        <v>0.25</v>
      </c>
      <c r="E112" s="61">
        <v>0.25</v>
      </c>
      <c r="F112" s="61">
        <v>0.25</v>
      </c>
      <c r="G112" s="61">
        <v>0.25</v>
      </c>
      <c r="H112" s="61">
        <v>0.25</v>
      </c>
      <c r="I112" s="61">
        <v>0.25</v>
      </c>
      <c r="J112" s="7">
        <v>3.2</v>
      </c>
      <c r="K112" s="7" t="s">
        <v>4</v>
      </c>
      <c r="L112" s="7" t="s">
        <v>157</v>
      </c>
    </row>
    <row r="113" spans="1:12" s="7" customFormat="1" ht="15">
      <c r="A113" s="88"/>
      <c r="B113" s="74" t="s">
        <v>66</v>
      </c>
      <c r="C113" s="19">
        <f t="shared" ref="C113:I113" si="6">SUM(C111:C112)</f>
        <v>0.46499999999999997</v>
      </c>
      <c r="D113" s="19">
        <f t="shared" si="6"/>
        <v>0.25</v>
      </c>
      <c r="E113" s="19">
        <f t="shared" si="6"/>
        <v>0.25</v>
      </c>
      <c r="F113" s="19">
        <f t="shared" si="6"/>
        <v>0.25</v>
      </c>
      <c r="G113" s="19">
        <f t="shared" si="6"/>
        <v>0.25</v>
      </c>
      <c r="H113" s="19">
        <f t="shared" si="6"/>
        <v>0.25</v>
      </c>
      <c r="I113" s="19">
        <f t="shared" si="6"/>
        <v>0.25</v>
      </c>
      <c r="J113" s="192"/>
      <c r="K113" s="192"/>
      <c r="L113" s="192"/>
    </row>
    <row r="114" spans="1:12" s="7" customFormat="1" ht="15">
      <c r="A114" s="88"/>
      <c r="B114" s="74"/>
      <c r="C114" s="19"/>
      <c r="D114" s="19"/>
      <c r="E114" s="19"/>
      <c r="F114" s="19"/>
      <c r="G114" s="19"/>
      <c r="H114" s="19"/>
      <c r="I114" s="19"/>
      <c r="J114" s="192"/>
      <c r="K114" s="192"/>
      <c r="L114" s="192"/>
    </row>
    <row r="115" spans="1:12" s="7" customFormat="1" ht="15">
      <c r="A115" s="87"/>
      <c r="B115" s="26" t="s">
        <v>583</v>
      </c>
      <c r="C115" s="17"/>
      <c r="D115" s="17"/>
      <c r="E115" s="17"/>
      <c r="F115" s="17"/>
      <c r="G115" s="17"/>
      <c r="H115" s="17"/>
      <c r="I115" s="17"/>
      <c r="J115" s="17"/>
      <c r="K115" s="17"/>
      <c r="L115" s="17"/>
    </row>
    <row r="116" spans="1:12" s="7" customFormat="1">
      <c r="A116" s="122">
        <v>2</v>
      </c>
      <c r="B116" s="105" t="s">
        <v>669</v>
      </c>
      <c r="C116" s="61">
        <v>0</v>
      </c>
      <c r="D116" s="61">
        <v>12.516500000000001</v>
      </c>
      <c r="E116" s="61">
        <v>302.51799999999997</v>
      </c>
      <c r="F116" s="61">
        <v>465.68</v>
      </c>
      <c r="G116" s="61">
        <v>631.32150000000001</v>
      </c>
      <c r="H116" s="61">
        <v>643.29650000000004</v>
      </c>
      <c r="I116" s="61">
        <v>513.15</v>
      </c>
      <c r="J116" s="7">
        <v>50</v>
      </c>
      <c r="K116" s="7" t="s">
        <v>584</v>
      </c>
      <c r="L116" s="7" t="s">
        <v>675</v>
      </c>
    </row>
    <row r="117" spans="1:12" s="7" customFormat="1">
      <c r="A117" s="122">
        <v>2</v>
      </c>
      <c r="B117" s="105" t="s">
        <v>670</v>
      </c>
      <c r="C117" s="61">
        <v>0</v>
      </c>
      <c r="D117" s="61">
        <v>0</v>
      </c>
      <c r="E117" s="61">
        <v>0.44</v>
      </c>
      <c r="F117" s="61">
        <v>0.88</v>
      </c>
      <c r="G117" s="61">
        <v>1.32</v>
      </c>
      <c r="H117" s="61">
        <v>1.32</v>
      </c>
      <c r="I117" s="61">
        <v>0.44</v>
      </c>
      <c r="J117" s="7">
        <v>10</v>
      </c>
      <c r="K117" s="7" t="s">
        <v>673</v>
      </c>
    </row>
    <row r="118" spans="1:12" s="7" customFormat="1">
      <c r="A118" s="122">
        <v>2</v>
      </c>
      <c r="B118" s="105" t="s">
        <v>671</v>
      </c>
      <c r="C118" s="61">
        <v>0</v>
      </c>
      <c r="D118" s="61">
        <v>0</v>
      </c>
      <c r="E118" s="61">
        <v>11.4</v>
      </c>
      <c r="F118" s="61">
        <v>22.8</v>
      </c>
      <c r="G118" s="61">
        <v>34.200000000000003</v>
      </c>
      <c r="H118" s="61">
        <v>34.200000000000003</v>
      </c>
      <c r="I118" s="61">
        <v>11.4</v>
      </c>
      <c r="J118" s="7">
        <v>50</v>
      </c>
      <c r="K118" s="7" t="s">
        <v>673</v>
      </c>
    </row>
    <row r="119" spans="1:12" s="7" customFormat="1">
      <c r="A119" s="122">
        <v>2</v>
      </c>
      <c r="B119" s="105" t="s">
        <v>672</v>
      </c>
      <c r="C119" s="61">
        <v>0</v>
      </c>
      <c r="D119" s="61">
        <v>0</v>
      </c>
      <c r="E119" s="61">
        <v>3.45</v>
      </c>
      <c r="F119" s="61">
        <v>5.55</v>
      </c>
      <c r="G119" s="61">
        <v>4.0999999999999996</v>
      </c>
      <c r="H119" s="61">
        <v>2.4500000000000002</v>
      </c>
      <c r="I119" s="61">
        <v>0.75</v>
      </c>
      <c r="J119" s="7">
        <v>50</v>
      </c>
      <c r="K119" s="7" t="s">
        <v>674</v>
      </c>
    </row>
    <row r="120" spans="1:12" s="7" customFormat="1" ht="15">
      <c r="A120" s="88"/>
      <c r="B120" s="74" t="s">
        <v>587</v>
      </c>
      <c r="C120" s="19">
        <f>SUM(C116:C119)</f>
        <v>0</v>
      </c>
      <c r="D120" s="19">
        <f t="shared" ref="D120:I120" si="7">SUM(D116:D119)</f>
        <v>12.516500000000001</v>
      </c>
      <c r="E120" s="19">
        <f t="shared" si="7"/>
        <v>317.80799999999994</v>
      </c>
      <c r="F120" s="19">
        <f t="shared" si="7"/>
        <v>494.91</v>
      </c>
      <c r="G120" s="19">
        <f t="shared" si="7"/>
        <v>670.94150000000013</v>
      </c>
      <c r="H120" s="19">
        <f t="shared" si="7"/>
        <v>681.26650000000018</v>
      </c>
      <c r="I120" s="19">
        <f t="shared" si="7"/>
        <v>525.74</v>
      </c>
      <c r="J120" s="192"/>
      <c r="K120" s="192"/>
      <c r="L120" s="192"/>
    </row>
    <row r="121" spans="1:12" s="7" customFormat="1" ht="15">
      <c r="A121" s="88"/>
      <c r="B121" s="74"/>
      <c r="C121" s="19"/>
      <c r="D121" s="19"/>
      <c r="E121" s="19"/>
      <c r="F121" s="19"/>
      <c r="G121" s="19"/>
      <c r="H121" s="19"/>
      <c r="I121" s="19"/>
      <c r="J121" s="192"/>
      <c r="K121" s="192"/>
      <c r="L121" s="192"/>
    </row>
    <row r="123" spans="1:12" ht="15.75">
      <c r="A123" s="89"/>
      <c r="B123" s="26" t="s">
        <v>64</v>
      </c>
      <c r="C123" s="38">
        <f t="shared" ref="C123:I123" si="8">SUM(C32+C36+C56+C91+C102+C108+C113+C120)</f>
        <v>572.60358000000008</v>
      </c>
      <c r="D123" s="38">
        <f t="shared" si="8"/>
        <v>694.85222999999985</v>
      </c>
      <c r="E123" s="38">
        <f t="shared" si="8"/>
        <v>883.49086999999986</v>
      </c>
      <c r="F123" s="38">
        <f t="shared" si="8"/>
        <v>1068.4523099999999</v>
      </c>
      <c r="G123" s="38">
        <f t="shared" si="8"/>
        <v>1187.98936</v>
      </c>
      <c r="H123" s="38">
        <f t="shared" si="8"/>
        <v>1174.2470600000001</v>
      </c>
      <c r="I123" s="38">
        <f t="shared" si="8"/>
        <v>980.39971000000003</v>
      </c>
      <c r="J123" s="37"/>
      <c r="K123" s="37"/>
      <c r="L123" s="37"/>
    </row>
    <row r="125" spans="1:12">
      <c r="C125" s="5"/>
      <c r="D125" s="5"/>
      <c r="E125" s="5"/>
      <c r="F125" s="5"/>
      <c r="G125" s="5"/>
      <c r="H125" s="5"/>
      <c r="I125" s="5"/>
    </row>
    <row r="126" spans="1:12">
      <c r="C126" s="163"/>
      <c r="D126" s="163"/>
      <c r="E126" s="163"/>
      <c r="F126" s="163"/>
      <c r="G126" s="163"/>
      <c r="H126" s="163"/>
      <c r="I126" s="163"/>
    </row>
    <row r="127" spans="1:12">
      <c r="C127" s="163"/>
      <c r="D127" s="163"/>
      <c r="E127" s="163"/>
      <c r="F127" s="163"/>
      <c r="G127" s="163"/>
      <c r="H127" s="163"/>
      <c r="I127" s="163"/>
      <c r="K127" s="170"/>
    </row>
    <row r="128" spans="1:12">
      <c r="C128" s="163"/>
      <c r="D128" s="163"/>
      <c r="E128" s="163"/>
      <c r="F128" s="163"/>
      <c r="G128" s="163"/>
      <c r="H128" s="163"/>
      <c r="I128" s="163"/>
    </row>
    <row r="130" spans="1:4">
      <c r="D130" s="165"/>
    </row>
    <row r="131" spans="1:4" ht="15">
      <c r="A131" s="44"/>
    </row>
    <row r="132" spans="1:4" ht="15">
      <c r="A132" s="44"/>
    </row>
    <row r="133" spans="1:4" ht="15">
      <c r="A133" s="44"/>
    </row>
    <row r="134" spans="1:4" ht="15">
      <c r="A134" s="44"/>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zoomScaleNormal="100" zoomScaleSheetLayoutView="100" workbookViewId="0">
      <selection activeCell="B40" sqref="B40"/>
    </sheetView>
  </sheetViews>
  <sheetFormatPr defaultColWidth="9.140625" defaultRowHeight="12.75"/>
  <cols>
    <col min="1" max="1" width="36.85546875" style="18" bestFit="1" customWidth="1"/>
    <col min="2" max="8" width="8.42578125" style="18" customWidth="1"/>
    <col min="9" max="16384" width="9.140625" style="18"/>
  </cols>
  <sheetData>
    <row r="1" spans="1:18" ht="18.75">
      <c r="A1" s="78" t="s">
        <v>229</v>
      </c>
    </row>
    <row r="3" spans="1:18">
      <c r="A3" s="79" t="s">
        <v>206</v>
      </c>
      <c r="B3" s="79"/>
      <c r="C3" s="79"/>
      <c r="D3" s="79"/>
      <c r="E3" s="79"/>
      <c r="F3" s="79"/>
      <c r="G3" s="79"/>
      <c r="H3" s="79"/>
    </row>
    <row r="4" spans="1:18">
      <c r="B4" s="79">
        <f>Innovatie!C3</f>
        <v>2020</v>
      </c>
      <c r="C4" s="79">
        <f>Innovatie!D3</f>
        <v>2021</v>
      </c>
      <c r="D4" s="79">
        <f>Innovatie!E3</f>
        <v>2022</v>
      </c>
      <c r="E4" s="79">
        <f>Innovatie!F3</f>
        <v>2023</v>
      </c>
      <c r="F4" s="79">
        <f>Innovatie!G3</f>
        <v>2024</v>
      </c>
      <c r="G4" s="79">
        <f>Innovatie!H3</f>
        <v>2025</v>
      </c>
      <c r="H4" s="79">
        <f>Innovatie!I3</f>
        <v>2026</v>
      </c>
      <c r="K4" s="4"/>
      <c r="L4" s="4"/>
      <c r="M4" s="4"/>
      <c r="N4" s="4"/>
      <c r="O4" s="4"/>
      <c r="P4" s="4"/>
      <c r="Q4" s="4"/>
      <c r="R4" s="4"/>
    </row>
    <row r="5" spans="1:18">
      <c r="A5" s="18" t="s">
        <v>127</v>
      </c>
      <c r="B5" s="80">
        <f>'R&amp;D'!C8</f>
        <v>0.625</v>
      </c>
      <c r="C5" s="80">
        <f>'R&amp;D'!D8</f>
        <v>0.59399999999999997</v>
      </c>
      <c r="D5" s="80">
        <f>'R&amp;D'!E8</f>
        <v>0.59399999999999997</v>
      </c>
      <c r="E5" s="80">
        <f>'R&amp;D'!F8</f>
        <v>0.59399999999999997</v>
      </c>
      <c r="F5" s="80">
        <f>'R&amp;D'!G8</f>
        <v>0.59399999999999997</v>
      </c>
      <c r="G5" s="80">
        <f>'R&amp;D'!H8</f>
        <v>0.59399999999999997</v>
      </c>
      <c r="H5" s="80">
        <f>'R&amp;D'!I8</f>
        <v>0.59399999999999997</v>
      </c>
    </row>
    <row r="6" spans="1:18" s="4" customFormat="1">
      <c r="A6" s="4" t="s">
        <v>128</v>
      </c>
      <c r="B6" s="66">
        <f>'R&amp;D'!C17</f>
        <v>50.021844048000006</v>
      </c>
      <c r="C6" s="66">
        <f>'R&amp;D'!D17</f>
        <v>48.145371222500003</v>
      </c>
      <c r="D6" s="66">
        <f>'R&amp;D'!E17</f>
        <v>44.989800000000002</v>
      </c>
      <c r="E6" s="66">
        <f>'R&amp;D'!F17</f>
        <v>40.81519999999999</v>
      </c>
      <c r="F6" s="66">
        <f>'R&amp;D'!G17</f>
        <v>40.217700000000001</v>
      </c>
      <c r="G6" s="66">
        <f>'R&amp;D'!H17</f>
        <v>40.150200000000005</v>
      </c>
      <c r="H6" s="66">
        <f>'R&amp;D'!I17</f>
        <v>40.150200000000005</v>
      </c>
      <c r="K6" s="94"/>
      <c r="L6" s="94"/>
      <c r="M6" s="94"/>
      <c r="N6" s="94"/>
      <c r="O6" s="94"/>
      <c r="P6" s="94"/>
      <c r="Q6" s="94"/>
      <c r="R6" s="94"/>
    </row>
    <row r="7" spans="1:18">
      <c r="A7" s="18" t="s">
        <v>401</v>
      </c>
      <c r="B7" s="80">
        <f>'R&amp;D'!C24</f>
        <v>23.408000000000001</v>
      </c>
      <c r="C7" s="80">
        <f>'R&amp;D'!D24</f>
        <v>23.494999999999997</v>
      </c>
      <c r="D7" s="80">
        <f>'R&amp;D'!E24</f>
        <v>23.692</v>
      </c>
      <c r="E7" s="80">
        <f>'R&amp;D'!F24</f>
        <v>23.722000000000001</v>
      </c>
      <c r="F7" s="80">
        <f>'R&amp;D'!G24</f>
        <v>23.729999999999997</v>
      </c>
      <c r="G7" s="80">
        <f>'R&amp;D'!H24</f>
        <v>23.673999999999999</v>
      </c>
      <c r="H7" s="80">
        <f>'R&amp;D'!I24</f>
        <v>23.673999999999999</v>
      </c>
    </row>
    <row r="8" spans="1:18">
      <c r="A8" s="18" t="s">
        <v>129</v>
      </c>
      <c r="B8" s="80">
        <f>'R&amp;D'!C30</f>
        <v>9.4710000000000001</v>
      </c>
      <c r="C8" s="80">
        <f>'R&amp;D'!D30</f>
        <v>10.844000000000001</v>
      </c>
      <c r="D8" s="80">
        <f>'R&amp;D'!E30</f>
        <v>10.922000000000001</v>
      </c>
      <c r="E8" s="80">
        <f>'R&amp;D'!F30</f>
        <v>9.7650000000000006</v>
      </c>
      <c r="F8" s="80">
        <f>'R&amp;D'!G30</f>
        <v>9.7560000000000002</v>
      </c>
      <c r="G8" s="80">
        <f>'R&amp;D'!H30</f>
        <v>9.7569999999999997</v>
      </c>
      <c r="H8" s="80">
        <f>'R&amp;D'!I30</f>
        <v>9.8670000000000009</v>
      </c>
    </row>
    <row r="9" spans="1:18" s="4" customFormat="1">
      <c r="A9" s="4" t="s">
        <v>130</v>
      </c>
      <c r="B9" s="66">
        <f>'R&amp;D'!C63</f>
        <v>4418.6553914429633</v>
      </c>
      <c r="C9" s="66">
        <f>'R&amp;D'!D63</f>
        <v>4832.1391083186645</v>
      </c>
      <c r="D9" s="66">
        <f>'R&amp;D'!E63</f>
        <v>4967.1783802952086</v>
      </c>
      <c r="E9" s="66">
        <f>'R&amp;D'!F63</f>
        <v>4809.8979004034063</v>
      </c>
      <c r="F9" s="66">
        <f>'R&amp;D'!G63</f>
        <v>4874.5924872936539</v>
      </c>
      <c r="G9" s="66">
        <f>'R&amp;D'!H63</f>
        <v>4925.7402124928349</v>
      </c>
      <c r="H9" s="66">
        <f>'R&amp;D'!I63</f>
        <v>4956.5049665479419</v>
      </c>
      <c r="K9" s="94"/>
      <c r="L9" s="94"/>
      <c r="M9" s="94"/>
      <c r="N9" s="94"/>
      <c r="O9" s="94"/>
      <c r="P9" s="94"/>
      <c r="Q9" s="94"/>
      <c r="R9" s="94"/>
    </row>
    <row r="10" spans="1:18">
      <c r="A10" s="18" t="s">
        <v>44</v>
      </c>
      <c r="B10" s="80">
        <f>'R&amp;D'!C72</f>
        <v>87.924000000000007</v>
      </c>
      <c r="C10" s="80">
        <f>'R&amp;D'!D72</f>
        <v>78.234999999999999</v>
      </c>
      <c r="D10" s="80">
        <f>'R&amp;D'!E72</f>
        <v>76.106000000000009</v>
      </c>
      <c r="E10" s="80">
        <f>'R&amp;D'!F72</f>
        <v>76.021000000000001</v>
      </c>
      <c r="F10" s="80">
        <f>'R&amp;D'!G72</f>
        <v>76.047000000000011</v>
      </c>
      <c r="G10" s="80">
        <f>'R&amp;D'!H72</f>
        <v>76.144000000000005</v>
      </c>
      <c r="H10" s="80">
        <f>'R&amp;D'!I72</f>
        <v>76.146000000000001</v>
      </c>
    </row>
    <row r="11" spans="1:18">
      <c r="A11" s="18" t="s">
        <v>393</v>
      </c>
      <c r="B11" s="80">
        <f>'R&amp;D'!C103</f>
        <v>68.099000000000004</v>
      </c>
      <c r="C11" s="80">
        <f>'R&amp;D'!D103</f>
        <v>91.452020999999988</v>
      </c>
      <c r="D11" s="80">
        <f>'R&amp;D'!E103</f>
        <v>98.302999999999983</v>
      </c>
      <c r="E11" s="80">
        <f>'R&amp;D'!F103</f>
        <v>91.978999999999985</v>
      </c>
      <c r="F11" s="80">
        <f>'R&amp;D'!G103</f>
        <v>89.896999999999963</v>
      </c>
      <c r="G11" s="80">
        <f>'R&amp;D'!H103</f>
        <v>88.057999999999979</v>
      </c>
      <c r="H11" s="80">
        <f>'R&amp;D'!I103</f>
        <v>80.199999999999989</v>
      </c>
      <c r="K11" s="4"/>
      <c r="L11" s="4"/>
      <c r="M11" s="4"/>
      <c r="N11" s="4"/>
      <c r="O11" s="4"/>
      <c r="P11" s="4"/>
      <c r="Q11" s="4"/>
      <c r="R11" s="4"/>
    </row>
    <row r="12" spans="1:18">
      <c r="A12" s="18" t="s">
        <v>394</v>
      </c>
      <c r="B12" s="18">
        <f>'R&amp;D'!C169</f>
        <v>797.16109499999959</v>
      </c>
      <c r="C12" s="94">
        <f>'R&amp;D'!D169</f>
        <v>937.1949699999999</v>
      </c>
      <c r="D12" s="94">
        <f>'R&amp;D'!E169</f>
        <v>1029.8079149999999</v>
      </c>
      <c r="E12" s="94">
        <f>'R&amp;D'!F169</f>
        <v>1006.3211699999998</v>
      </c>
      <c r="F12" s="94">
        <f>'R&amp;D'!G169</f>
        <v>985.59570999999994</v>
      </c>
      <c r="G12" s="94">
        <f>'R&amp;D'!H169</f>
        <v>911.90142500000013</v>
      </c>
      <c r="H12" s="94">
        <f>'R&amp;D'!I169</f>
        <v>900.29972499999985</v>
      </c>
      <c r="K12" s="94"/>
      <c r="L12" s="94"/>
      <c r="M12" s="94"/>
      <c r="N12" s="94"/>
      <c r="O12" s="94"/>
      <c r="P12" s="94"/>
      <c r="Q12" s="94"/>
      <c r="R12" s="94"/>
    </row>
    <row r="13" spans="1:18" s="94" customFormat="1">
      <c r="A13" s="94" t="s">
        <v>476</v>
      </c>
      <c r="B13" s="80">
        <f>'R&amp;D'!C195</f>
        <v>238.85050000000001</v>
      </c>
      <c r="C13" s="80">
        <f>'R&amp;D'!D195</f>
        <v>250.45915000000002</v>
      </c>
      <c r="D13" s="80">
        <f>'R&amp;D'!E195</f>
        <v>232.77159999999995</v>
      </c>
      <c r="E13" s="80">
        <f>'R&amp;D'!F195</f>
        <v>228.10409999999999</v>
      </c>
      <c r="F13" s="80">
        <f>'R&amp;D'!G195</f>
        <v>223.82209999999998</v>
      </c>
      <c r="G13" s="80">
        <f>'R&amp;D'!H195</f>
        <v>220.43845000000002</v>
      </c>
      <c r="H13" s="80">
        <f>'R&amp;D'!I195</f>
        <v>222.23919999999998</v>
      </c>
    </row>
    <row r="14" spans="1:18">
      <c r="A14" s="18" t="s">
        <v>131</v>
      </c>
      <c r="B14" s="80">
        <f>'R&amp;D'!C204</f>
        <v>13.342000000000001</v>
      </c>
      <c r="C14" s="80">
        <f>'R&amp;D'!D204</f>
        <v>13.978000000000002</v>
      </c>
      <c r="D14" s="80">
        <f>'R&amp;D'!E204</f>
        <v>17.419999999999998</v>
      </c>
      <c r="E14" s="80">
        <f>'R&amp;D'!F204</f>
        <v>18.268999999999998</v>
      </c>
      <c r="F14" s="80">
        <f>'R&amp;D'!G204</f>
        <v>16.493000000000002</v>
      </c>
      <c r="G14" s="80">
        <f>'R&amp;D'!H204</f>
        <v>16.374000000000002</v>
      </c>
      <c r="H14" s="80">
        <f>'R&amp;D'!I204</f>
        <v>17.875</v>
      </c>
    </row>
    <row r="15" spans="1:18">
      <c r="A15" s="18" t="s">
        <v>132</v>
      </c>
      <c r="B15" s="80">
        <f>'R&amp;D'!C218</f>
        <v>356.01800000000003</v>
      </c>
      <c r="C15" s="80">
        <f>'R&amp;D'!D218</f>
        <v>506.63100000000003</v>
      </c>
      <c r="D15" s="80">
        <f>'R&amp;D'!E218</f>
        <v>431.31938139798746</v>
      </c>
      <c r="E15" s="80">
        <f>'R&amp;D'!F218</f>
        <v>387.95916918511438</v>
      </c>
      <c r="F15" s="80">
        <f>'R&amp;D'!G218</f>
        <v>350.93816918511436</v>
      </c>
      <c r="G15" s="80">
        <f>'R&amp;D'!H218</f>
        <v>307.40016918511435</v>
      </c>
      <c r="H15" s="80">
        <f>'R&amp;D'!I218</f>
        <v>296.48216918511434</v>
      </c>
    </row>
    <row r="16" spans="1:18" s="94" customFormat="1">
      <c r="A16" s="94" t="s">
        <v>590</v>
      </c>
      <c r="B16" s="80">
        <f>'R&amp;D'!C225</f>
        <v>0</v>
      </c>
      <c r="C16" s="80">
        <f>'R&amp;D'!D225</f>
        <v>12.516500000000001</v>
      </c>
      <c r="D16" s="80">
        <f>'R&amp;D'!E225</f>
        <v>321.32799999999992</v>
      </c>
      <c r="E16" s="80">
        <f>'R&amp;D'!F225</f>
        <v>501.95000000000005</v>
      </c>
      <c r="F16" s="80">
        <f>'R&amp;D'!G225</f>
        <v>681.50150000000008</v>
      </c>
      <c r="G16" s="80">
        <f>'R&amp;D'!H225</f>
        <v>691.82650000000012</v>
      </c>
      <c r="H16" s="80">
        <f>'R&amp;D'!I225</f>
        <v>529.26</v>
      </c>
    </row>
    <row r="17" spans="1:8" s="79" customFormat="1">
      <c r="A17" s="79" t="s">
        <v>205</v>
      </c>
      <c r="B17" s="81">
        <f>SUM(B5:B16)</f>
        <v>6063.5758304909623</v>
      </c>
      <c r="C17" s="81">
        <f t="shared" ref="C17:H17" si="0">SUM(C5:C16)</f>
        <v>6805.6841205411638</v>
      </c>
      <c r="D17" s="81">
        <f t="shared" si="0"/>
        <v>7254.4320766931951</v>
      </c>
      <c r="E17" s="81">
        <f t="shared" si="0"/>
        <v>7195.3975395885209</v>
      </c>
      <c r="F17" s="81">
        <f t="shared" si="0"/>
        <v>7373.1846664787681</v>
      </c>
      <c r="G17" s="81">
        <f t="shared" si="0"/>
        <v>7312.0579566779488</v>
      </c>
      <c r="H17" s="81">
        <f t="shared" si="0"/>
        <v>7153.2922607330565</v>
      </c>
    </row>
    <row r="18" spans="1:8">
      <c r="B18" s="80"/>
      <c r="C18" s="80"/>
      <c r="D18" s="80"/>
      <c r="E18" s="80"/>
      <c r="F18" s="80"/>
      <c r="G18" s="80"/>
      <c r="H18" s="80"/>
    </row>
    <row r="19" spans="1:8">
      <c r="A19" s="79" t="s">
        <v>240</v>
      </c>
    </row>
    <row r="20" spans="1:8" s="79" customFormat="1">
      <c r="B20" s="79">
        <f t="shared" ref="B20:H20" si="1">B4</f>
        <v>2020</v>
      </c>
      <c r="C20" s="79">
        <f t="shared" si="1"/>
        <v>2021</v>
      </c>
      <c r="D20" s="79">
        <f t="shared" si="1"/>
        <v>2022</v>
      </c>
      <c r="E20" s="79">
        <f t="shared" si="1"/>
        <v>2023</v>
      </c>
      <c r="F20" s="79">
        <f t="shared" si="1"/>
        <v>2024</v>
      </c>
      <c r="G20" s="79">
        <f t="shared" si="1"/>
        <v>2025</v>
      </c>
      <c r="H20" s="79">
        <f t="shared" si="1"/>
        <v>2026</v>
      </c>
    </row>
    <row r="21" spans="1:8">
      <c r="A21" s="94" t="str">
        <f t="shared" ref="A21:A28" si="2">A5</f>
        <v>Algemene Zaken</v>
      </c>
      <c r="B21" s="82">
        <f>'R&amp;D'!P8</f>
        <v>0</v>
      </c>
      <c r="C21" s="82">
        <f>'R&amp;D'!Q8</f>
        <v>0</v>
      </c>
      <c r="D21" s="82">
        <f>'R&amp;D'!R8</f>
        <v>0</v>
      </c>
      <c r="E21" s="82">
        <f>'R&amp;D'!S8</f>
        <v>0</v>
      </c>
      <c r="F21" s="82">
        <f>'R&amp;D'!T8</f>
        <v>0</v>
      </c>
      <c r="G21" s="82">
        <f>'R&amp;D'!U8</f>
        <v>0</v>
      </c>
      <c r="H21" s="82">
        <f>'R&amp;D'!V8</f>
        <v>0</v>
      </c>
    </row>
    <row r="22" spans="1:8" s="4" customFormat="1">
      <c r="A22" s="94" t="str">
        <f t="shared" si="2"/>
        <v xml:space="preserve">Buitenlandse Zaken </v>
      </c>
      <c r="B22" s="67">
        <f>'R&amp;D'!P17</f>
        <v>0</v>
      </c>
      <c r="C22" s="67">
        <f>'R&amp;D'!Q17</f>
        <v>0</v>
      </c>
      <c r="D22" s="67">
        <f>'R&amp;D'!R17</f>
        <v>0</v>
      </c>
      <c r="E22" s="67">
        <f>'R&amp;D'!S17</f>
        <v>0</v>
      </c>
      <c r="F22" s="67">
        <f>'R&amp;D'!T17</f>
        <v>0</v>
      </c>
      <c r="G22" s="67">
        <f>'R&amp;D'!U17</f>
        <v>0</v>
      </c>
      <c r="H22" s="67">
        <f>'R&amp;D'!V17</f>
        <v>0</v>
      </c>
    </row>
    <row r="23" spans="1:8">
      <c r="A23" s="94" t="str">
        <f t="shared" si="2"/>
        <v xml:space="preserve">Justitie en Veiligheid </v>
      </c>
      <c r="B23" s="82">
        <f>'R&amp;D'!P24</f>
        <v>3.7504500000000003</v>
      </c>
      <c r="C23" s="82">
        <f>'R&amp;D'!Q24</f>
        <v>3.7983000000000002</v>
      </c>
      <c r="D23" s="82">
        <f>'R&amp;D'!R24</f>
        <v>3.7299900000000004</v>
      </c>
      <c r="E23" s="82">
        <f>'R&amp;D'!S24</f>
        <v>3.7316400000000001</v>
      </c>
      <c r="F23" s="82">
        <f>'R&amp;D'!T24</f>
        <v>3.7339500000000001</v>
      </c>
      <c r="G23" s="82">
        <f>'R&amp;D'!U24</f>
        <v>3.7339500000000001</v>
      </c>
      <c r="H23" s="82">
        <f>'R&amp;D'!V24</f>
        <v>3.7339500000000001</v>
      </c>
    </row>
    <row r="24" spans="1:8">
      <c r="A24" s="94" t="str">
        <f t="shared" si="2"/>
        <v>Binnenlandse Zaken en Koninkrijksrelaties</v>
      </c>
      <c r="B24" s="82">
        <f>'R&amp;D'!P236</f>
        <v>0.94710000000000005</v>
      </c>
      <c r="C24" s="82">
        <f>'R&amp;D'!Q236</f>
        <v>1.0844</v>
      </c>
      <c r="D24" s="82">
        <f>'R&amp;D'!R236</f>
        <v>1.0922000000000001</v>
      </c>
      <c r="E24" s="82">
        <f>'R&amp;D'!S236</f>
        <v>0.97650000000000015</v>
      </c>
      <c r="F24" s="82">
        <f>'R&amp;D'!T236</f>
        <v>0.97560000000000013</v>
      </c>
      <c r="G24" s="82">
        <f>'R&amp;D'!U236</f>
        <v>0.97570000000000012</v>
      </c>
      <c r="H24" s="82">
        <f>'R&amp;D'!V236</f>
        <v>0.98670000000000013</v>
      </c>
    </row>
    <row r="25" spans="1:8" s="4" customFormat="1">
      <c r="A25" s="94" t="str">
        <f t="shared" si="2"/>
        <v>Onderwijs, Cultuur en Wetenschap</v>
      </c>
      <c r="B25" s="67">
        <f>'R&amp;D'!P63</f>
        <v>289</v>
      </c>
      <c r="C25" s="67">
        <f>'R&amp;D'!Q63</f>
        <v>289</v>
      </c>
      <c r="D25" s="67">
        <f>'R&amp;D'!R63</f>
        <v>289</v>
      </c>
      <c r="E25" s="67">
        <f>'R&amp;D'!S63</f>
        <v>289</v>
      </c>
      <c r="F25" s="67">
        <f>'R&amp;D'!T63</f>
        <v>289</v>
      </c>
      <c r="G25" s="67">
        <f>'R&amp;D'!U63</f>
        <v>289</v>
      </c>
      <c r="H25" s="67">
        <f>'R&amp;D'!V63</f>
        <v>289</v>
      </c>
    </row>
    <row r="26" spans="1:8">
      <c r="A26" s="94" t="str">
        <f t="shared" si="2"/>
        <v>Defensie</v>
      </c>
      <c r="B26" s="82">
        <f>'R&amp;D'!P72</f>
        <v>87.924000000000007</v>
      </c>
      <c r="C26" s="82">
        <f>'R&amp;D'!Q72</f>
        <v>78.234999999999999</v>
      </c>
      <c r="D26" s="82">
        <f>'R&amp;D'!R72</f>
        <v>76.106000000000009</v>
      </c>
      <c r="E26" s="82">
        <f>'R&amp;D'!S72</f>
        <v>76.021000000000001</v>
      </c>
      <c r="F26" s="82">
        <f>'R&amp;D'!T72</f>
        <v>76.047000000000011</v>
      </c>
      <c r="G26" s="82">
        <f>'R&amp;D'!U72</f>
        <v>76.144000000000005</v>
      </c>
      <c r="H26" s="82">
        <f>'R&amp;D'!V72</f>
        <v>76.146000000000001</v>
      </c>
    </row>
    <row r="27" spans="1:8">
      <c r="A27" s="94" t="str">
        <f t="shared" si="2"/>
        <v>Infrastructuur en Waterstaat</v>
      </c>
      <c r="B27" s="82">
        <f>'R&amp;D'!P103</f>
        <v>0</v>
      </c>
      <c r="C27" s="82">
        <f>'R&amp;D'!Q103</f>
        <v>0</v>
      </c>
      <c r="D27" s="82">
        <f>'R&amp;D'!R103</f>
        <v>0</v>
      </c>
      <c r="E27" s="82">
        <f>'R&amp;D'!S103</f>
        <v>0</v>
      </c>
      <c r="F27" s="82">
        <f>'R&amp;D'!T103</f>
        <v>0</v>
      </c>
      <c r="G27" s="82">
        <f>'R&amp;D'!U103</f>
        <v>0</v>
      </c>
      <c r="H27" s="82">
        <f>'R&amp;D'!V103</f>
        <v>0</v>
      </c>
    </row>
    <row r="28" spans="1:8">
      <c r="A28" s="94" t="str">
        <f t="shared" si="2"/>
        <v>Economische Zaken en Klimaat</v>
      </c>
      <c r="B28" s="82">
        <f>'R&amp;D'!P169</f>
        <v>659.5654667</v>
      </c>
      <c r="C28" s="82">
        <f>'R&amp;D'!Q169</f>
        <v>773.86169659999973</v>
      </c>
      <c r="D28" s="82">
        <f>'R&amp;D'!R169</f>
        <v>840.57845739999993</v>
      </c>
      <c r="E28" s="82">
        <f>'R&amp;D'!S169</f>
        <v>831.05771550000009</v>
      </c>
      <c r="F28" s="82">
        <f>'R&amp;D'!T169</f>
        <v>814.32819949999987</v>
      </c>
      <c r="G28" s="82">
        <f>'R&amp;D'!U169</f>
        <v>756.22050649999971</v>
      </c>
      <c r="H28" s="82">
        <f>'R&amp;D'!V169</f>
        <v>749.39229249999983</v>
      </c>
    </row>
    <row r="29" spans="1:8" s="94" customFormat="1">
      <c r="A29" s="94" t="s">
        <v>476</v>
      </c>
      <c r="B29" s="82">
        <f>'R&amp;D'!P195</f>
        <v>151.20339999999996</v>
      </c>
      <c r="C29" s="82">
        <f>'R&amp;D'!Q195</f>
        <v>164.43108999999998</v>
      </c>
      <c r="D29" s="82">
        <f>'R&amp;D'!R195</f>
        <v>150.48752999999999</v>
      </c>
      <c r="E29" s="82">
        <f>'R&amp;D'!S195</f>
        <v>148.94853000000001</v>
      </c>
      <c r="F29" s="82">
        <f>'R&amp;D'!T195</f>
        <v>148.23103</v>
      </c>
      <c r="G29" s="82">
        <f>'R&amp;D'!U195</f>
        <v>146.68478999999999</v>
      </c>
      <c r="H29" s="82">
        <f>'R&amp;D'!V195</f>
        <v>149.23348999999999</v>
      </c>
    </row>
    <row r="30" spans="1:8">
      <c r="A30" s="94" t="str">
        <f>A14</f>
        <v>Sociale Zaken en Werkgelegenheid</v>
      </c>
      <c r="B30" s="82">
        <f>'R&amp;D'!P204</f>
        <v>0</v>
      </c>
      <c r="C30" s="82">
        <f>'R&amp;D'!Q204</f>
        <v>0</v>
      </c>
      <c r="D30" s="82">
        <f>'R&amp;D'!R204</f>
        <v>0</v>
      </c>
      <c r="E30" s="82">
        <f>'R&amp;D'!S204</f>
        <v>0</v>
      </c>
      <c r="F30" s="82">
        <f>'R&amp;D'!T204</f>
        <v>0</v>
      </c>
      <c r="G30" s="82">
        <f>'R&amp;D'!U204</f>
        <v>0</v>
      </c>
      <c r="H30" s="82">
        <f>'R&amp;D'!V204</f>
        <v>0</v>
      </c>
    </row>
    <row r="31" spans="1:8">
      <c r="A31" s="94" t="str">
        <f>A15</f>
        <v>Volksgezondheid, Welzijn en Sport</v>
      </c>
      <c r="B31" s="82">
        <f>'R&amp;D'!P218</f>
        <v>0</v>
      </c>
      <c r="C31" s="82">
        <f>'R&amp;D'!Q218</f>
        <v>0</v>
      </c>
      <c r="D31" s="82">
        <f>'R&amp;D'!R218</f>
        <v>0</v>
      </c>
      <c r="E31" s="82">
        <f>'R&amp;D'!S218</f>
        <v>0</v>
      </c>
      <c r="F31" s="82">
        <f>'R&amp;D'!T218</f>
        <v>0</v>
      </c>
      <c r="G31" s="82">
        <f>'R&amp;D'!U218</f>
        <v>0</v>
      </c>
      <c r="H31" s="82">
        <f>'R&amp;D'!V218</f>
        <v>0</v>
      </c>
    </row>
    <row r="32" spans="1:8" s="94" customFormat="1">
      <c r="A32" s="94" t="s">
        <v>590</v>
      </c>
      <c r="B32" s="82">
        <f>'R&amp;D'!P225</f>
        <v>0</v>
      </c>
      <c r="C32" s="82">
        <f>'R&amp;D'!Q225</f>
        <v>6.2582500000000003</v>
      </c>
      <c r="D32" s="82">
        <f>'R&amp;D'!R225</f>
        <v>162.24799999999996</v>
      </c>
      <c r="E32" s="82">
        <f>'R&amp;D'!S225</f>
        <v>254.14300000000003</v>
      </c>
      <c r="F32" s="82">
        <f>'R&amp;D'!T225</f>
        <v>345.50275000000005</v>
      </c>
      <c r="G32" s="82">
        <f>'R&amp;D'!U225</f>
        <v>350.66525000000007</v>
      </c>
      <c r="H32" s="82">
        <f>'R&amp;D'!V225</f>
        <v>266.214</v>
      </c>
    </row>
    <row r="33" spans="1:8" s="79" customFormat="1">
      <c r="A33" s="79" t="s">
        <v>125</v>
      </c>
      <c r="B33" s="81">
        <f>SUM(B21:B32)</f>
        <v>1192.3904166999998</v>
      </c>
      <c r="C33" s="81">
        <f t="shared" ref="C33:H33" si="3">SUM(C21:C32)</f>
        <v>1316.6687365999999</v>
      </c>
      <c r="D33" s="81">
        <f t="shared" si="3"/>
        <v>1523.2421773999999</v>
      </c>
      <c r="E33" s="81">
        <f t="shared" si="3"/>
        <v>1603.8783855000001</v>
      </c>
      <c r="F33" s="81">
        <f t="shared" si="3"/>
        <v>1677.8185294999998</v>
      </c>
      <c r="G33" s="81">
        <f t="shared" si="3"/>
        <v>1623.4241964999999</v>
      </c>
      <c r="H33" s="81">
        <f t="shared" si="3"/>
        <v>1534.7064324999999</v>
      </c>
    </row>
    <row r="34" spans="1:8">
      <c r="B34" s="80"/>
      <c r="C34" s="80"/>
      <c r="D34" s="80"/>
      <c r="E34" s="80"/>
      <c r="F34" s="80"/>
      <c r="G34" s="80"/>
      <c r="H34" s="80"/>
    </row>
    <row r="35" spans="1:8">
      <c r="A35" s="79" t="s">
        <v>207</v>
      </c>
    </row>
    <row r="36" spans="1:8">
      <c r="B36" s="79">
        <f t="shared" ref="B36:H36" si="4">B4</f>
        <v>2020</v>
      </c>
      <c r="C36" s="79">
        <f t="shared" si="4"/>
        <v>2021</v>
      </c>
      <c r="D36" s="79">
        <f t="shared" si="4"/>
        <v>2022</v>
      </c>
      <c r="E36" s="79">
        <f t="shared" si="4"/>
        <v>2023</v>
      </c>
      <c r="F36" s="79">
        <f t="shared" si="4"/>
        <v>2024</v>
      </c>
      <c r="G36" s="79">
        <f t="shared" si="4"/>
        <v>2025</v>
      </c>
      <c r="H36" s="79">
        <f t="shared" si="4"/>
        <v>2026</v>
      </c>
    </row>
    <row r="37" spans="1:8">
      <c r="A37" s="18" t="str">
        <f t="shared" ref="A37:A43" si="5">A21</f>
        <v>Algemene Zaken</v>
      </c>
      <c r="B37" s="84"/>
      <c r="C37" s="84"/>
      <c r="D37" s="84"/>
      <c r="E37" s="84"/>
      <c r="F37" s="84"/>
      <c r="G37" s="84"/>
      <c r="H37" s="84"/>
    </row>
    <row r="38" spans="1:8">
      <c r="A38" s="94" t="str">
        <f t="shared" si="5"/>
        <v xml:space="preserve">Buitenlandse Zaken </v>
      </c>
      <c r="B38" s="84"/>
      <c r="C38" s="84"/>
      <c r="D38" s="84"/>
      <c r="E38" s="84"/>
      <c r="F38" s="84"/>
      <c r="G38" s="84"/>
      <c r="H38" s="84"/>
    </row>
    <row r="39" spans="1:8">
      <c r="A39" s="94" t="str">
        <f t="shared" si="5"/>
        <v xml:space="preserve">Justitie en Veiligheid </v>
      </c>
      <c r="B39" s="84"/>
      <c r="C39" s="84"/>
      <c r="D39" s="84"/>
      <c r="E39" s="84"/>
      <c r="F39" s="84"/>
      <c r="G39" s="84"/>
      <c r="H39" s="84"/>
    </row>
    <row r="40" spans="1:8">
      <c r="A40" s="94" t="str">
        <f t="shared" si="5"/>
        <v>Binnenlandse Zaken en Koninkrijksrelaties</v>
      </c>
      <c r="B40" s="84"/>
      <c r="C40" s="84"/>
      <c r="D40" s="84"/>
      <c r="E40" s="84"/>
      <c r="F40" s="84"/>
      <c r="G40" s="84"/>
      <c r="H40" s="84"/>
    </row>
    <row r="41" spans="1:8">
      <c r="A41" s="94" t="str">
        <f t="shared" si="5"/>
        <v>Onderwijs, Cultuur en Wetenschap</v>
      </c>
      <c r="B41" s="84">
        <f>Innovatie!C32</f>
        <v>114.444</v>
      </c>
      <c r="C41" s="84">
        <f>Innovatie!D32</f>
        <v>132.58099999999996</v>
      </c>
      <c r="D41" s="84">
        <f>Innovatie!E32</f>
        <v>109.56999999999995</v>
      </c>
      <c r="E41" s="84">
        <f>Innovatie!F32</f>
        <v>140.27699999999999</v>
      </c>
      <c r="F41" s="84">
        <f>Innovatie!G32</f>
        <v>120.32999999999998</v>
      </c>
      <c r="G41" s="84">
        <f>Innovatie!H32</f>
        <v>115.10100000000001</v>
      </c>
      <c r="H41" s="84">
        <f>Innovatie!I32</f>
        <v>110.267</v>
      </c>
    </row>
    <row r="42" spans="1:8">
      <c r="A42" s="94" t="str">
        <f t="shared" si="5"/>
        <v>Defensie</v>
      </c>
      <c r="B42" s="82">
        <f>Innovatie!C36</f>
        <v>4.8150000000000004</v>
      </c>
      <c r="C42" s="82">
        <f>Innovatie!D36</f>
        <v>3.4849999999999999</v>
      </c>
      <c r="D42" s="82">
        <f>Innovatie!E36</f>
        <v>3.4849999999999999</v>
      </c>
      <c r="E42" s="82">
        <f>Innovatie!F36</f>
        <v>3.4849999999999999</v>
      </c>
      <c r="F42" s="82">
        <f>Innovatie!G36</f>
        <v>3.4849999999999999</v>
      </c>
      <c r="G42" s="82">
        <f>Innovatie!H36</f>
        <v>3.4849999999999999</v>
      </c>
      <c r="H42" s="82">
        <f>Innovatie!I36</f>
        <v>3.4849999999999999</v>
      </c>
    </row>
    <row r="43" spans="1:8">
      <c r="A43" s="94" t="str">
        <f t="shared" si="5"/>
        <v>Infrastructuur en Waterstaat</v>
      </c>
      <c r="B43" s="82">
        <f>Innovatie!C56</f>
        <v>56.182000000000002</v>
      </c>
      <c r="C43" s="82">
        <f>Innovatie!D56</f>
        <v>70.757999999999996</v>
      </c>
      <c r="D43" s="82">
        <f>Innovatie!E56</f>
        <v>63.277999999999999</v>
      </c>
      <c r="E43" s="82">
        <f>Innovatie!F56</f>
        <v>47.222000000000001</v>
      </c>
      <c r="F43" s="82">
        <f>Innovatie!G56</f>
        <v>35.299999999999997</v>
      </c>
      <c r="G43" s="82">
        <f>Innovatie!H56</f>
        <v>29.757999999999996</v>
      </c>
      <c r="H43" s="82">
        <f>Innovatie!I56</f>
        <v>27.047999999999998</v>
      </c>
    </row>
    <row r="44" spans="1:8" s="94" customFormat="1">
      <c r="A44" s="94" t="str">
        <f>A28</f>
        <v>Economische Zaken en Klimaat</v>
      </c>
      <c r="B44" s="82">
        <f>Innovatie!C91</f>
        <v>375.91458</v>
      </c>
      <c r="C44" s="82">
        <f>Innovatie!D91</f>
        <v>424.9967299999999</v>
      </c>
      <c r="D44" s="82">
        <f>Innovatie!E91</f>
        <v>337.09687000000002</v>
      </c>
      <c r="E44" s="82">
        <f>Innovatie!F91</f>
        <v>325.14231000000001</v>
      </c>
      <c r="F44" s="82">
        <f>Innovatie!G91</f>
        <v>299.47386</v>
      </c>
      <c r="G44" s="82">
        <f>Innovatie!H91</f>
        <v>244.08156</v>
      </c>
      <c r="H44" s="82">
        <f>Innovatie!I91</f>
        <v>231.04671000000002</v>
      </c>
    </row>
    <row r="45" spans="1:8" s="94" customFormat="1">
      <c r="A45" s="94" t="s">
        <v>476</v>
      </c>
      <c r="B45" s="82">
        <f>Innovatie!C102</f>
        <v>16.414999999999999</v>
      </c>
      <c r="C45" s="82">
        <f>Innovatie!D102</f>
        <v>45.881000000000007</v>
      </c>
      <c r="D45" s="82">
        <f>Innovatie!E102</f>
        <v>47.931000000000004</v>
      </c>
      <c r="E45" s="82">
        <f>Innovatie!F102</f>
        <v>53.444000000000003</v>
      </c>
      <c r="F45" s="82">
        <f>Innovatie!G102</f>
        <v>54.487000000000009</v>
      </c>
      <c r="G45" s="82">
        <f>Innovatie!H102</f>
        <v>96.582999999999998</v>
      </c>
      <c r="H45" s="82">
        <f>Innovatie!I102</f>
        <v>78.841000000000008</v>
      </c>
    </row>
    <row r="46" spans="1:8">
      <c r="A46" s="94" t="str">
        <f>A30</f>
        <v>Sociale Zaken en Werkgelegenheid</v>
      </c>
      <c r="B46" s="84">
        <f>Innovatie!C108</f>
        <v>4.3680000000000003</v>
      </c>
      <c r="C46" s="84">
        <f>Innovatie!D108</f>
        <v>4.3840000000000003</v>
      </c>
      <c r="D46" s="84">
        <f>Innovatie!E108</f>
        <v>4.0720000000000001</v>
      </c>
      <c r="E46" s="84">
        <f>Innovatie!F108</f>
        <v>3.722</v>
      </c>
      <c r="F46" s="84">
        <f>Innovatie!G108</f>
        <v>3.722</v>
      </c>
      <c r="G46" s="84">
        <f>Innovatie!H108</f>
        <v>3.722</v>
      </c>
      <c r="H46" s="84">
        <f>Innovatie!I108</f>
        <v>3.722</v>
      </c>
    </row>
    <row r="47" spans="1:8">
      <c r="A47" s="94" t="str">
        <f>A31</f>
        <v>Volksgezondheid, Welzijn en Sport</v>
      </c>
      <c r="B47" s="82">
        <f>Innovatie!C113</f>
        <v>0.46499999999999997</v>
      </c>
      <c r="C47" s="82">
        <f>Innovatie!D113</f>
        <v>0.25</v>
      </c>
      <c r="D47" s="82">
        <f>Innovatie!E113</f>
        <v>0.25</v>
      </c>
      <c r="E47" s="82">
        <f>Innovatie!F113</f>
        <v>0.25</v>
      </c>
      <c r="F47" s="82">
        <f>Innovatie!G113</f>
        <v>0.25</v>
      </c>
      <c r="G47" s="82">
        <f>Innovatie!H113</f>
        <v>0.25</v>
      </c>
      <c r="H47" s="82">
        <f>Innovatie!I113</f>
        <v>0.25</v>
      </c>
    </row>
    <row r="48" spans="1:8" s="94" customFormat="1">
      <c r="A48" s="94" t="s">
        <v>590</v>
      </c>
      <c r="B48" s="82">
        <f>Innovatie!C120</f>
        <v>0</v>
      </c>
      <c r="C48" s="82">
        <f>Innovatie!D120</f>
        <v>12.516500000000001</v>
      </c>
      <c r="D48" s="82">
        <f>Innovatie!E120</f>
        <v>317.80799999999994</v>
      </c>
      <c r="E48" s="82">
        <f>Innovatie!F120</f>
        <v>494.91</v>
      </c>
      <c r="F48" s="82">
        <f>Innovatie!G120</f>
        <v>670.94150000000013</v>
      </c>
      <c r="G48" s="82">
        <f>Innovatie!H120</f>
        <v>681.26650000000018</v>
      </c>
      <c r="H48" s="82">
        <f>Innovatie!I120</f>
        <v>525.74</v>
      </c>
    </row>
    <row r="49" spans="1:8" s="79" customFormat="1">
      <c r="A49" s="79" t="s">
        <v>125</v>
      </c>
      <c r="B49" s="83">
        <f t="shared" ref="B49:H49" si="6">SUM(B37:B48)</f>
        <v>572.60358000000008</v>
      </c>
      <c r="C49" s="83">
        <f t="shared" si="6"/>
        <v>694.85222999999985</v>
      </c>
      <c r="D49" s="83">
        <f t="shared" si="6"/>
        <v>883.49086999999986</v>
      </c>
      <c r="E49" s="83">
        <f t="shared" si="6"/>
        <v>1068.4523099999999</v>
      </c>
      <c r="F49" s="83">
        <f t="shared" si="6"/>
        <v>1187.98936</v>
      </c>
      <c r="G49" s="83">
        <f t="shared" si="6"/>
        <v>1174.2470600000001</v>
      </c>
      <c r="H49" s="83">
        <f t="shared" si="6"/>
        <v>980.39971000000003</v>
      </c>
    </row>
    <row r="50" spans="1:8">
      <c r="B50" s="82"/>
      <c r="C50" s="82"/>
      <c r="D50" s="82"/>
      <c r="E50" s="82"/>
      <c r="F50" s="82"/>
      <c r="G50" s="82"/>
      <c r="H50" s="82"/>
    </row>
    <row r="51" spans="1:8">
      <c r="A51" s="79" t="s">
        <v>208</v>
      </c>
    </row>
    <row r="52" spans="1:8">
      <c r="B52" s="79">
        <f t="shared" ref="B52:H52" si="7">B20</f>
        <v>2020</v>
      </c>
      <c r="C52" s="79">
        <f t="shared" si="7"/>
        <v>2021</v>
      </c>
      <c r="D52" s="79">
        <f t="shared" si="7"/>
        <v>2022</v>
      </c>
      <c r="E52" s="79">
        <f t="shared" si="7"/>
        <v>2023</v>
      </c>
      <c r="F52" s="79">
        <f t="shared" si="7"/>
        <v>2024</v>
      </c>
      <c r="G52" s="79">
        <f t="shared" si="7"/>
        <v>2025</v>
      </c>
      <c r="H52" s="79">
        <f t="shared" si="7"/>
        <v>2026</v>
      </c>
    </row>
    <row r="53" spans="1:8">
      <c r="A53" s="18" t="str">
        <f t="shared" ref="A53:A60" si="8">A37</f>
        <v>Algemene Zaken</v>
      </c>
      <c r="B53" s="80">
        <f t="shared" ref="B53:H64" si="9">+B5+B37</f>
        <v>0.625</v>
      </c>
      <c r="C53" s="80">
        <f t="shared" si="9"/>
        <v>0.59399999999999997</v>
      </c>
      <c r="D53" s="80">
        <f t="shared" si="9"/>
        <v>0.59399999999999997</v>
      </c>
      <c r="E53" s="80">
        <f t="shared" si="9"/>
        <v>0.59399999999999997</v>
      </c>
      <c r="F53" s="80">
        <f t="shared" si="9"/>
        <v>0.59399999999999997</v>
      </c>
      <c r="G53" s="80">
        <f t="shared" si="9"/>
        <v>0.59399999999999997</v>
      </c>
      <c r="H53" s="80">
        <f t="shared" si="9"/>
        <v>0.59399999999999997</v>
      </c>
    </row>
    <row r="54" spans="1:8" s="4" customFormat="1">
      <c r="A54" s="94" t="str">
        <f t="shared" si="8"/>
        <v xml:space="preserve">Buitenlandse Zaken </v>
      </c>
      <c r="B54" s="80">
        <f t="shared" si="9"/>
        <v>50.021844048000006</v>
      </c>
      <c r="C54" s="80">
        <f t="shared" si="9"/>
        <v>48.145371222500003</v>
      </c>
      <c r="D54" s="80">
        <f t="shared" si="9"/>
        <v>44.989800000000002</v>
      </c>
      <c r="E54" s="80">
        <f t="shared" si="9"/>
        <v>40.81519999999999</v>
      </c>
      <c r="F54" s="80">
        <f t="shared" si="9"/>
        <v>40.217700000000001</v>
      </c>
      <c r="G54" s="80">
        <f t="shared" si="9"/>
        <v>40.150200000000005</v>
      </c>
      <c r="H54" s="80">
        <f t="shared" si="9"/>
        <v>40.150200000000005</v>
      </c>
    </row>
    <row r="55" spans="1:8">
      <c r="A55" s="94" t="str">
        <f t="shared" si="8"/>
        <v xml:space="preserve">Justitie en Veiligheid </v>
      </c>
      <c r="B55" s="80">
        <f t="shared" si="9"/>
        <v>23.408000000000001</v>
      </c>
      <c r="C55" s="80">
        <f t="shared" si="9"/>
        <v>23.494999999999997</v>
      </c>
      <c r="D55" s="80">
        <f t="shared" si="9"/>
        <v>23.692</v>
      </c>
      <c r="E55" s="80">
        <f t="shared" si="9"/>
        <v>23.722000000000001</v>
      </c>
      <c r="F55" s="80">
        <f t="shared" si="9"/>
        <v>23.729999999999997</v>
      </c>
      <c r="G55" s="80">
        <f t="shared" si="9"/>
        <v>23.673999999999999</v>
      </c>
      <c r="H55" s="80">
        <f t="shared" si="9"/>
        <v>23.673999999999999</v>
      </c>
    </row>
    <row r="56" spans="1:8">
      <c r="A56" s="94" t="str">
        <f t="shared" si="8"/>
        <v>Binnenlandse Zaken en Koninkrijksrelaties</v>
      </c>
      <c r="B56" s="80">
        <f t="shared" si="9"/>
        <v>9.4710000000000001</v>
      </c>
      <c r="C56" s="80">
        <f t="shared" si="9"/>
        <v>10.844000000000001</v>
      </c>
      <c r="D56" s="80">
        <f t="shared" si="9"/>
        <v>10.922000000000001</v>
      </c>
      <c r="E56" s="80">
        <f t="shared" si="9"/>
        <v>9.7650000000000006</v>
      </c>
      <c r="F56" s="80">
        <f t="shared" si="9"/>
        <v>9.7560000000000002</v>
      </c>
      <c r="G56" s="80">
        <f t="shared" si="9"/>
        <v>9.7569999999999997</v>
      </c>
      <c r="H56" s="80">
        <f t="shared" si="9"/>
        <v>9.8670000000000009</v>
      </c>
    </row>
    <row r="57" spans="1:8" s="4" customFormat="1">
      <c r="A57" s="94" t="str">
        <f t="shared" si="8"/>
        <v>Onderwijs, Cultuur en Wetenschap</v>
      </c>
      <c r="B57" s="80">
        <f t="shared" si="9"/>
        <v>4533.0993914429637</v>
      </c>
      <c r="C57" s="80">
        <f t="shared" si="9"/>
        <v>4964.7201083186646</v>
      </c>
      <c r="D57" s="80">
        <f t="shared" si="9"/>
        <v>5076.7483802952083</v>
      </c>
      <c r="E57" s="80">
        <f t="shared" si="9"/>
        <v>4950.1749004034064</v>
      </c>
      <c r="F57" s="80">
        <f t="shared" si="9"/>
        <v>4994.9224872936538</v>
      </c>
      <c r="G57" s="80">
        <f t="shared" si="9"/>
        <v>5040.8412124928345</v>
      </c>
      <c r="H57" s="80">
        <f t="shared" si="9"/>
        <v>5066.7719665479417</v>
      </c>
    </row>
    <row r="58" spans="1:8">
      <c r="A58" s="94" t="str">
        <f t="shared" si="8"/>
        <v>Defensie</v>
      </c>
      <c r="B58" s="80">
        <f t="shared" si="9"/>
        <v>92.739000000000004</v>
      </c>
      <c r="C58" s="80">
        <f t="shared" si="9"/>
        <v>81.72</v>
      </c>
      <c r="D58" s="80">
        <f t="shared" si="9"/>
        <v>79.591000000000008</v>
      </c>
      <c r="E58" s="80">
        <f t="shared" si="9"/>
        <v>79.506</v>
      </c>
      <c r="F58" s="80">
        <f t="shared" si="9"/>
        <v>79.532000000000011</v>
      </c>
      <c r="G58" s="80">
        <f t="shared" si="9"/>
        <v>79.629000000000005</v>
      </c>
      <c r="H58" s="80">
        <f t="shared" si="9"/>
        <v>79.631</v>
      </c>
    </row>
    <row r="59" spans="1:8">
      <c r="A59" s="94" t="str">
        <f t="shared" si="8"/>
        <v>Infrastructuur en Waterstaat</v>
      </c>
      <c r="B59" s="80">
        <f t="shared" si="9"/>
        <v>124.28100000000001</v>
      </c>
      <c r="C59" s="80">
        <f t="shared" si="9"/>
        <v>162.21002099999998</v>
      </c>
      <c r="D59" s="80">
        <f t="shared" si="9"/>
        <v>161.58099999999999</v>
      </c>
      <c r="E59" s="80">
        <f t="shared" si="9"/>
        <v>139.20099999999999</v>
      </c>
      <c r="F59" s="80">
        <f t="shared" si="9"/>
        <v>125.19699999999996</v>
      </c>
      <c r="G59" s="80">
        <f t="shared" si="9"/>
        <v>117.81599999999997</v>
      </c>
      <c r="H59" s="80">
        <f t="shared" si="9"/>
        <v>107.24799999999999</v>
      </c>
    </row>
    <row r="60" spans="1:8" s="94" customFormat="1">
      <c r="A60" s="94" t="str">
        <f t="shared" si="8"/>
        <v>Economische Zaken en Klimaat</v>
      </c>
      <c r="B60" s="80">
        <f t="shared" si="9"/>
        <v>1173.0756749999996</v>
      </c>
      <c r="C60" s="80">
        <f t="shared" si="9"/>
        <v>1362.1916999999999</v>
      </c>
      <c r="D60" s="80">
        <f t="shared" si="9"/>
        <v>1366.9047849999999</v>
      </c>
      <c r="E60" s="80">
        <f t="shared" si="9"/>
        <v>1331.4634799999999</v>
      </c>
      <c r="F60" s="80">
        <f t="shared" si="9"/>
        <v>1285.0695699999999</v>
      </c>
      <c r="G60" s="80">
        <f t="shared" si="9"/>
        <v>1155.9829850000001</v>
      </c>
      <c r="H60" s="80">
        <f t="shared" si="9"/>
        <v>1131.3464349999999</v>
      </c>
    </row>
    <row r="61" spans="1:8" s="94" customFormat="1">
      <c r="A61" s="94" t="s">
        <v>476</v>
      </c>
      <c r="B61" s="80">
        <f t="shared" si="9"/>
        <v>255.2655</v>
      </c>
      <c r="C61" s="80">
        <f t="shared" si="9"/>
        <v>296.34015000000005</v>
      </c>
      <c r="D61" s="80">
        <f t="shared" si="9"/>
        <v>280.70259999999996</v>
      </c>
      <c r="E61" s="80">
        <f t="shared" si="9"/>
        <v>281.54809999999998</v>
      </c>
      <c r="F61" s="80">
        <f t="shared" si="9"/>
        <v>278.3091</v>
      </c>
      <c r="G61" s="80">
        <f t="shared" si="9"/>
        <v>317.02145000000002</v>
      </c>
      <c r="H61" s="80">
        <f t="shared" si="9"/>
        <v>301.08019999999999</v>
      </c>
    </row>
    <row r="62" spans="1:8">
      <c r="A62" s="94" t="str">
        <f>A46</f>
        <v>Sociale Zaken en Werkgelegenheid</v>
      </c>
      <c r="B62" s="80">
        <f t="shared" si="9"/>
        <v>17.71</v>
      </c>
      <c r="C62" s="80">
        <f t="shared" si="9"/>
        <v>18.362000000000002</v>
      </c>
      <c r="D62" s="80">
        <f t="shared" si="9"/>
        <v>21.491999999999997</v>
      </c>
      <c r="E62" s="80">
        <f t="shared" si="9"/>
        <v>21.991</v>
      </c>
      <c r="F62" s="80">
        <f t="shared" si="9"/>
        <v>20.215000000000003</v>
      </c>
      <c r="G62" s="80">
        <f t="shared" si="9"/>
        <v>20.096000000000004</v>
      </c>
      <c r="H62" s="80">
        <f t="shared" si="9"/>
        <v>21.597000000000001</v>
      </c>
    </row>
    <row r="63" spans="1:8">
      <c r="A63" s="94" t="str">
        <f>A47</f>
        <v>Volksgezondheid, Welzijn en Sport</v>
      </c>
      <c r="B63" s="80">
        <f t="shared" si="9"/>
        <v>356.483</v>
      </c>
      <c r="C63" s="80">
        <f t="shared" si="9"/>
        <v>506.88100000000003</v>
      </c>
      <c r="D63" s="80">
        <f t="shared" si="9"/>
        <v>431.56938139798746</v>
      </c>
      <c r="E63" s="80">
        <f t="shared" si="9"/>
        <v>388.20916918511438</v>
      </c>
      <c r="F63" s="80">
        <f t="shared" si="9"/>
        <v>351.18816918511436</v>
      </c>
      <c r="G63" s="80">
        <f t="shared" si="9"/>
        <v>307.65016918511435</v>
      </c>
      <c r="H63" s="80">
        <f t="shared" si="9"/>
        <v>296.73216918511434</v>
      </c>
    </row>
    <row r="64" spans="1:8" s="94" customFormat="1">
      <c r="A64" s="94" t="s">
        <v>590</v>
      </c>
      <c r="B64" s="80">
        <f t="shared" si="9"/>
        <v>0</v>
      </c>
      <c r="C64" s="80">
        <f t="shared" si="9"/>
        <v>25.033000000000001</v>
      </c>
      <c r="D64" s="80">
        <f t="shared" si="9"/>
        <v>639.13599999999985</v>
      </c>
      <c r="E64" s="80">
        <f t="shared" si="9"/>
        <v>996.86000000000013</v>
      </c>
      <c r="F64" s="80">
        <f t="shared" si="9"/>
        <v>1352.4430000000002</v>
      </c>
      <c r="G64" s="80">
        <f t="shared" si="9"/>
        <v>1373.0930000000003</v>
      </c>
      <c r="H64" s="80">
        <f t="shared" si="9"/>
        <v>1055</v>
      </c>
    </row>
    <row r="65" spans="1:8" s="79" customFormat="1">
      <c r="A65" s="79" t="s">
        <v>125</v>
      </c>
      <c r="B65" s="81">
        <f>SUM(B53:B64)</f>
        <v>6636.1794104909641</v>
      </c>
      <c r="C65" s="81">
        <f t="shared" ref="C65:H65" si="10">SUM(C53:C64)</f>
        <v>7500.5363505411651</v>
      </c>
      <c r="D65" s="81">
        <f t="shared" si="10"/>
        <v>8137.9229466931956</v>
      </c>
      <c r="E65" s="81">
        <f t="shared" si="10"/>
        <v>8263.8498495885215</v>
      </c>
      <c r="F65" s="81">
        <f t="shared" si="10"/>
        <v>8561.1740264787695</v>
      </c>
      <c r="G65" s="81">
        <f t="shared" si="10"/>
        <v>8486.3050166779485</v>
      </c>
      <c r="H65" s="81">
        <f t="shared" si="10"/>
        <v>8133.6919707330562</v>
      </c>
    </row>
    <row r="66" spans="1:8">
      <c r="B66" s="80"/>
      <c r="C66" s="80"/>
      <c r="D66" s="80"/>
      <c r="E66" s="80"/>
      <c r="F66" s="80"/>
      <c r="G66" s="80"/>
      <c r="H66" s="80"/>
    </row>
    <row r="67" spans="1:8">
      <c r="B67" s="82"/>
      <c r="C67" s="82"/>
      <c r="D67" s="82"/>
      <c r="E67" s="82"/>
      <c r="F67" s="82"/>
      <c r="G67" s="82"/>
      <c r="H67" s="82"/>
    </row>
  </sheetData>
  <sortState ref="K4:R15">
    <sortCondition descending="1" ref="L4:L15"/>
  </sortState>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zoomScaleNormal="100" zoomScaleSheetLayoutView="100" workbookViewId="0">
      <selection activeCell="B3" sqref="B3:H3"/>
    </sheetView>
  </sheetViews>
  <sheetFormatPr defaultColWidth="9.140625" defaultRowHeight="15"/>
  <cols>
    <col min="1" max="1" width="46" style="42" customWidth="1"/>
    <col min="2" max="8" width="13.5703125" style="35" customWidth="1"/>
    <col min="9" max="9" width="12.5703125" style="35" customWidth="1"/>
    <col min="10" max="10" width="15.140625" style="35" customWidth="1"/>
    <col min="11" max="16384" width="9.140625" style="35"/>
  </cols>
  <sheetData>
    <row r="1" spans="1:18" ht="18.75">
      <c r="A1" s="76" t="s">
        <v>191</v>
      </c>
      <c r="I1" s="144"/>
    </row>
    <row r="2" spans="1:18" ht="15" customHeight="1">
      <c r="B2" s="269"/>
      <c r="C2" s="269"/>
      <c r="D2" s="269"/>
      <c r="E2" s="269"/>
      <c r="F2" s="269"/>
      <c r="G2" s="269"/>
      <c r="H2" s="269"/>
      <c r="I2" s="230"/>
    </row>
    <row r="3" spans="1:18" s="36" customFormat="1">
      <c r="A3" s="43" t="s">
        <v>339</v>
      </c>
      <c r="B3" s="348"/>
      <c r="C3" s="348"/>
      <c r="D3" s="348"/>
      <c r="E3" s="348"/>
      <c r="F3" s="348"/>
      <c r="G3" s="348"/>
      <c r="H3" s="348"/>
      <c r="I3" s="230"/>
      <c r="J3" s="39"/>
    </row>
    <row r="4" spans="1:18" s="36" customFormat="1" ht="15.75" customHeight="1">
      <c r="A4" s="98" t="s">
        <v>402</v>
      </c>
      <c r="B4" s="231">
        <f>Innovatie!C3</f>
        <v>2020</v>
      </c>
      <c r="C4" s="231">
        <f>Innovatie!D3</f>
        <v>2021</v>
      </c>
      <c r="D4" s="231">
        <f>Innovatie!E3</f>
        <v>2022</v>
      </c>
      <c r="E4" s="231">
        <f>Innovatie!F3</f>
        <v>2023</v>
      </c>
      <c r="F4" s="231">
        <f>Innovatie!G3</f>
        <v>2024</v>
      </c>
      <c r="G4" s="231">
        <f>Innovatie!H3</f>
        <v>2025</v>
      </c>
      <c r="H4" s="231">
        <f>Innovatie!I3</f>
        <v>2026</v>
      </c>
      <c r="I4" s="232" t="s">
        <v>340</v>
      </c>
    </row>
    <row r="5" spans="1:18" s="175" customFormat="1" ht="30">
      <c r="A5" s="207" t="s">
        <v>389</v>
      </c>
      <c r="B5" s="208">
        <v>1226</v>
      </c>
      <c r="C5" s="208">
        <v>1438</v>
      </c>
      <c r="D5" s="208">
        <v>1336</v>
      </c>
      <c r="E5" s="208">
        <v>1281</v>
      </c>
      <c r="F5" s="208">
        <v>1281</v>
      </c>
      <c r="G5" s="208">
        <v>1281</v>
      </c>
      <c r="H5" s="208">
        <v>1281</v>
      </c>
      <c r="I5" s="209">
        <v>100</v>
      </c>
      <c r="J5" s="174"/>
      <c r="K5" s="174"/>
      <c r="L5" s="210"/>
      <c r="M5" s="210"/>
      <c r="N5" s="210"/>
      <c r="O5" s="210"/>
      <c r="P5" s="210"/>
      <c r="Q5" s="210"/>
      <c r="R5" s="210"/>
    </row>
    <row r="6" spans="1:18" s="175" customFormat="1">
      <c r="A6" s="207" t="s">
        <v>591</v>
      </c>
      <c r="B6" s="208">
        <v>5</v>
      </c>
      <c r="C6" s="208">
        <v>5</v>
      </c>
      <c r="D6" s="208">
        <v>5</v>
      </c>
      <c r="E6" s="208">
        <v>5</v>
      </c>
      <c r="F6" s="208">
        <v>5</v>
      </c>
      <c r="G6" s="208">
        <v>5</v>
      </c>
      <c r="H6" s="208">
        <v>5</v>
      </c>
      <c r="I6" s="209">
        <v>100</v>
      </c>
      <c r="J6" s="174"/>
      <c r="K6" s="174"/>
      <c r="L6" s="210"/>
      <c r="M6" s="210"/>
      <c r="N6" s="210"/>
      <c r="O6" s="210"/>
      <c r="P6" s="210"/>
      <c r="Q6" s="210"/>
      <c r="R6" s="210"/>
    </row>
    <row r="7" spans="1:18" s="175" customFormat="1">
      <c r="A7" s="207"/>
      <c r="B7" s="208"/>
      <c r="C7" s="208"/>
      <c r="D7" s="208"/>
      <c r="E7" s="208"/>
      <c r="F7" s="208"/>
      <c r="G7" s="208"/>
      <c r="H7" s="208"/>
      <c r="I7" s="209"/>
      <c r="J7" s="174"/>
      <c r="K7" s="174"/>
      <c r="L7" s="210"/>
      <c r="M7" s="210"/>
      <c r="N7" s="210"/>
      <c r="O7" s="210"/>
      <c r="P7" s="210"/>
      <c r="Q7" s="210"/>
      <c r="R7" s="210"/>
    </row>
    <row r="8" spans="1:18" s="175" customFormat="1">
      <c r="A8" s="226" t="s">
        <v>541</v>
      </c>
      <c r="B8" s="208"/>
      <c r="C8" s="208"/>
      <c r="D8" s="208"/>
      <c r="E8" s="208"/>
      <c r="F8" s="208"/>
      <c r="G8" s="208"/>
      <c r="H8" s="208"/>
      <c r="I8" s="209"/>
      <c r="J8" s="174"/>
      <c r="K8" s="174"/>
      <c r="L8" s="210"/>
      <c r="M8" s="210"/>
      <c r="N8" s="210"/>
      <c r="O8" s="210"/>
      <c r="P8" s="210"/>
      <c r="Q8" s="210"/>
      <c r="R8" s="210"/>
    </row>
    <row r="9" spans="1:18" ht="14.25" customHeight="1">
      <c r="A9" s="98" t="s">
        <v>402</v>
      </c>
      <c r="B9" s="231">
        <f t="shared" ref="B9:H9" si="0">B4</f>
        <v>2020</v>
      </c>
      <c r="C9" s="231">
        <f t="shared" si="0"/>
        <v>2021</v>
      </c>
      <c r="D9" s="231">
        <f t="shared" si="0"/>
        <v>2022</v>
      </c>
      <c r="E9" s="231">
        <f t="shared" si="0"/>
        <v>2023</v>
      </c>
      <c r="F9" s="231">
        <f t="shared" si="0"/>
        <v>2024</v>
      </c>
      <c r="G9" s="231">
        <f t="shared" si="0"/>
        <v>2025</v>
      </c>
      <c r="H9" s="231">
        <f t="shared" si="0"/>
        <v>2026</v>
      </c>
      <c r="I9" s="232" t="s">
        <v>470</v>
      </c>
      <c r="J9" s="36"/>
      <c r="K9" s="36"/>
      <c r="L9" s="132"/>
      <c r="M9" s="132"/>
      <c r="N9" s="132"/>
      <c r="O9" s="132"/>
      <c r="P9" s="132"/>
      <c r="Q9" s="132"/>
      <c r="R9" s="132"/>
    </row>
    <row r="10" spans="1:18" s="175" customFormat="1" ht="15" customHeight="1">
      <c r="A10" s="207" t="s">
        <v>653</v>
      </c>
      <c r="B10" s="208">
        <v>149</v>
      </c>
      <c r="C10" s="208">
        <v>139</v>
      </c>
      <c r="D10" s="208">
        <v>139</v>
      </c>
      <c r="E10" s="208">
        <v>139</v>
      </c>
      <c r="F10" s="208">
        <v>139</v>
      </c>
      <c r="G10" s="208">
        <v>139</v>
      </c>
      <c r="H10" s="208">
        <v>139</v>
      </c>
      <c r="I10" s="227">
        <v>100</v>
      </c>
      <c r="J10" s="174"/>
      <c r="K10" s="174"/>
    </row>
    <row r="11" spans="1:18" s="175" customFormat="1" ht="15" customHeight="1">
      <c r="A11" s="207" t="s">
        <v>654</v>
      </c>
      <c r="B11" s="208">
        <v>0</v>
      </c>
      <c r="C11" s="208">
        <v>0</v>
      </c>
      <c r="D11" s="208">
        <v>30</v>
      </c>
      <c r="E11" s="208">
        <v>30</v>
      </c>
      <c r="F11" s="208">
        <v>30</v>
      </c>
      <c r="G11" s="208">
        <v>0</v>
      </c>
      <c r="H11" s="208">
        <v>0</v>
      </c>
      <c r="I11" s="227">
        <v>100</v>
      </c>
      <c r="J11" s="174"/>
      <c r="K11" s="174"/>
    </row>
    <row r="12" spans="1:18" s="176" customFormat="1" ht="15" customHeight="1">
      <c r="A12" s="173" t="s">
        <v>450</v>
      </c>
      <c r="B12" s="228">
        <f t="shared" ref="B12:H12" si="1">SUM(B10:B11)</f>
        <v>149</v>
      </c>
      <c r="C12" s="228">
        <f t="shared" si="1"/>
        <v>139</v>
      </c>
      <c r="D12" s="228">
        <f t="shared" si="1"/>
        <v>169</v>
      </c>
      <c r="E12" s="228">
        <f t="shared" si="1"/>
        <v>169</v>
      </c>
      <c r="F12" s="228">
        <f t="shared" si="1"/>
        <v>169</v>
      </c>
      <c r="G12" s="228">
        <f t="shared" si="1"/>
        <v>139</v>
      </c>
      <c r="H12" s="228">
        <f t="shared" si="1"/>
        <v>139</v>
      </c>
      <c r="I12" s="229">
        <v>100</v>
      </c>
    </row>
    <row r="13" spans="1:18" ht="15" customHeight="1">
      <c r="B13" s="158"/>
      <c r="C13" s="158"/>
      <c r="D13" s="158"/>
      <c r="E13" s="158"/>
      <c r="F13" s="158"/>
      <c r="G13" s="158"/>
      <c r="H13" s="158"/>
      <c r="I13" s="140"/>
      <c r="J13" s="36"/>
      <c r="K13" s="36"/>
    </row>
    <row r="14" spans="1:18" s="36" customFormat="1">
      <c r="A14" s="43" t="s">
        <v>413</v>
      </c>
      <c r="B14" s="161">
        <f>SUM(B5,B12,B6,B7)</f>
        <v>1380</v>
      </c>
      <c r="C14" s="161">
        <f t="shared" ref="C14:H14" si="2">SUM(C5,C12,C6,C7)</f>
        <v>1582</v>
      </c>
      <c r="D14" s="161">
        <f t="shared" si="2"/>
        <v>1510</v>
      </c>
      <c r="E14" s="161">
        <f t="shared" si="2"/>
        <v>1455</v>
      </c>
      <c r="F14" s="161">
        <f t="shared" si="2"/>
        <v>1455</v>
      </c>
      <c r="G14" s="161">
        <f t="shared" si="2"/>
        <v>1425</v>
      </c>
      <c r="H14" s="161">
        <f t="shared" si="2"/>
        <v>1425</v>
      </c>
    </row>
    <row r="15" spans="1:18" s="36" customFormat="1">
      <c r="A15" s="43"/>
      <c r="B15" s="161"/>
      <c r="C15" s="161"/>
      <c r="D15" s="161"/>
      <c r="E15" s="161"/>
      <c r="F15" s="161"/>
      <c r="G15" s="161"/>
      <c r="H15" s="161"/>
    </row>
    <row r="16" spans="1:18" s="36" customFormat="1">
      <c r="A16" s="43" t="s">
        <v>467</v>
      </c>
      <c r="B16" s="161"/>
      <c r="C16" s="161"/>
      <c r="D16" s="161"/>
      <c r="E16" s="161"/>
      <c r="F16" s="161"/>
      <c r="G16" s="161"/>
      <c r="H16" s="161"/>
    </row>
    <row r="17" spans="1:8" s="36" customFormat="1">
      <c r="A17" s="152" t="s">
        <v>560</v>
      </c>
      <c r="B17" s="73"/>
      <c r="C17" s="73"/>
      <c r="D17" s="160" t="s">
        <v>651</v>
      </c>
      <c r="E17" s="73"/>
      <c r="F17" s="73"/>
      <c r="G17" s="73"/>
      <c r="H17" s="73"/>
    </row>
    <row r="18" spans="1:8">
      <c r="A18" s="44" t="s">
        <v>466</v>
      </c>
      <c r="D18" s="152" t="s">
        <v>650</v>
      </c>
    </row>
    <row r="19" spans="1:8">
      <c r="A19" s="44"/>
    </row>
    <row r="20" spans="1:8">
      <c r="A20" s="70" t="s">
        <v>468</v>
      </c>
    </row>
    <row r="21" spans="1:8">
      <c r="A21" s="44" t="s">
        <v>271</v>
      </c>
    </row>
    <row r="22" spans="1:8">
      <c r="A22" s="44" t="s">
        <v>533</v>
      </c>
    </row>
    <row r="23" spans="1:8">
      <c r="A23" s="44" t="s">
        <v>534</v>
      </c>
    </row>
    <row r="24" spans="1:8">
      <c r="A24" s="44" t="s">
        <v>652</v>
      </c>
    </row>
    <row r="25" spans="1:8">
      <c r="A25" s="121"/>
      <c r="G25" s="42"/>
    </row>
    <row r="26" spans="1:8">
      <c r="A26" s="188" t="s">
        <v>469</v>
      </c>
      <c r="G26" s="42"/>
    </row>
    <row r="27" spans="1:8">
      <c r="A27" s="42" t="s">
        <v>123</v>
      </c>
      <c r="B27" s="35" t="s">
        <v>194</v>
      </c>
    </row>
    <row r="28" spans="1:8">
      <c r="A28" s="42" t="s">
        <v>124</v>
      </c>
      <c r="B28" s="35" t="s">
        <v>195</v>
      </c>
    </row>
    <row r="29" spans="1:8">
      <c r="A29" s="42" t="s">
        <v>192</v>
      </c>
      <c r="B29" s="35" t="s">
        <v>197</v>
      </c>
    </row>
    <row r="30" spans="1:8">
      <c r="A30" s="42" t="s">
        <v>193</v>
      </c>
      <c r="B30" s="35" t="s">
        <v>196</v>
      </c>
    </row>
    <row r="32" spans="1:8">
      <c r="A32" s="237" t="s">
        <v>414</v>
      </c>
    </row>
    <row r="33" spans="1:7">
      <c r="A33" s="237" t="s">
        <v>390</v>
      </c>
    </row>
    <row r="34" spans="1:7">
      <c r="A34" s="237" t="s">
        <v>391</v>
      </c>
    </row>
    <row r="35" spans="1:7">
      <c r="A35" s="237" t="s">
        <v>419</v>
      </c>
    </row>
    <row r="36" spans="1:7">
      <c r="A36" s="237" t="s">
        <v>415</v>
      </c>
    </row>
    <row r="37" spans="1:7">
      <c r="A37" s="237" t="s">
        <v>416</v>
      </c>
    </row>
    <row r="38" spans="1:7" s="115" customFormat="1">
      <c r="A38" s="192" t="s">
        <v>417</v>
      </c>
    </row>
    <row r="39" spans="1:7" s="115" customFormat="1">
      <c r="A39" s="192" t="s">
        <v>418</v>
      </c>
    </row>
    <row r="40" spans="1:7" s="115" customFormat="1">
      <c r="A40" s="192" t="s">
        <v>449</v>
      </c>
    </row>
    <row r="41" spans="1:7" s="115" customFormat="1">
      <c r="A41" s="238" t="s">
        <v>656</v>
      </c>
      <c r="B41" s="239"/>
      <c r="C41" s="239"/>
      <c r="D41" s="239"/>
      <c r="E41" s="239"/>
      <c r="F41" s="239"/>
      <c r="G41" s="239"/>
    </row>
    <row r="42" spans="1:7" s="115" customFormat="1">
      <c r="A42" s="238" t="s">
        <v>657</v>
      </c>
      <c r="B42" s="239"/>
      <c r="C42" s="239"/>
      <c r="D42" s="239"/>
      <c r="E42" s="239"/>
      <c r="F42" s="239"/>
      <c r="G42" s="239"/>
    </row>
    <row r="43" spans="1:7" s="115" customFormat="1">
      <c r="A43" s="239"/>
    </row>
    <row r="44" spans="1:7">
      <c r="A44" s="240" t="s">
        <v>456</v>
      </c>
    </row>
    <row r="45" spans="1:7">
      <c r="A45" s="240" t="s">
        <v>457</v>
      </c>
    </row>
    <row r="46" spans="1:7">
      <c r="A46" s="240" t="s">
        <v>458</v>
      </c>
    </row>
    <row r="47" spans="1:7">
      <c r="A47" s="240" t="s">
        <v>459</v>
      </c>
    </row>
    <row r="48" spans="1:7">
      <c r="A48" s="240" t="s">
        <v>460</v>
      </c>
    </row>
    <row r="49" spans="1:17">
      <c r="A49" s="240" t="s">
        <v>461</v>
      </c>
    </row>
    <row r="50" spans="1:17">
      <c r="A50" s="240" t="s">
        <v>462</v>
      </c>
    </row>
    <row r="51" spans="1:17">
      <c r="A51" s="240" t="s">
        <v>463</v>
      </c>
    </row>
    <row r="52" spans="1:17">
      <c r="A52" s="240" t="s">
        <v>464</v>
      </c>
    </row>
    <row r="53" spans="1:17">
      <c r="A53" s="241" t="s">
        <v>465</v>
      </c>
    </row>
    <row r="54" spans="1:17">
      <c r="A54" s="241"/>
    </row>
    <row r="55" spans="1:17">
      <c r="A55" s="242" t="s">
        <v>655</v>
      </c>
      <c r="B55" s="115"/>
      <c r="C55" s="115"/>
      <c r="D55" s="115"/>
    </row>
    <row r="56" spans="1:17">
      <c r="A56" s="243" t="s">
        <v>561</v>
      </c>
    </row>
    <row r="57" spans="1:17">
      <c r="A57" t="s">
        <v>535</v>
      </c>
      <c r="B57"/>
      <c r="C57"/>
      <c r="D57"/>
      <c r="E57"/>
      <c r="F57"/>
      <c r="G57"/>
      <c r="H57"/>
      <c r="I57"/>
      <c r="J57"/>
      <c r="K57"/>
      <c r="L57"/>
      <c r="M57"/>
      <c r="P57" t="s">
        <v>536</v>
      </c>
      <c r="Q57" t="s">
        <v>537</v>
      </c>
    </row>
    <row r="58" spans="1:17">
      <c r="A58" s="219" t="s">
        <v>538</v>
      </c>
      <c r="B58" s="219">
        <v>2007</v>
      </c>
      <c r="C58" s="219">
        <v>2008</v>
      </c>
      <c r="D58" s="219">
        <v>2009</v>
      </c>
      <c r="E58" s="219">
        <v>2010</v>
      </c>
      <c r="F58" s="219">
        <v>2011</v>
      </c>
      <c r="G58" s="219">
        <v>2012</v>
      </c>
      <c r="H58" s="219">
        <v>2013</v>
      </c>
      <c r="I58" s="219">
        <v>2014</v>
      </c>
      <c r="J58" s="219">
        <v>2015</v>
      </c>
      <c r="K58" s="219">
        <v>2016</v>
      </c>
      <c r="L58" s="219">
        <v>2017</v>
      </c>
      <c r="M58" s="219">
        <v>2018</v>
      </c>
      <c r="N58" s="219">
        <v>2019</v>
      </c>
      <c r="O58" s="219">
        <v>2020</v>
      </c>
      <c r="P58" s="219">
        <v>2021</v>
      </c>
      <c r="Q58" s="219">
        <v>2022</v>
      </c>
    </row>
    <row r="59" spans="1:17">
      <c r="A59" s="220" t="s">
        <v>539</v>
      </c>
      <c r="B59" s="221" t="s">
        <v>540</v>
      </c>
      <c r="C59" s="221">
        <v>52</v>
      </c>
      <c r="D59" s="221">
        <v>91</v>
      </c>
      <c r="E59" s="221">
        <v>361</v>
      </c>
      <c r="F59" s="221">
        <v>605</v>
      </c>
      <c r="G59" s="221">
        <v>697</v>
      </c>
      <c r="H59" s="221">
        <v>883</v>
      </c>
      <c r="I59" s="221">
        <v>1081</v>
      </c>
      <c r="J59" s="221">
        <v>1264</v>
      </c>
      <c r="K59" s="221">
        <v>1368</v>
      </c>
      <c r="L59" s="221">
        <v>1581</v>
      </c>
      <c r="M59" s="221">
        <v>1646</v>
      </c>
      <c r="N59" s="221">
        <v>1597</v>
      </c>
      <c r="O59" s="221">
        <v>1636</v>
      </c>
      <c r="P59" s="221">
        <v>1410</v>
      </c>
      <c r="Q59" s="221">
        <v>1433</v>
      </c>
    </row>
    <row r="60" spans="1:17">
      <c r="A60" s="222" t="s">
        <v>714</v>
      </c>
      <c r="B60" s="223"/>
      <c r="C60" s="43"/>
      <c r="D60" s="224"/>
      <c r="E60" s="225"/>
      <c r="F60" s="224"/>
      <c r="G60"/>
      <c r="H60"/>
      <c r="I60"/>
      <c r="J60"/>
      <c r="K60"/>
      <c r="L60"/>
      <c r="M60"/>
      <c r="N60"/>
    </row>
  </sheetData>
  <hyperlinks>
    <hyperlink ref="A55" r:id="rId1"/>
    <hyperlink ref="D17" r:id="rId2"/>
    <hyperlink ref="A56" r:id="rId3"/>
  </hyperlinks>
  <pageMargins left="0.70866141732283472" right="0.70866141732283472" top="0.74803149606299213" bottom="0.74803149606299213" header="0.31496062992125984" footer="0.31496062992125984"/>
  <pageSetup paperSize="9" scale="85" orientation="landscape" r:id="rId4"/>
  <headerFooter>
    <oddFooter>&amp;L&amp;Z&amp;F</oddFooter>
  </headerFooter>
  <rowBreaks count="1" manualBreakCount="1">
    <brk id="31"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6"/>
  <sheetViews>
    <sheetView topLeftCell="A235" zoomScaleNormal="100" zoomScaleSheetLayoutView="100" workbookViewId="0">
      <selection activeCell="B240" sqref="B240"/>
    </sheetView>
  </sheetViews>
  <sheetFormatPr defaultColWidth="9.140625" defaultRowHeight="12.75"/>
  <cols>
    <col min="1" max="1" width="13.7109375" style="4" customWidth="1"/>
    <col min="2" max="2" width="51.5703125" style="4" customWidth="1"/>
    <col min="3" max="9" width="14.140625" style="4" customWidth="1"/>
    <col min="10" max="10" width="10.85546875" style="4" customWidth="1"/>
    <col min="11" max="11" width="9.140625" style="4"/>
    <col min="12" max="12" width="31.140625" style="4" customWidth="1"/>
    <col min="13" max="13" width="12" style="4" customWidth="1"/>
    <col min="14" max="14" width="6.28515625" style="4" customWidth="1"/>
    <col min="15" max="16384" width="9.140625" style="4"/>
  </cols>
  <sheetData>
    <row r="1" spans="1:14" ht="18.75">
      <c r="A1" s="25" t="s">
        <v>605</v>
      </c>
      <c r="B1" s="141"/>
      <c r="C1" s="141"/>
      <c r="D1" s="141"/>
      <c r="E1" s="141"/>
      <c r="F1" s="141"/>
      <c r="G1" s="141"/>
      <c r="H1" s="141"/>
      <c r="I1" s="141"/>
      <c r="J1" s="141"/>
      <c r="K1" s="141"/>
      <c r="L1" s="93"/>
      <c r="M1" s="141"/>
      <c r="N1" s="141"/>
    </row>
    <row r="3" spans="1:14">
      <c r="A3" s="24" t="s">
        <v>56</v>
      </c>
      <c r="B3" s="22" t="s">
        <v>57</v>
      </c>
      <c r="C3" s="1" t="s">
        <v>203</v>
      </c>
      <c r="D3" s="22" t="s">
        <v>58</v>
      </c>
      <c r="E3" s="22" t="s">
        <v>59</v>
      </c>
      <c r="F3" s="22" t="s">
        <v>60</v>
      </c>
      <c r="G3" s="22"/>
      <c r="H3" s="22"/>
      <c r="I3" s="22"/>
      <c r="J3" s="22" t="s">
        <v>342</v>
      </c>
      <c r="K3" s="23" t="s">
        <v>61</v>
      </c>
      <c r="L3" s="22" t="s">
        <v>41</v>
      </c>
      <c r="M3" s="22" t="s">
        <v>172</v>
      </c>
      <c r="N3" s="22" t="s">
        <v>0</v>
      </c>
    </row>
    <row r="4" spans="1:14">
      <c r="A4" s="24"/>
      <c r="B4" s="22"/>
      <c r="C4" s="1">
        <f>Totaal!C3</f>
        <v>2020</v>
      </c>
      <c r="D4" s="1">
        <f>Totaal!D3</f>
        <v>2021</v>
      </c>
      <c r="E4" s="1">
        <f>Totaal!E3</f>
        <v>2022</v>
      </c>
      <c r="F4" s="1">
        <f>Totaal!F3</f>
        <v>2023</v>
      </c>
      <c r="G4" s="1">
        <f>Totaal!G3</f>
        <v>2024</v>
      </c>
      <c r="H4" s="1">
        <f>Totaal!H3</f>
        <v>2025</v>
      </c>
      <c r="I4" s="1">
        <f>Totaal!I3</f>
        <v>2026</v>
      </c>
      <c r="J4" s="22"/>
      <c r="K4" s="23"/>
      <c r="L4" s="22"/>
      <c r="M4" s="22"/>
      <c r="N4" s="22"/>
    </row>
    <row r="5" spans="1:14" s="1" customFormat="1"/>
    <row r="6" spans="1:14" s="15" customFormat="1" ht="15">
      <c r="B6" s="15" t="s">
        <v>36</v>
      </c>
      <c r="L6" s="14"/>
    </row>
    <row r="7" spans="1:14" s="7" customFormat="1">
      <c r="A7" s="285" t="s">
        <v>548</v>
      </c>
      <c r="B7" s="286" t="s">
        <v>549</v>
      </c>
      <c r="C7" s="287">
        <v>0.625</v>
      </c>
      <c r="D7" s="288">
        <v>0.59399999999999997</v>
      </c>
      <c r="E7" s="288">
        <v>0.59399999999999997</v>
      </c>
      <c r="F7" s="288">
        <v>0.59399999999999997</v>
      </c>
      <c r="G7" s="288">
        <v>0.59399999999999997</v>
      </c>
      <c r="H7" s="288">
        <v>0.59399999999999997</v>
      </c>
      <c r="I7" s="288">
        <v>0.59399999999999997</v>
      </c>
      <c r="J7" s="285">
        <v>80</v>
      </c>
      <c r="K7" s="285">
        <v>11</v>
      </c>
      <c r="L7" s="288" t="s">
        <v>46</v>
      </c>
      <c r="M7" s="285" t="s">
        <v>6</v>
      </c>
      <c r="N7" s="285" t="s">
        <v>34</v>
      </c>
    </row>
    <row r="8" spans="1:14" s="3" customFormat="1" ht="15">
      <c r="A8" s="74"/>
      <c r="B8" s="252" t="s">
        <v>47</v>
      </c>
      <c r="C8" s="12">
        <f t="shared" ref="C8:I8" si="0">C7</f>
        <v>0.625</v>
      </c>
      <c r="D8" s="12">
        <f t="shared" si="0"/>
        <v>0.59399999999999997</v>
      </c>
      <c r="E8" s="12">
        <f t="shared" si="0"/>
        <v>0.59399999999999997</v>
      </c>
      <c r="F8" s="12">
        <f t="shared" si="0"/>
        <v>0.59399999999999997</v>
      </c>
      <c r="G8" s="12">
        <f t="shared" si="0"/>
        <v>0.59399999999999997</v>
      </c>
      <c r="H8" s="12">
        <f t="shared" si="0"/>
        <v>0.59399999999999997</v>
      </c>
      <c r="I8" s="12">
        <f t="shared" si="0"/>
        <v>0.59399999999999997</v>
      </c>
      <c r="J8" s="1"/>
      <c r="K8" s="1"/>
      <c r="L8" s="22"/>
      <c r="M8" s="1"/>
      <c r="N8" s="1"/>
    </row>
    <row r="9" spans="1:14" s="1" customFormat="1">
      <c r="C9" s="53"/>
      <c r="D9" s="53"/>
      <c r="E9" s="53"/>
      <c r="F9" s="53"/>
      <c r="G9" s="53"/>
      <c r="H9" s="53"/>
      <c r="I9" s="53"/>
    </row>
    <row r="10" spans="1:14" s="15" customFormat="1" ht="15">
      <c r="B10" s="15" t="s">
        <v>37</v>
      </c>
      <c r="C10" s="280"/>
      <c r="D10" s="54"/>
      <c r="E10" s="54"/>
      <c r="F10" s="54"/>
      <c r="G10" s="54"/>
      <c r="H10" s="54"/>
      <c r="I10" s="54"/>
      <c r="L10" s="14"/>
    </row>
    <row r="11" spans="1:14" s="7" customFormat="1">
      <c r="A11" s="7">
        <v>5</v>
      </c>
      <c r="B11" s="7" t="s">
        <v>138</v>
      </c>
      <c r="C11" s="58">
        <v>0.31</v>
      </c>
      <c r="D11" s="58">
        <v>0.34</v>
      </c>
      <c r="E11" s="58">
        <v>0.24199999999999999</v>
      </c>
      <c r="F11" s="58">
        <v>0.24199999999999999</v>
      </c>
      <c r="G11" s="58">
        <v>0.24199999999999999</v>
      </c>
      <c r="H11" s="58">
        <v>0.24199999999999999</v>
      </c>
      <c r="I11" s="58">
        <v>0.24199999999999999</v>
      </c>
      <c r="J11" s="7">
        <v>10</v>
      </c>
      <c r="K11" s="105">
        <v>11</v>
      </c>
      <c r="L11" s="105" t="s">
        <v>46</v>
      </c>
      <c r="M11" s="7" t="s">
        <v>4</v>
      </c>
      <c r="N11" s="7" t="s">
        <v>33</v>
      </c>
    </row>
    <row r="12" spans="1:14" s="7" customFormat="1">
      <c r="A12" s="285">
        <v>17</v>
      </c>
      <c r="B12" s="285" t="s">
        <v>139</v>
      </c>
      <c r="C12" s="289">
        <v>1.454</v>
      </c>
      <c r="D12" s="289">
        <v>1.425</v>
      </c>
      <c r="E12" s="289">
        <v>3</v>
      </c>
      <c r="F12" s="289">
        <v>3</v>
      </c>
      <c r="G12" s="289">
        <v>3</v>
      </c>
      <c r="H12" s="289">
        <v>3</v>
      </c>
      <c r="I12" s="289">
        <v>3</v>
      </c>
      <c r="J12" s="285">
        <v>100</v>
      </c>
      <c r="K12" s="288">
        <v>11</v>
      </c>
      <c r="L12" s="288" t="s">
        <v>46</v>
      </c>
      <c r="M12" s="285" t="s">
        <v>7</v>
      </c>
      <c r="N12" s="285" t="s">
        <v>34</v>
      </c>
    </row>
    <row r="13" spans="1:14" s="7" customFormat="1">
      <c r="A13" s="285">
        <v>17</v>
      </c>
      <c r="B13" s="285" t="s">
        <v>224</v>
      </c>
      <c r="C13" s="289">
        <v>23.565000000000001</v>
      </c>
      <c r="D13" s="289">
        <v>25.038</v>
      </c>
      <c r="E13" s="289">
        <v>25.088249999999999</v>
      </c>
      <c r="F13" s="289">
        <v>24.434999999999999</v>
      </c>
      <c r="G13" s="289">
        <v>24.21</v>
      </c>
      <c r="H13" s="289">
        <v>24.192499999999999</v>
      </c>
      <c r="I13" s="289">
        <v>24.192499999999999</v>
      </c>
      <c r="J13" s="285">
        <v>5</v>
      </c>
      <c r="K13" s="288">
        <v>11</v>
      </c>
      <c r="L13" s="288" t="s">
        <v>46</v>
      </c>
      <c r="M13" s="285" t="s">
        <v>7</v>
      </c>
      <c r="N13" s="285" t="s">
        <v>34</v>
      </c>
    </row>
    <row r="14" spans="1:14" s="7" customFormat="1">
      <c r="A14" s="285">
        <v>17</v>
      </c>
      <c r="B14" s="285" t="s">
        <v>225</v>
      </c>
      <c r="C14" s="290">
        <v>4.9779999999999998</v>
      </c>
      <c r="D14" s="290">
        <v>5.9790000000000001</v>
      </c>
      <c r="E14" s="290">
        <v>4.9172500000000001</v>
      </c>
      <c r="F14" s="290">
        <v>4.8903500000000006</v>
      </c>
      <c r="G14" s="290">
        <v>4.8778500000000005</v>
      </c>
      <c r="H14" s="290">
        <v>4.8778500000000005</v>
      </c>
      <c r="I14" s="290">
        <v>4.8778500000000005</v>
      </c>
      <c r="J14" s="285">
        <v>5</v>
      </c>
      <c r="K14" s="288">
        <v>11</v>
      </c>
      <c r="L14" s="288" t="s">
        <v>46</v>
      </c>
      <c r="M14" s="285" t="s">
        <v>7</v>
      </c>
      <c r="N14" s="285" t="s">
        <v>34</v>
      </c>
    </row>
    <row r="15" spans="1:14" s="7" customFormat="1">
      <c r="A15" s="285" t="s">
        <v>597</v>
      </c>
      <c r="B15" s="285" t="s">
        <v>596</v>
      </c>
      <c r="C15" s="290">
        <v>12.688844048</v>
      </c>
      <c r="D15" s="290">
        <v>6.5243712225000001</v>
      </c>
      <c r="E15" s="290">
        <v>3.7508499999999998</v>
      </c>
      <c r="F15" s="290">
        <v>0.16</v>
      </c>
      <c r="G15" s="290">
        <v>0.05</v>
      </c>
      <c r="H15" s="290">
        <v>0</v>
      </c>
      <c r="I15" s="290">
        <v>0</v>
      </c>
      <c r="J15" s="285">
        <v>5</v>
      </c>
      <c r="K15" s="288">
        <v>11</v>
      </c>
      <c r="L15" s="288" t="s">
        <v>46</v>
      </c>
      <c r="M15" s="285"/>
      <c r="N15" s="285" t="s">
        <v>34</v>
      </c>
    </row>
    <row r="16" spans="1:14" s="7" customFormat="1">
      <c r="A16" s="285">
        <v>17</v>
      </c>
      <c r="B16" s="285" t="s">
        <v>226</v>
      </c>
      <c r="C16" s="290">
        <v>7.0259999999999998</v>
      </c>
      <c r="D16" s="290">
        <v>8.8390000000000004</v>
      </c>
      <c r="E16" s="290">
        <v>7.9914499999999995</v>
      </c>
      <c r="F16" s="290">
        <v>8.0878499999999995</v>
      </c>
      <c r="G16" s="290">
        <v>7.8378500000000004</v>
      </c>
      <c r="H16" s="290">
        <v>7.8378500000000004</v>
      </c>
      <c r="I16" s="290">
        <v>7.8378500000000004</v>
      </c>
      <c r="J16" s="285">
        <v>5</v>
      </c>
      <c r="K16" s="288">
        <v>11</v>
      </c>
      <c r="L16" s="288" t="s">
        <v>46</v>
      </c>
      <c r="M16" s="285" t="s">
        <v>7</v>
      </c>
      <c r="N16" s="285" t="s">
        <v>34</v>
      </c>
    </row>
    <row r="17" spans="1:14" s="3" customFormat="1" ht="15">
      <c r="B17" s="74" t="s">
        <v>48</v>
      </c>
      <c r="C17" s="12">
        <f t="shared" ref="C17:I17" si="1">SUM(C11:C16)</f>
        <v>50.021844048000006</v>
      </c>
      <c r="D17" s="12">
        <f t="shared" si="1"/>
        <v>48.145371222500003</v>
      </c>
      <c r="E17" s="12">
        <f t="shared" si="1"/>
        <v>44.989800000000002</v>
      </c>
      <c r="F17" s="12">
        <f t="shared" si="1"/>
        <v>40.81519999999999</v>
      </c>
      <c r="G17" s="12">
        <f t="shared" si="1"/>
        <v>40.217700000000001</v>
      </c>
      <c r="H17" s="12">
        <f t="shared" si="1"/>
        <v>40.150200000000005</v>
      </c>
      <c r="I17" s="12">
        <f t="shared" si="1"/>
        <v>40.150200000000005</v>
      </c>
    </row>
    <row r="18" spans="1:14" s="1" customFormat="1">
      <c r="B18" s="21"/>
      <c r="C18" s="53"/>
      <c r="D18" s="53"/>
      <c r="E18" s="53"/>
      <c r="F18" s="53"/>
      <c r="G18" s="53"/>
      <c r="H18" s="53"/>
      <c r="I18" s="53"/>
    </row>
    <row r="19" spans="1:14" s="14" customFormat="1" ht="15">
      <c r="B19" s="15" t="s">
        <v>398</v>
      </c>
      <c r="C19" s="282"/>
      <c r="D19" s="55"/>
      <c r="E19" s="55"/>
      <c r="F19" s="55"/>
      <c r="G19" s="55"/>
      <c r="H19" s="55"/>
      <c r="I19" s="55"/>
    </row>
    <row r="20" spans="1:14" s="7" customFormat="1">
      <c r="A20" s="288"/>
      <c r="B20" s="288" t="s">
        <v>480</v>
      </c>
      <c r="C20" s="287">
        <v>2.4729999999999999</v>
      </c>
      <c r="D20" s="287">
        <v>2.492</v>
      </c>
      <c r="E20" s="287">
        <v>2.694</v>
      </c>
      <c r="F20" s="287">
        <v>2.7069999999999999</v>
      </c>
      <c r="G20" s="287">
        <v>2.7069999999999999</v>
      </c>
      <c r="H20" s="287">
        <v>2.6789999999999998</v>
      </c>
      <c r="I20" s="287">
        <v>2.6789999999999998</v>
      </c>
      <c r="J20" s="288">
        <v>10</v>
      </c>
      <c r="K20" s="288">
        <v>11</v>
      </c>
      <c r="L20" s="288" t="s">
        <v>46</v>
      </c>
      <c r="M20" s="288" t="s">
        <v>54</v>
      </c>
      <c r="N20" s="285" t="s">
        <v>34</v>
      </c>
    </row>
    <row r="21" spans="1:14" s="7" customFormat="1">
      <c r="A21" s="288"/>
      <c r="B21" s="288" t="s">
        <v>481</v>
      </c>
      <c r="C21" s="287">
        <v>2.4729999999999999</v>
      </c>
      <c r="D21" s="287">
        <v>2.4929999999999999</v>
      </c>
      <c r="E21" s="287">
        <v>2.6949999999999998</v>
      </c>
      <c r="F21" s="287">
        <v>2.7069999999999999</v>
      </c>
      <c r="G21" s="287">
        <v>2.7080000000000002</v>
      </c>
      <c r="H21" s="287">
        <v>2.68</v>
      </c>
      <c r="I21" s="287">
        <v>2.68</v>
      </c>
      <c r="J21" s="288">
        <v>10</v>
      </c>
      <c r="K21" s="288">
        <v>11</v>
      </c>
      <c r="L21" s="288" t="s">
        <v>46</v>
      </c>
      <c r="M21" s="288" t="s">
        <v>4</v>
      </c>
      <c r="N21" s="285" t="s">
        <v>34</v>
      </c>
    </row>
    <row r="22" spans="1:14" s="7" customFormat="1">
      <c r="A22" s="288"/>
      <c r="B22" s="288" t="s">
        <v>479</v>
      </c>
      <c r="C22" s="287">
        <v>7.0970000000000004</v>
      </c>
      <c r="D22" s="287">
        <v>7</v>
      </c>
      <c r="E22" s="287">
        <v>7</v>
      </c>
      <c r="F22" s="287">
        <v>7</v>
      </c>
      <c r="G22" s="287">
        <v>7</v>
      </c>
      <c r="H22" s="287">
        <v>7</v>
      </c>
      <c r="I22" s="287">
        <v>7</v>
      </c>
      <c r="J22" s="288">
        <v>15</v>
      </c>
      <c r="K22" s="288">
        <v>11</v>
      </c>
      <c r="L22" s="288" t="s">
        <v>46</v>
      </c>
      <c r="M22" s="288" t="s">
        <v>6</v>
      </c>
      <c r="N22" s="288" t="s">
        <v>34</v>
      </c>
    </row>
    <row r="23" spans="1:14" s="7" customFormat="1">
      <c r="A23" s="288" t="s">
        <v>343</v>
      </c>
      <c r="B23" s="288" t="s">
        <v>556</v>
      </c>
      <c r="C23" s="287">
        <v>11.365</v>
      </c>
      <c r="D23" s="287">
        <v>11.51</v>
      </c>
      <c r="E23" s="287">
        <v>11.303000000000001</v>
      </c>
      <c r="F23" s="287">
        <v>11.308</v>
      </c>
      <c r="G23" s="287">
        <v>11.315</v>
      </c>
      <c r="H23" s="287">
        <v>11.315</v>
      </c>
      <c r="I23" s="287">
        <v>11.315</v>
      </c>
      <c r="J23" s="291">
        <v>15</v>
      </c>
      <c r="K23" s="288">
        <v>11</v>
      </c>
      <c r="L23" s="288" t="s">
        <v>46</v>
      </c>
      <c r="M23" s="288" t="s">
        <v>6</v>
      </c>
      <c r="N23" s="288" t="s">
        <v>34</v>
      </c>
    </row>
    <row r="24" spans="1:14" s="74" customFormat="1" ht="15">
      <c r="B24" s="74" t="s">
        <v>49</v>
      </c>
      <c r="C24" s="111">
        <f t="shared" ref="C24:I24" si="2">SUM(C20:C23)</f>
        <v>23.408000000000001</v>
      </c>
      <c r="D24" s="111">
        <f t="shared" si="2"/>
        <v>23.494999999999997</v>
      </c>
      <c r="E24" s="111">
        <f t="shared" si="2"/>
        <v>23.692</v>
      </c>
      <c r="F24" s="111">
        <f t="shared" si="2"/>
        <v>23.722000000000001</v>
      </c>
      <c r="G24" s="111">
        <f t="shared" si="2"/>
        <v>23.729999999999997</v>
      </c>
      <c r="H24" s="111">
        <f t="shared" si="2"/>
        <v>23.673999999999999</v>
      </c>
      <c r="I24" s="111">
        <f t="shared" si="2"/>
        <v>23.673999999999999</v>
      </c>
      <c r="L24" s="21"/>
    </row>
    <row r="25" spans="1:14" s="3" customFormat="1" ht="15">
      <c r="C25" s="12"/>
      <c r="D25" s="12"/>
      <c r="E25" s="12"/>
      <c r="F25" s="12"/>
      <c r="G25" s="12"/>
      <c r="H25" s="12"/>
      <c r="I25" s="12"/>
      <c r="L25" s="1"/>
    </row>
    <row r="26" spans="1:14" s="15" customFormat="1" ht="15">
      <c r="B26" s="15" t="s">
        <v>51</v>
      </c>
      <c r="C26" s="54"/>
      <c r="D26" s="54"/>
      <c r="E26" s="54"/>
      <c r="F26" s="54"/>
      <c r="G26" s="54"/>
      <c r="H26" s="54"/>
      <c r="I26" s="54"/>
      <c r="L26" s="14"/>
    </row>
    <row r="27" spans="1:14" s="21" customFormat="1">
      <c r="A27" s="288" t="s">
        <v>550</v>
      </c>
      <c r="B27" s="288" t="s">
        <v>551</v>
      </c>
      <c r="C27" s="287">
        <v>2.6520000000000001</v>
      </c>
      <c r="D27" s="287">
        <v>3.036</v>
      </c>
      <c r="E27" s="287">
        <v>3.0579999999999998</v>
      </c>
      <c r="F27" s="287">
        <v>2.734</v>
      </c>
      <c r="G27" s="287">
        <v>2.7320000000000002</v>
      </c>
      <c r="H27" s="287">
        <v>2.7320000000000002</v>
      </c>
      <c r="I27" s="287">
        <v>2.7629999999999999</v>
      </c>
      <c r="J27" s="288">
        <v>80</v>
      </c>
      <c r="K27" s="292" t="s">
        <v>552</v>
      </c>
      <c r="L27" s="288"/>
      <c r="M27" s="293" t="s">
        <v>424</v>
      </c>
      <c r="N27" s="288" t="s">
        <v>34</v>
      </c>
    </row>
    <row r="28" spans="1:14" s="21" customFormat="1">
      <c r="A28" s="288" t="s">
        <v>550</v>
      </c>
      <c r="B28" s="288" t="s">
        <v>551</v>
      </c>
      <c r="C28" s="287">
        <v>0.189</v>
      </c>
      <c r="D28" s="287">
        <v>0.217</v>
      </c>
      <c r="E28" s="287">
        <v>0.218</v>
      </c>
      <c r="F28" s="287">
        <v>0.19500000000000001</v>
      </c>
      <c r="G28" s="287">
        <v>0.19500000000000001</v>
      </c>
      <c r="H28" s="287">
        <v>0.19500000000000001</v>
      </c>
      <c r="I28" s="287">
        <v>0.19700000000000001</v>
      </c>
      <c r="J28" s="288">
        <v>80</v>
      </c>
      <c r="K28" s="292" t="s">
        <v>552</v>
      </c>
      <c r="L28" s="288"/>
      <c r="M28" s="288" t="s">
        <v>54</v>
      </c>
      <c r="N28" s="288" t="s">
        <v>34</v>
      </c>
    </row>
    <row r="29" spans="1:14" s="21" customFormat="1">
      <c r="A29" s="288" t="s">
        <v>550</v>
      </c>
      <c r="B29" s="288" t="s">
        <v>551</v>
      </c>
      <c r="C29" s="287">
        <v>6.63</v>
      </c>
      <c r="D29" s="287">
        <v>7.5910000000000002</v>
      </c>
      <c r="E29" s="287">
        <v>7.6459999999999999</v>
      </c>
      <c r="F29" s="287">
        <v>6.8360000000000003</v>
      </c>
      <c r="G29" s="287">
        <v>6.8289999999999997</v>
      </c>
      <c r="H29" s="287">
        <v>6.83</v>
      </c>
      <c r="I29" s="287">
        <v>6.907</v>
      </c>
      <c r="J29" s="288">
        <v>80</v>
      </c>
      <c r="K29" s="292" t="s">
        <v>552</v>
      </c>
      <c r="L29" s="288"/>
      <c r="M29" s="293" t="s">
        <v>8</v>
      </c>
      <c r="N29" s="288" t="s">
        <v>34</v>
      </c>
    </row>
    <row r="30" spans="1:14" s="74" customFormat="1" ht="15">
      <c r="B30" s="74" t="s">
        <v>52</v>
      </c>
      <c r="C30" s="110">
        <f t="shared" ref="C30:I30" si="3">SUM(C27:C29)</f>
        <v>9.4710000000000001</v>
      </c>
      <c r="D30" s="110">
        <f t="shared" si="3"/>
        <v>10.844000000000001</v>
      </c>
      <c r="E30" s="110">
        <f t="shared" si="3"/>
        <v>10.922000000000001</v>
      </c>
      <c r="F30" s="110">
        <f t="shared" si="3"/>
        <v>9.7650000000000006</v>
      </c>
      <c r="G30" s="110">
        <f t="shared" si="3"/>
        <v>9.7560000000000002</v>
      </c>
      <c r="H30" s="110">
        <f t="shared" si="3"/>
        <v>9.7569999999999997</v>
      </c>
      <c r="I30" s="110">
        <f t="shared" si="3"/>
        <v>9.8670000000000009</v>
      </c>
      <c r="L30" s="21"/>
    </row>
    <row r="31" spans="1:14" s="1" customFormat="1">
      <c r="C31" s="151"/>
      <c r="D31" s="151"/>
      <c r="E31" s="151"/>
      <c r="F31" s="151"/>
      <c r="G31" s="151"/>
      <c r="H31" s="151"/>
      <c r="I31" s="154"/>
      <c r="J31" s="53"/>
    </row>
    <row r="32" spans="1:14" s="1" customFormat="1" ht="15">
      <c r="A32" s="14"/>
      <c r="B32" s="15" t="s">
        <v>38</v>
      </c>
      <c r="C32" s="55"/>
      <c r="D32" s="55"/>
      <c r="E32" s="55"/>
      <c r="F32" s="55"/>
      <c r="G32" s="55"/>
      <c r="H32" s="55"/>
      <c r="I32" s="55"/>
      <c r="J32" s="14"/>
      <c r="K32" s="14"/>
      <c r="L32" s="14"/>
      <c r="M32" s="14"/>
      <c r="N32" s="14"/>
    </row>
    <row r="33" spans="1:14" s="21" customFormat="1">
      <c r="A33" s="117">
        <v>7</v>
      </c>
      <c r="B33" s="118" t="s">
        <v>455</v>
      </c>
      <c r="C33" s="120">
        <v>2985.3139011704329</v>
      </c>
      <c r="D33" s="120">
        <v>3355.0450369769233</v>
      </c>
      <c r="E33" s="120">
        <v>3487.9621360089368</v>
      </c>
      <c r="F33" s="120">
        <v>3371.12272565184</v>
      </c>
      <c r="G33" s="120">
        <v>3437.6327990257582</v>
      </c>
      <c r="H33" s="120">
        <v>3492.6030428244776</v>
      </c>
      <c r="I33" s="120">
        <v>3525.7571794630608</v>
      </c>
      <c r="J33" s="143">
        <f>0.576*100</f>
        <v>57.599999999999994</v>
      </c>
      <c r="K33" s="119" t="s">
        <v>334</v>
      </c>
      <c r="L33" s="118" t="s">
        <v>411</v>
      </c>
      <c r="M33" s="119"/>
      <c r="N33" s="118" t="s">
        <v>33</v>
      </c>
    </row>
    <row r="34" spans="1:14" s="21" customFormat="1">
      <c r="A34" s="117">
        <v>7</v>
      </c>
      <c r="B34" s="118" t="s">
        <v>67</v>
      </c>
      <c r="C34" s="120">
        <v>225.31576099999998</v>
      </c>
      <c r="D34" s="120">
        <v>241.12221100000002</v>
      </c>
      <c r="E34" s="120">
        <v>241.78413599999999</v>
      </c>
      <c r="F34" s="120">
        <v>231.22810699999999</v>
      </c>
      <c r="G34" s="120">
        <v>231.695761</v>
      </c>
      <c r="H34" s="120">
        <v>232.15639700000003</v>
      </c>
      <c r="I34" s="120">
        <v>232.610972</v>
      </c>
      <c r="J34" s="143">
        <v>31.9</v>
      </c>
      <c r="K34" s="119" t="s">
        <v>189</v>
      </c>
      <c r="L34" s="118" t="s">
        <v>88</v>
      </c>
      <c r="M34" s="119"/>
      <c r="N34" s="118" t="s">
        <v>33</v>
      </c>
    </row>
    <row r="35" spans="1:14" s="21" customFormat="1">
      <c r="A35" s="117">
        <v>6</v>
      </c>
      <c r="B35" s="118" t="s">
        <v>448</v>
      </c>
      <c r="C35" s="120">
        <v>87.835999999999999</v>
      </c>
      <c r="D35" s="120">
        <v>89.866</v>
      </c>
      <c r="E35" s="120">
        <v>89.903999999999996</v>
      </c>
      <c r="F35" s="120">
        <v>89.903999999999996</v>
      </c>
      <c r="G35" s="120">
        <v>89.903999999999996</v>
      </c>
      <c r="H35" s="120">
        <v>89.903999999999996</v>
      </c>
      <c r="I35" s="120">
        <v>89.903999999999996</v>
      </c>
      <c r="J35" s="118">
        <v>100</v>
      </c>
      <c r="K35" s="119" t="s">
        <v>334</v>
      </c>
      <c r="L35" s="118" t="s">
        <v>411</v>
      </c>
      <c r="M35" s="119"/>
      <c r="N35" s="118" t="s">
        <v>33</v>
      </c>
    </row>
    <row r="36" spans="1:14" s="21" customFormat="1">
      <c r="A36" s="117">
        <v>7</v>
      </c>
      <c r="B36" s="118" t="s">
        <v>68</v>
      </c>
      <c r="C36" s="247">
        <v>2.3397000000000001</v>
      </c>
      <c r="D36" s="247">
        <v>2.1352499999999996</v>
      </c>
      <c r="E36" s="247">
        <v>2.17605</v>
      </c>
      <c r="F36" s="247">
        <v>2.1683999999999997</v>
      </c>
      <c r="G36" s="247">
        <v>2.1683999999999997</v>
      </c>
      <c r="H36" s="247">
        <v>2.1683999999999997</v>
      </c>
      <c r="I36" s="247">
        <v>2.1683999999999997</v>
      </c>
      <c r="J36" s="118">
        <v>15</v>
      </c>
      <c r="K36" s="119">
        <v>11</v>
      </c>
      <c r="L36" s="105" t="s">
        <v>46</v>
      </c>
      <c r="M36" s="118" t="s">
        <v>4</v>
      </c>
      <c r="N36" s="118" t="s">
        <v>33</v>
      </c>
    </row>
    <row r="37" spans="1:14" s="21" customFormat="1">
      <c r="A37" s="117">
        <v>7</v>
      </c>
      <c r="B37" s="118" t="s">
        <v>69</v>
      </c>
      <c r="C37" s="247">
        <v>0.75750000000000006</v>
      </c>
      <c r="D37" s="247">
        <v>0.77400000000000002</v>
      </c>
      <c r="E37" s="247">
        <v>0.77400000000000002</v>
      </c>
      <c r="F37" s="247">
        <v>0.77400000000000002</v>
      </c>
      <c r="G37" s="247">
        <v>0.77400000000000002</v>
      </c>
      <c r="H37" s="247">
        <v>0.77400000000000002</v>
      </c>
      <c r="I37" s="247">
        <v>0.77400000000000002</v>
      </c>
      <c r="J37" s="118">
        <v>75</v>
      </c>
      <c r="K37" s="119" t="s">
        <v>70</v>
      </c>
      <c r="L37" s="105" t="s">
        <v>71</v>
      </c>
      <c r="M37" s="118" t="s">
        <v>4</v>
      </c>
      <c r="N37" s="118" t="s">
        <v>33</v>
      </c>
    </row>
    <row r="38" spans="1:14" s="21" customFormat="1">
      <c r="A38" s="117">
        <v>16</v>
      </c>
      <c r="B38" s="118" t="s">
        <v>72</v>
      </c>
      <c r="C38" s="120">
        <v>72.494460000000004</v>
      </c>
      <c r="D38" s="120">
        <v>72.772919999999999</v>
      </c>
      <c r="E38" s="120">
        <v>71.580235999999999</v>
      </c>
      <c r="F38" s="120">
        <v>69.488959999999992</v>
      </c>
      <c r="G38" s="120">
        <v>70.991423999999995</v>
      </c>
      <c r="H38" s="120">
        <v>70.561582000000001</v>
      </c>
      <c r="I38" s="120">
        <v>70.655164999999997</v>
      </c>
      <c r="J38" s="118">
        <v>75</v>
      </c>
      <c r="K38" s="119">
        <v>13</v>
      </c>
      <c r="L38" s="105" t="s">
        <v>92</v>
      </c>
      <c r="M38" s="118" t="s">
        <v>72</v>
      </c>
      <c r="N38" s="118" t="s">
        <v>33</v>
      </c>
    </row>
    <row r="39" spans="1:14" s="21" customFormat="1">
      <c r="A39" s="117">
        <v>16</v>
      </c>
      <c r="B39" s="118" t="s">
        <v>383</v>
      </c>
      <c r="C39" s="120">
        <v>5.1595000000000004</v>
      </c>
      <c r="D39" s="120">
        <v>5.0899000000000001</v>
      </c>
      <c r="E39" s="120">
        <v>5.0335000000000001</v>
      </c>
      <c r="F39" s="120">
        <v>5.0979999999999999</v>
      </c>
      <c r="G39" s="120">
        <v>5.0979999999999999</v>
      </c>
      <c r="H39" s="120">
        <v>5.0354000000000001</v>
      </c>
      <c r="I39" s="120">
        <v>5.0354000000000001</v>
      </c>
      <c r="J39" s="118">
        <v>10</v>
      </c>
      <c r="K39" s="119">
        <v>10</v>
      </c>
      <c r="L39" s="105" t="s">
        <v>53</v>
      </c>
      <c r="M39" s="118" t="s">
        <v>6</v>
      </c>
      <c r="N39" s="118" t="s">
        <v>33</v>
      </c>
    </row>
    <row r="40" spans="1:14" s="21" customFormat="1">
      <c r="A40" s="117">
        <v>16</v>
      </c>
      <c r="B40" s="118" t="s">
        <v>331</v>
      </c>
      <c r="C40" s="120">
        <v>6.1587299999999994</v>
      </c>
      <c r="D40" s="120">
        <v>6.2901000000000007</v>
      </c>
      <c r="E40" s="120">
        <v>6.2901000000000007</v>
      </c>
      <c r="F40" s="120">
        <v>6.2901000000000007</v>
      </c>
      <c r="G40" s="120">
        <v>6.2901000000000007</v>
      </c>
      <c r="H40" s="120">
        <v>6.2901000000000007</v>
      </c>
      <c r="I40" s="120">
        <v>6.2901000000000007</v>
      </c>
      <c r="J40" s="118">
        <v>87</v>
      </c>
      <c r="K40" s="119" t="s">
        <v>73</v>
      </c>
      <c r="L40" s="105" t="s">
        <v>74</v>
      </c>
      <c r="M40" s="118" t="s">
        <v>75</v>
      </c>
      <c r="N40" s="118" t="s">
        <v>33</v>
      </c>
    </row>
    <row r="41" spans="1:14" s="21" customFormat="1">
      <c r="A41" s="117">
        <v>16</v>
      </c>
      <c r="B41" s="118" t="s">
        <v>82</v>
      </c>
      <c r="C41" s="120">
        <v>11.17788</v>
      </c>
      <c r="D41" s="120">
        <v>10.699639999999999</v>
      </c>
      <c r="E41" s="120">
        <v>10.699639999999999</v>
      </c>
      <c r="F41" s="120">
        <v>10.699639999999999</v>
      </c>
      <c r="G41" s="120">
        <v>10.699639999999999</v>
      </c>
      <c r="H41" s="120">
        <v>10.699639999999999</v>
      </c>
      <c r="I41" s="120">
        <v>10.699639999999999</v>
      </c>
      <c r="J41" s="118">
        <v>98</v>
      </c>
      <c r="K41" s="119">
        <v>7</v>
      </c>
      <c r="L41" s="105" t="s">
        <v>83</v>
      </c>
      <c r="M41" s="118" t="s">
        <v>4</v>
      </c>
      <c r="N41" s="118" t="s">
        <v>33</v>
      </c>
    </row>
    <row r="42" spans="1:14" s="21" customFormat="1">
      <c r="A42" s="117">
        <v>16</v>
      </c>
      <c r="B42" s="118" t="s">
        <v>84</v>
      </c>
      <c r="C42" s="120">
        <v>0.221</v>
      </c>
      <c r="D42" s="120">
        <v>0.23100000000000001</v>
      </c>
      <c r="E42" s="120">
        <v>0.23100000000000001</v>
      </c>
      <c r="F42" s="120">
        <v>0.23100000000000001</v>
      </c>
      <c r="G42" s="120">
        <v>0.23100000000000001</v>
      </c>
      <c r="H42" s="120">
        <v>0.23100000000000001</v>
      </c>
      <c r="I42" s="120">
        <v>0.23100000000000001</v>
      </c>
      <c r="J42" s="118">
        <v>100</v>
      </c>
      <c r="K42" s="119" t="s">
        <v>85</v>
      </c>
      <c r="L42" s="105" t="s">
        <v>86</v>
      </c>
      <c r="M42" s="118" t="s">
        <v>4</v>
      </c>
      <c r="N42" s="118" t="s">
        <v>33</v>
      </c>
    </row>
    <row r="43" spans="1:14" s="21" customFormat="1">
      <c r="A43" s="117">
        <v>16</v>
      </c>
      <c r="B43" s="118" t="s">
        <v>76</v>
      </c>
      <c r="C43" s="120">
        <v>1.228</v>
      </c>
      <c r="D43" s="120">
        <v>1.357</v>
      </c>
      <c r="E43" s="120">
        <v>1.264</v>
      </c>
      <c r="F43" s="120">
        <v>1.2649999999999999</v>
      </c>
      <c r="G43" s="120">
        <v>1.3420000000000001</v>
      </c>
      <c r="H43" s="120">
        <v>0.95899999999999996</v>
      </c>
      <c r="I43" s="120">
        <v>0.95899999999999996</v>
      </c>
      <c r="J43" s="118">
        <v>100</v>
      </c>
      <c r="K43" s="119" t="s">
        <v>73</v>
      </c>
      <c r="L43" s="105" t="s">
        <v>74</v>
      </c>
      <c r="M43" s="118" t="s">
        <v>7</v>
      </c>
      <c r="N43" s="118" t="s">
        <v>33</v>
      </c>
    </row>
    <row r="44" spans="1:14" s="21" customFormat="1">
      <c r="A44" s="117">
        <v>16</v>
      </c>
      <c r="B44" s="118" t="s">
        <v>77</v>
      </c>
      <c r="C44" s="120">
        <v>5.2409999999999997</v>
      </c>
      <c r="D44" s="120">
        <v>5.3289999999999997</v>
      </c>
      <c r="E44" s="120">
        <v>5.3289999999999997</v>
      </c>
      <c r="F44" s="120">
        <v>5.3289999999999997</v>
      </c>
      <c r="G44" s="120">
        <v>5.3289999999999997</v>
      </c>
      <c r="H44" s="120">
        <v>5.3289999999999997</v>
      </c>
      <c r="I44" s="120">
        <v>5.3289999999999997</v>
      </c>
      <c r="J44" s="118">
        <v>100</v>
      </c>
      <c r="K44" s="119" t="s">
        <v>73</v>
      </c>
      <c r="L44" s="105" t="s">
        <v>74</v>
      </c>
      <c r="M44" s="118" t="s">
        <v>7</v>
      </c>
      <c r="N44" s="118" t="s">
        <v>33</v>
      </c>
    </row>
    <row r="45" spans="1:14" s="21" customFormat="1">
      <c r="A45" s="117">
        <v>16</v>
      </c>
      <c r="B45" s="118" t="s">
        <v>80</v>
      </c>
      <c r="C45" s="120">
        <v>50.530999999999999</v>
      </c>
      <c r="D45" s="120">
        <v>51.636000000000003</v>
      </c>
      <c r="E45" s="120">
        <v>51.417000000000002</v>
      </c>
      <c r="F45" s="120">
        <v>47.116</v>
      </c>
      <c r="G45" s="120">
        <v>47.072000000000003</v>
      </c>
      <c r="H45" s="120">
        <v>47.072000000000003</v>
      </c>
      <c r="I45" s="120">
        <v>47.072000000000003</v>
      </c>
      <c r="J45" s="118">
        <v>100</v>
      </c>
      <c r="K45" s="119" t="s">
        <v>73</v>
      </c>
      <c r="L45" s="105" t="s">
        <v>74</v>
      </c>
      <c r="M45" s="118" t="s">
        <v>7</v>
      </c>
      <c r="N45" s="118" t="s">
        <v>33</v>
      </c>
    </row>
    <row r="46" spans="1:14" s="21" customFormat="1">
      <c r="A46" s="117">
        <v>16</v>
      </c>
      <c r="B46" s="118" t="s">
        <v>81</v>
      </c>
      <c r="C46" s="120">
        <v>9.0809999999999995</v>
      </c>
      <c r="D46" s="120">
        <v>9.4420000000000002</v>
      </c>
      <c r="E46" s="120">
        <v>15.869</v>
      </c>
      <c r="F46" s="120">
        <v>9.6310000000000002</v>
      </c>
      <c r="G46" s="120">
        <v>9.6310000000000002</v>
      </c>
      <c r="H46" s="120">
        <v>10.096</v>
      </c>
      <c r="I46" s="120">
        <v>10.096</v>
      </c>
      <c r="J46" s="118">
        <v>100</v>
      </c>
      <c r="K46" s="119" t="s">
        <v>73</v>
      </c>
      <c r="L46" s="105" t="s">
        <v>74</v>
      </c>
      <c r="M46" s="118" t="s">
        <v>7</v>
      </c>
      <c r="N46" s="118" t="s">
        <v>33</v>
      </c>
    </row>
    <row r="47" spans="1:14" s="21" customFormat="1">
      <c r="A47" s="117" t="s">
        <v>95</v>
      </c>
      <c r="B47" s="118" t="s">
        <v>216</v>
      </c>
      <c r="C47" s="120">
        <v>11.27115</v>
      </c>
      <c r="D47" s="120">
        <v>10.103670000000001</v>
      </c>
      <c r="E47" s="120">
        <v>9.7216200000000015</v>
      </c>
      <c r="F47" s="120">
        <v>9.7119</v>
      </c>
      <c r="G47" s="120">
        <v>9.7075800000000001</v>
      </c>
      <c r="H47" s="120">
        <v>10.313460000000001</v>
      </c>
      <c r="I47" s="120">
        <v>10.308870000000001</v>
      </c>
      <c r="J47" s="118">
        <v>27</v>
      </c>
      <c r="K47" s="119">
        <v>10</v>
      </c>
      <c r="L47" s="105" t="s">
        <v>53</v>
      </c>
      <c r="M47" s="118" t="s">
        <v>6</v>
      </c>
      <c r="N47" s="118" t="s">
        <v>33</v>
      </c>
    </row>
    <row r="48" spans="1:14" s="21" customFormat="1">
      <c r="A48" s="117" t="s">
        <v>95</v>
      </c>
      <c r="B48" s="118" t="s">
        <v>96</v>
      </c>
      <c r="C48" s="120">
        <v>0.35705999999999999</v>
      </c>
      <c r="D48" s="120">
        <v>0.36443999999999999</v>
      </c>
      <c r="E48" s="120">
        <v>0.36443999999999999</v>
      </c>
      <c r="F48" s="120">
        <v>0.36443999999999999</v>
      </c>
      <c r="G48" s="120">
        <v>0.36443999999999999</v>
      </c>
      <c r="H48" s="120">
        <v>0.36443999999999999</v>
      </c>
      <c r="I48" s="180">
        <v>0.36443999999999999</v>
      </c>
      <c r="J48" s="118">
        <v>6</v>
      </c>
      <c r="K48" s="119">
        <v>10</v>
      </c>
      <c r="L48" s="105" t="s">
        <v>53</v>
      </c>
      <c r="M48" s="118" t="s">
        <v>6</v>
      </c>
      <c r="N48" s="118" t="s">
        <v>33</v>
      </c>
    </row>
    <row r="49" spans="1:14" s="21" customFormat="1">
      <c r="A49" s="117" t="s">
        <v>95</v>
      </c>
      <c r="B49" s="118" t="s">
        <v>98</v>
      </c>
      <c r="C49" s="120">
        <v>0.80500000000000005</v>
      </c>
      <c r="D49" s="120">
        <v>1.361</v>
      </c>
      <c r="E49" s="120">
        <v>1.361</v>
      </c>
      <c r="F49" s="120">
        <v>1.361</v>
      </c>
      <c r="G49" s="120">
        <v>1.361</v>
      </c>
      <c r="H49" s="120">
        <v>1.361</v>
      </c>
      <c r="I49" s="120">
        <v>1.361</v>
      </c>
      <c r="J49" s="118">
        <v>100</v>
      </c>
      <c r="K49" s="119">
        <v>10</v>
      </c>
      <c r="L49" s="105" t="s">
        <v>53</v>
      </c>
      <c r="M49" s="118" t="s">
        <v>4</v>
      </c>
      <c r="N49" s="118" t="s">
        <v>33</v>
      </c>
    </row>
    <row r="50" spans="1:14" s="21" customFormat="1">
      <c r="A50" s="117">
        <v>16</v>
      </c>
      <c r="B50" s="118" t="s">
        <v>689</v>
      </c>
      <c r="C50" s="120">
        <v>121.57000161336741</v>
      </c>
      <c r="D50" s="120">
        <v>117.48580372440779</v>
      </c>
      <c r="E50" s="120">
        <v>134.15786525620564</v>
      </c>
      <c r="F50" s="120">
        <v>134.15786525620564</v>
      </c>
      <c r="G50" s="120">
        <v>134.15786525620564</v>
      </c>
      <c r="H50" s="120">
        <v>134.15786525620564</v>
      </c>
      <c r="I50" s="120">
        <v>134.15786525620564</v>
      </c>
      <c r="J50" s="143">
        <v>89</v>
      </c>
      <c r="K50" s="119">
        <v>13</v>
      </c>
      <c r="L50" s="105" t="s">
        <v>92</v>
      </c>
      <c r="M50" s="118" t="s">
        <v>17</v>
      </c>
      <c r="N50" s="118" t="s">
        <v>212</v>
      </c>
    </row>
    <row r="51" spans="1:14" s="21" customFormat="1">
      <c r="A51" s="317">
        <v>16</v>
      </c>
      <c r="B51" s="295" t="s">
        <v>690</v>
      </c>
      <c r="C51" s="294">
        <v>302.34424765916378</v>
      </c>
      <c r="D51" s="294">
        <v>337.61963661733546</v>
      </c>
      <c r="E51" s="294">
        <v>321.49065703006681</v>
      </c>
      <c r="F51" s="294">
        <v>318.26726249536102</v>
      </c>
      <c r="G51" s="294">
        <v>318.17397801169187</v>
      </c>
      <c r="H51" s="294">
        <v>319.0818854121548</v>
      </c>
      <c r="I51" s="294">
        <v>318.7669348286779</v>
      </c>
      <c r="J51" s="297">
        <v>89</v>
      </c>
      <c r="K51" s="296">
        <v>13</v>
      </c>
      <c r="L51" s="288" t="s">
        <v>92</v>
      </c>
      <c r="M51" s="295" t="s">
        <v>17</v>
      </c>
      <c r="N51" s="295" t="s">
        <v>212</v>
      </c>
    </row>
    <row r="52" spans="1:14" s="21" customFormat="1">
      <c r="A52" s="317">
        <v>6</v>
      </c>
      <c r="B52" s="318" t="s">
        <v>328</v>
      </c>
      <c r="C52" s="294">
        <v>60.515000000000001</v>
      </c>
      <c r="D52" s="294">
        <v>58.875</v>
      </c>
      <c r="E52" s="294">
        <v>57.277999999999999</v>
      </c>
      <c r="F52" s="294">
        <v>55.228999999999999</v>
      </c>
      <c r="G52" s="294">
        <v>55.228999999999999</v>
      </c>
      <c r="H52" s="294">
        <v>53.228999999999999</v>
      </c>
      <c r="I52" s="294">
        <v>53.228999999999999</v>
      </c>
      <c r="J52" s="295">
        <v>100</v>
      </c>
      <c r="K52" s="296" t="s">
        <v>334</v>
      </c>
      <c r="L52" s="295" t="s">
        <v>411</v>
      </c>
      <c r="M52" s="296"/>
      <c r="N52" s="295" t="s">
        <v>34</v>
      </c>
    </row>
    <row r="53" spans="1:14" s="21" customFormat="1">
      <c r="A53" s="317">
        <v>16</v>
      </c>
      <c r="B53" s="295" t="s">
        <v>475</v>
      </c>
      <c r="C53" s="294">
        <v>150.28</v>
      </c>
      <c r="D53" s="294">
        <v>136.69900000000001</v>
      </c>
      <c r="E53" s="294">
        <v>135.62700000000001</v>
      </c>
      <c r="F53" s="294">
        <v>135.809</v>
      </c>
      <c r="G53" s="294">
        <v>133.209</v>
      </c>
      <c r="H53" s="294">
        <v>132.983</v>
      </c>
      <c r="I53" s="294">
        <v>132.88300000000001</v>
      </c>
      <c r="J53" s="297">
        <v>100</v>
      </c>
      <c r="K53" s="296">
        <v>13</v>
      </c>
      <c r="L53" s="288" t="s">
        <v>92</v>
      </c>
      <c r="M53" s="295" t="s">
        <v>17</v>
      </c>
      <c r="N53" s="295" t="s">
        <v>34</v>
      </c>
    </row>
    <row r="54" spans="1:14" s="21" customFormat="1">
      <c r="A54" s="317">
        <v>16</v>
      </c>
      <c r="B54" s="295" t="s">
        <v>335</v>
      </c>
      <c r="C54" s="298">
        <v>165.88499999999999</v>
      </c>
      <c r="D54" s="298">
        <v>169.56100000000001</v>
      </c>
      <c r="E54" s="298">
        <v>169.56100000000001</v>
      </c>
      <c r="F54" s="298">
        <v>169.56100000000001</v>
      </c>
      <c r="G54" s="298">
        <v>169.56100000000001</v>
      </c>
      <c r="H54" s="298">
        <v>169.56100000000001</v>
      </c>
      <c r="I54" s="298">
        <v>169.56100000000001</v>
      </c>
      <c r="J54" s="295">
        <v>100</v>
      </c>
      <c r="K54" s="296">
        <v>13</v>
      </c>
      <c r="L54" s="288" t="s">
        <v>92</v>
      </c>
      <c r="M54" s="295" t="s">
        <v>17</v>
      </c>
      <c r="N54" s="295" t="s">
        <v>34</v>
      </c>
    </row>
    <row r="55" spans="1:14" s="21" customFormat="1">
      <c r="A55" s="317">
        <v>16</v>
      </c>
      <c r="B55" s="295" t="s">
        <v>213</v>
      </c>
      <c r="C55" s="298">
        <v>8</v>
      </c>
      <c r="D55" s="298">
        <v>8.1769999999999996</v>
      </c>
      <c r="E55" s="298">
        <v>8.1769999999999996</v>
      </c>
      <c r="F55" s="298">
        <v>8.1769999999999996</v>
      </c>
      <c r="G55" s="298">
        <v>8.1769999999999996</v>
      </c>
      <c r="H55" s="298">
        <v>8.1769999999999996</v>
      </c>
      <c r="I55" s="298">
        <v>8.1769999999999996</v>
      </c>
      <c r="J55" s="295">
        <v>100</v>
      </c>
      <c r="K55" s="296" t="s">
        <v>85</v>
      </c>
      <c r="L55" s="288" t="s">
        <v>86</v>
      </c>
      <c r="M55" s="295" t="s">
        <v>91</v>
      </c>
      <c r="N55" s="295" t="s">
        <v>34</v>
      </c>
    </row>
    <row r="56" spans="1:14" s="21" customFormat="1">
      <c r="A56" s="317">
        <v>16</v>
      </c>
      <c r="B56" s="295" t="s">
        <v>214</v>
      </c>
      <c r="C56" s="298">
        <v>55.38</v>
      </c>
      <c r="D56" s="298">
        <v>56.607999999999997</v>
      </c>
      <c r="E56" s="298">
        <v>56.607999999999997</v>
      </c>
      <c r="F56" s="298">
        <v>56.607999999999997</v>
      </c>
      <c r="G56" s="298">
        <v>56.607999999999997</v>
      </c>
      <c r="H56" s="298">
        <v>56.607999999999997</v>
      </c>
      <c r="I56" s="298">
        <v>56.607999999999997</v>
      </c>
      <c r="J56" s="295">
        <v>100</v>
      </c>
      <c r="K56" s="296">
        <v>13</v>
      </c>
      <c r="L56" s="288" t="s">
        <v>92</v>
      </c>
      <c r="M56" s="295" t="s">
        <v>17</v>
      </c>
      <c r="N56" s="295" t="s">
        <v>34</v>
      </c>
    </row>
    <row r="57" spans="1:14" s="21" customFormat="1">
      <c r="A57" s="317">
        <v>16</v>
      </c>
      <c r="B57" s="295" t="s">
        <v>215</v>
      </c>
      <c r="C57" s="298">
        <v>33.869</v>
      </c>
      <c r="D57" s="298">
        <v>33.392000000000003</v>
      </c>
      <c r="E57" s="298">
        <v>30.834</v>
      </c>
      <c r="F57" s="298">
        <v>21.375</v>
      </c>
      <c r="G57" s="298">
        <v>20.353999999999999</v>
      </c>
      <c r="H57" s="298">
        <v>18.922000000000001</v>
      </c>
      <c r="I57" s="298">
        <v>16.439</v>
      </c>
      <c r="J57" s="295">
        <v>100</v>
      </c>
      <c r="K57" s="296">
        <v>9</v>
      </c>
      <c r="L57" s="288" t="s">
        <v>90</v>
      </c>
      <c r="M57" s="295" t="s">
        <v>17</v>
      </c>
      <c r="N57" s="295" t="s">
        <v>34</v>
      </c>
    </row>
    <row r="58" spans="1:14" s="21" customFormat="1">
      <c r="A58" s="317">
        <v>16</v>
      </c>
      <c r="B58" s="295" t="s">
        <v>333</v>
      </c>
      <c r="C58" s="294">
        <v>2.5</v>
      </c>
      <c r="D58" s="294">
        <v>2.5550000000000002</v>
      </c>
      <c r="E58" s="294">
        <v>2.5550000000000002</v>
      </c>
      <c r="F58" s="294">
        <v>2.5550000000000002</v>
      </c>
      <c r="G58" s="294">
        <v>2.5550000000000002</v>
      </c>
      <c r="H58" s="294">
        <v>2.5550000000000002</v>
      </c>
      <c r="I58" s="294">
        <v>2.5550000000000002</v>
      </c>
      <c r="J58" s="295">
        <v>100</v>
      </c>
      <c r="K58" s="296">
        <v>1</v>
      </c>
      <c r="L58" s="288" t="s">
        <v>93</v>
      </c>
      <c r="M58" s="295" t="s">
        <v>17</v>
      </c>
      <c r="N58" s="295" t="s">
        <v>34</v>
      </c>
    </row>
    <row r="59" spans="1:14" s="21" customFormat="1">
      <c r="A59" s="317">
        <v>16</v>
      </c>
      <c r="B59" s="295" t="s">
        <v>87</v>
      </c>
      <c r="C59" s="294">
        <v>3.1469999999999998</v>
      </c>
      <c r="D59" s="294">
        <v>3.2170000000000001</v>
      </c>
      <c r="E59" s="294">
        <v>3.181</v>
      </c>
      <c r="F59" s="294">
        <v>1.534</v>
      </c>
      <c r="G59" s="294">
        <v>1.534</v>
      </c>
      <c r="H59" s="294">
        <v>1.534</v>
      </c>
      <c r="I59" s="294">
        <v>1.534</v>
      </c>
      <c r="J59" s="295">
        <v>100</v>
      </c>
      <c r="K59" s="296" t="s">
        <v>73</v>
      </c>
      <c r="L59" s="288" t="s">
        <v>74</v>
      </c>
      <c r="M59" s="295" t="s">
        <v>17</v>
      </c>
      <c r="N59" s="295" t="s">
        <v>34</v>
      </c>
    </row>
    <row r="60" spans="1:14" s="21" customFormat="1">
      <c r="A60" s="317">
        <v>16</v>
      </c>
      <c r="B60" s="295" t="s">
        <v>94</v>
      </c>
      <c r="C60" s="294">
        <v>0.1885</v>
      </c>
      <c r="D60" s="294">
        <v>1.9095</v>
      </c>
      <c r="E60" s="294">
        <v>2.3929999999999998</v>
      </c>
      <c r="F60" s="294">
        <v>2.5145</v>
      </c>
      <c r="G60" s="294">
        <v>2.5145</v>
      </c>
      <c r="H60" s="294">
        <v>2.4860000000000002</v>
      </c>
      <c r="I60" s="294">
        <v>2.7509999999999999</v>
      </c>
      <c r="J60" s="295">
        <v>50</v>
      </c>
      <c r="K60" s="296">
        <v>13</v>
      </c>
      <c r="L60" s="288" t="s">
        <v>92</v>
      </c>
      <c r="M60" s="295" t="s">
        <v>34</v>
      </c>
      <c r="N60" s="295" t="s">
        <v>34</v>
      </c>
    </row>
    <row r="61" spans="1:14" s="21" customFormat="1">
      <c r="A61" s="317">
        <v>16</v>
      </c>
      <c r="B61" s="295" t="s">
        <v>78</v>
      </c>
      <c r="C61" s="294">
        <v>31.146000000000001</v>
      </c>
      <c r="D61" s="294">
        <v>33.387</v>
      </c>
      <c r="E61" s="294">
        <v>33.387</v>
      </c>
      <c r="F61" s="294">
        <v>33.387</v>
      </c>
      <c r="G61" s="294">
        <v>33.387</v>
      </c>
      <c r="H61" s="294">
        <v>33.387</v>
      </c>
      <c r="I61" s="294">
        <v>33.387</v>
      </c>
      <c r="J61" s="295">
        <v>100</v>
      </c>
      <c r="K61" s="296">
        <v>3</v>
      </c>
      <c r="L61" s="288" t="s">
        <v>79</v>
      </c>
      <c r="M61" s="295" t="s">
        <v>7</v>
      </c>
      <c r="N61" s="295" t="s">
        <v>34</v>
      </c>
    </row>
    <row r="62" spans="1:14" s="21" customFormat="1">
      <c r="A62" s="317" t="s">
        <v>95</v>
      </c>
      <c r="B62" s="295" t="s">
        <v>97</v>
      </c>
      <c r="C62" s="294">
        <v>1.3420000000000001</v>
      </c>
      <c r="D62" s="294">
        <v>1.6339999999999999</v>
      </c>
      <c r="E62" s="294">
        <v>2.0680000000000001</v>
      </c>
      <c r="F62" s="294">
        <v>1.94</v>
      </c>
      <c r="G62" s="294">
        <v>1.94</v>
      </c>
      <c r="H62" s="294">
        <v>1.94</v>
      </c>
      <c r="I62" s="299">
        <v>1.94</v>
      </c>
      <c r="J62" s="295">
        <v>100</v>
      </c>
      <c r="K62" s="296">
        <v>10</v>
      </c>
      <c r="L62" s="288" t="s">
        <v>53</v>
      </c>
      <c r="M62" s="295" t="s">
        <v>34</v>
      </c>
      <c r="N62" s="295" t="s">
        <v>34</v>
      </c>
    </row>
    <row r="63" spans="1:14" s="21" customFormat="1">
      <c r="A63" s="317" t="s">
        <v>648</v>
      </c>
      <c r="B63" s="295" t="s">
        <v>647</v>
      </c>
      <c r="C63" s="294">
        <v>7.2</v>
      </c>
      <c r="D63" s="294">
        <v>7.4</v>
      </c>
      <c r="E63" s="294">
        <v>8.1</v>
      </c>
      <c r="F63" s="294">
        <v>7</v>
      </c>
      <c r="G63" s="294">
        <v>6.9</v>
      </c>
      <c r="H63" s="294">
        <v>5.2</v>
      </c>
      <c r="I63" s="294">
        <v>4.9000000000000004</v>
      </c>
      <c r="J63" s="295" t="s">
        <v>648</v>
      </c>
      <c r="K63" s="296">
        <v>9</v>
      </c>
      <c r="L63" s="288" t="s">
        <v>90</v>
      </c>
      <c r="M63" s="295" t="s">
        <v>649</v>
      </c>
      <c r="N63" s="295" t="s">
        <v>34</v>
      </c>
    </row>
    <row r="64" spans="1:14" s="3" customFormat="1" ht="15">
      <c r="A64" s="74"/>
      <c r="B64" s="74" t="s">
        <v>50</v>
      </c>
      <c r="C64" s="12">
        <f>SUM(C33:C63)</f>
        <v>4418.6553914429633</v>
      </c>
      <c r="D64" s="12">
        <f t="shared" ref="D64:I64" si="4">SUM(D33:D63)</f>
        <v>4832.1391083186636</v>
      </c>
      <c r="E64" s="12">
        <f t="shared" si="4"/>
        <v>4967.1783802952086</v>
      </c>
      <c r="F64" s="12">
        <f t="shared" si="4"/>
        <v>4809.8979004034054</v>
      </c>
      <c r="G64" s="12">
        <f t="shared" si="4"/>
        <v>4874.5924872936548</v>
      </c>
      <c r="H64" s="12">
        <f t="shared" si="4"/>
        <v>4925.7402124928358</v>
      </c>
      <c r="I64" s="12">
        <f t="shared" si="4"/>
        <v>4956.5049665479437</v>
      </c>
      <c r="J64" s="12"/>
      <c r="L64" s="1"/>
    </row>
    <row r="65" spans="1:14">
      <c r="C65" s="56"/>
      <c r="D65" s="56"/>
      <c r="E65" s="56"/>
      <c r="F65" s="56"/>
      <c r="G65" s="56"/>
      <c r="H65" s="56"/>
      <c r="I65" s="56"/>
    </row>
    <row r="66" spans="1:14" s="14" customFormat="1" ht="15">
      <c r="B66" s="15" t="s">
        <v>35</v>
      </c>
      <c r="C66" s="55"/>
      <c r="D66" s="55"/>
      <c r="E66" s="55"/>
      <c r="F66" s="55"/>
      <c r="G66" s="55"/>
      <c r="H66" s="55"/>
      <c r="I66" s="55"/>
    </row>
    <row r="67" spans="1:14" s="7" customFormat="1">
      <c r="A67" s="105" t="s">
        <v>553</v>
      </c>
      <c r="B67" s="105" t="s">
        <v>554</v>
      </c>
      <c r="C67" s="105">
        <v>43.43</v>
      </c>
      <c r="D67" s="105">
        <v>44.179000000000002</v>
      </c>
      <c r="E67" s="105">
        <v>44.195999999999998</v>
      </c>
      <c r="F67" s="105">
        <v>44.195999999999998</v>
      </c>
      <c r="G67" s="105">
        <v>44.195999999999998</v>
      </c>
      <c r="H67" s="105">
        <v>44.195999999999998</v>
      </c>
      <c r="I67" s="105">
        <v>44.195999999999998</v>
      </c>
      <c r="J67" s="105">
        <v>100</v>
      </c>
      <c r="K67" s="105">
        <v>14</v>
      </c>
      <c r="L67" s="105" t="s">
        <v>44</v>
      </c>
      <c r="M67" s="105" t="s">
        <v>13</v>
      </c>
      <c r="N67" s="7" t="s">
        <v>33</v>
      </c>
    </row>
    <row r="68" spans="1:14" s="7" customFormat="1">
      <c r="A68" s="105" t="s">
        <v>553</v>
      </c>
      <c r="B68" s="105" t="s">
        <v>555</v>
      </c>
      <c r="C68" s="105">
        <v>0.53400000000000003</v>
      </c>
      <c r="D68" s="105">
        <v>0.6</v>
      </c>
      <c r="E68" s="105">
        <v>0.6</v>
      </c>
      <c r="F68" s="105">
        <v>0.6</v>
      </c>
      <c r="G68" s="105">
        <v>0.6</v>
      </c>
      <c r="H68" s="105">
        <v>0.6</v>
      </c>
      <c r="I68" s="105">
        <v>0.6</v>
      </c>
      <c r="J68" s="105">
        <v>100</v>
      </c>
      <c r="K68" s="105">
        <v>14</v>
      </c>
      <c r="L68" s="105" t="s">
        <v>44</v>
      </c>
      <c r="M68" s="105" t="s">
        <v>607</v>
      </c>
      <c r="N68" s="7" t="s">
        <v>33</v>
      </c>
    </row>
    <row r="69" spans="1:14" s="7" customFormat="1">
      <c r="A69" s="105" t="s">
        <v>553</v>
      </c>
      <c r="B69" s="105" t="s">
        <v>482</v>
      </c>
      <c r="C69" s="105">
        <v>1.9</v>
      </c>
      <c r="D69" s="105">
        <v>2</v>
      </c>
      <c r="E69" s="105">
        <v>2</v>
      </c>
      <c r="F69" s="105">
        <v>2</v>
      </c>
      <c r="G69" s="105">
        <v>2</v>
      </c>
      <c r="H69" s="105">
        <v>2</v>
      </c>
      <c r="I69" s="105">
        <v>2</v>
      </c>
      <c r="J69" s="105">
        <v>100</v>
      </c>
      <c r="K69" s="105">
        <v>14</v>
      </c>
      <c r="L69" s="105" t="s">
        <v>44</v>
      </c>
      <c r="M69" s="105" t="s">
        <v>607</v>
      </c>
      <c r="N69" s="7" t="s">
        <v>33</v>
      </c>
    </row>
    <row r="70" spans="1:14" s="7" customFormat="1">
      <c r="A70" s="288" t="s">
        <v>43</v>
      </c>
      <c r="B70" s="288" t="s">
        <v>421</v>
      </c>
      <c r="C70" s="288">
        <v>31.812000000000001</v>
      </c>
      <c r="D70" s="288">
        <v>25.349</v>
      </c>
      <c r="E70" s="288">
        <v>24.128</v>
      </c>
      <c r="F70" s="288">
        <v>24.128</v>
      </c>
      <c r="G70" s="288">
        <v>24.128</v>
      </c>
      <c r="H70" s="288">
        <v>24.128</v>
      </c>
      <c r="I70" s="288">
        <v>24.128</v>
      </c>
      <c r="J70" s="288">
        <v>100</v>
      </c>
      <c r="K70" s="288">
        <v>14</v>
      </c>
      <c r="L70" s="288" t="s">
        <v>44</v>
      </c>
      <c r="M70" s="288" t="s">
        <v>332</v>
      </c>
      <c r="N70" s="285" t="s">
        <v>34</v>
      </c>
    </row>
    <row r="71" spans="1:14" s="7" customFormat="1">
      <c r="A71" s="288" t="s">
        <v>43</v>
      </c>
      <c r="B71" s="288" t="s">
        <v>421</v>
      </c>
      <c r="C71" s="288">
        <v>0.37</v>
      </c>
      <c r="D71" s="288"/>
      <c r="E71" s="288"/>
      <c r="F71" s="288"/>
      <c r="G71" s="288"/>
      <c r="H71" s="288"/>
      <c r="I71" s="288"/>
      <c r="J71" s="288">
        <v>100</v>
      </c>
      <c r="K71" s="288">
        <v>14</v>
      </c>
      <c r="L71" s="288" t="s">
        <v>44</v>
      </c>
      <c r="M71" s="288" t="s">
        <v>54</v>
      </c>
      <c r="N71" s="285" t="s">
        <v>34</v>
      </c>
    </row>
    <row r="72" spans="1:14" s="7" customFormat="1">
      <c r="A72" s="288" t="s">
        <v>43</v>
      </c>
      <c r="B72" s="288" t="s">
        <v>420</v>
      </c>
      <c r="C72" s="288">
        <v>9.8780000000000001</v>
      </c>
      <c r="D72" s="288">
        <v>6.1070000000000002</v>
      </c>
      <c r="E72" s="288">
        <v>5.1820000000000004</v>
      </c>
      <c r="F72" s="288">
        <v>5.0970000000000004</v>
      </c>
      <c r="G72" s="288">
        <v>5.1230000000000002</v>
      </c>
      <c r="H72" s="288">
        <v>5.22</v>
      </c>
      <c r="I72" s="288">
        <v>5.2220000000000004</v>
      </c>
      <c r="J72" s="288">
        <v>100</v>
      </c>
      <c r="K72" s="288">
        <v>14</v>
      </c>
      <c r="L72" s="288" t="s">
        <v>44</v>
      </c>
      <c r="M72" s="288" t="s">
        <v>8</v>
      </c>
      <c r="N72" s="285" t="s">
        <v>34</v>
      </c>
    </row>
    <row r="73" spans="1:14" s="3" customFormat="1" ht="15">
      <c r="A73" s="74"/>
      <c r="B73" s="74" t="s">
        <v>45</v>
      </c>
      <c r="C73" s="12">
        <f t="shared" ref="C73:I73" si="5">SUM(C67:C72)</f>
        <v>87.924000000000007</v>
      </c>
      <c r="D73" s="12">
        <f t="shared" si="5"/>
        <v>78.234999999999999</v>
      </c>
      <c r="E73" s="12">
        <f t="shared" si="5"/>
        <v>76.106000000000009</v>
      </c>
      <c r="F73" s="12">
        <f t="shared" si="5"/>
        <v>76.021000000000001</v>
      </c>
      <c r="G73" s="12">
        <f t="shared" si="5"/>
        <v>76.047000000000011</v>
      </c>
      <c r="H73" s="12">
        <f t="shared" si="5"/>
        <v>76.144000000000005</v>
      </c>
      <c r="I73" s="12">
        <f t="shared" si="5"/>
        <v>76.146000000000001</v>
      </c>
      <c r="L73" s="1"/>
    </row>
    <row r="74" spans="1:14" s="3" customFormat="1" ht="15">
      <c r="A74" s="74"/>
      <c r="C74" s="12"/>
      <c r="D74" s="12"/>
      <c r="E74" s="12"/>
      <c r="F74" s="12"/>
      <c r="G74" s="12"/>
      <c r="H74" s="12"/>
      <c r="I74" s="12"/>
      <c r="L74" s="1"/>
    </row>
    <row r="75" spans="1:14" s="3" customFormat="1" ht="15">
      <c r="A75" s="15"/>
      <c r="B75" s="26" t="s">
        <v>345</v>
      </c>
      <c r="C75" s="280"/>
      <c r="D75" s="280"/>
      <c r="E75" s="280"/>
      <c r="F75" s="280"/>
      <c r="G75" s="280"/>
      <c r="H75" s="280"/>
      <c r="I75" s="280"/>
      <c r="J75" s="27"/>
      <c r="K75" s="26"/>
      <c r="L75" s="90"/>
      <c r="M75" s="90"/>
      <c r="N75" s="26"/>
    </row>
    <row r="76" spans="1:14" s="74" customFormat="1" ht="15">
      <c r="A76" s="105" t="s">
        <v>118</v>
      </c>
      <c r="B76" s="105" t="s">
        <v>111</v>
      </c>
      <c r="C76" s="108">
        <v>3.3000000000000002E-2</v>
      </c>
      <c r="D76" s="108">
        <v>0</v>
      </c>
      <c r="E76" s="108">
        <v>0</v>
      </c>
      <c r="F76" s="108">
        <v>0</v>
      </c>
      <c r="G76" s="108">
        <v>0</v>
      </c>
      <c r="H76" s="108">
        <v>0</v>
      </c>
      <c r="I76" s="108">
        <v>0</v>
      </c>
      <c r="J76" s="109">
        <v>4.7715787418937403E-3</v>
      </c>
      <c r="K76" s="105">
        <v>4</v>
      </c>
      <c r="L76" s="105" t="s">
        <v>276</v>
      </c>
      <c r="M76" s="105" t="s">
        <v>112</v>
      </c>
      <c r="N76" s="105" t="s">
        <v>33</v>
      </c>
    </row>
    <row r="77" spans="1:14" s="74" customFormat="1" ht="15">
      <c r="A77" s="105" t="s">
        <v>118</v>
      </c>
      <c r="B77" s="105" t="s">
        <v>244</v>
      </c>
      <c r="C77" s="108">
        <v>0.09</v>
      </c>
      <c r="D77" s="108">
        <v>0.09</v>
      </c>
      <c r="E77" s="108">
        <v>0.09</v>
      </c>
      <c r="F77" s="108">
        <v>0.09</v>
      </c>
      <c r="G77" s="108">
        <v>0.09</v>
      </c>
      <c r="H77" s="108">
        <v>0.09</v>
      </c>
      <c r="I77" s="108">
        <v>0.09</v>
      </c>
      <c r="J77" s="109">
        <v>1.30133965688011E-2</v>
      </c>
      <c r="K77" s="105">
        <v>4</v>
      </c>
      <c r="L77" s="105" t="s">
        <v>276</v>
      </c>
      <c r="M77" s="105" t="s">
        <v>109</v>
      </c>
      <c r="N77" s="105" t="s">
        <v>33</v>
      </c>
    </row>
    <row r="78" spans="1:14" s="74" customFormat="1" ht="15">
      <c r="A78" s="105" t="s">
        <v>118</v>
      </c>
      <c r="B78" s="105" t="s">
        <v>489</v>
      </c>
      <c r="C78" s="108">
        <v>0.45</v>
      </c>
      <c r="D78" s="108">
        <v>0.45</v>
      </c>
      <c r="E78" s="108">
        <v>0.45</v>
      </c>
      <c r="F78" s="108">
        <v>0.45</v>
      </c>
      <c r="G78" s="108">
        <v>0.45</v>
      </c>
      <c r="H78" s="108">
        <v>0.45</v>
      </c>
      <c r="I78" s="108">
        <v>0.45</v>
      </c>
      <c r="J78" s="109">
        <v>6.5066982844005528E-2</v>
      </c>
      <c r="K78" s="105">
        <v>4</v>
      </c>
      <c r="L78" s="105" t="s">
        <v>276</v>
      </c>
      <c r="M78" s="105" t="s">
        <v>117</v>
      </c>
      <c r="N78" s="105" t="s">
        <v>33</v>
      </c>
    </row>
    <row r="79" spans="1:14" s="74" customFormat="1" ht="15">
      <c r="A79" s="105" t="s">
        <v>118</v>
      </c>
      <c r="B79" s="105" t="s">
        <v>425</v>
      </c>
      <c r="C79" s="108">
        <v>0.36299999999999999</v>
      </c>
      <c r="D79" s="108">
        <v>0.36299999999999999</v>
      </c>
      <c r="E79" s="108">
        <v>0.36299999999999999</v>
      </c>
      <c r="F79" s="108">
        <v>0.36299999999999999</v>
      </c>
      <c r="G79" s="182">
        <v>0.36299999999999999</v>
      </c>
      <c r="H79" s="182">
        <v>0.36299999999999999</v>
      </c>
      <c r="I79" s="182">
        <v>0.36299999999999999</v>
      </c>
      <c r="J79" s="109">
        <v>5.2487366160831113E-2</v>
      </c>
      <c r="K79" s="105">
        <v>4</v>
      </c>
      <c r="L79" s="105" t="s">
        <v>276</v>
      </c>
      <c r="M79" s="105" t="s">
        <v>102</v>
      </c>
      <c r="N79" s="105" t="s">
        <v>33</v>
      </c>
    </row>
    <row r="80" spans="1:14" s="74" customFormat="1" ht="15">
      <c r="A80" s="105" t="s">
        <v>118</v>
      </c>
      <c r="B80" s="105" t="s">
        <v>101</v>
      </c>
      <c r="C80" s="108">
        <v>0.13</v>
      </c>
      <c r="D80" s="108">
        <v>0.06</v>
      </c>
      <c r="E80" s="108">
        <v>2.3E-2</v>
      </c>
      <c r="F80" s="108">
        <v>0</v>
      </c>
      <c r="G80" s="108">
        <v>0</v>
      </c>
      <c r="H80" s="108">
        <v>0</v>
      </c>
      <c r="I80" s="108">
        <v>0</v>
      </c>
      <c r="J80" s="109">
        <v>1.8797128377157149E-2</v>
      </c>
      <c r="K80" s="105">
        <v>4</v>
      </c>
      <c r="L80" s="105" t="s">
        <v>276</v>
      </c>
      <c r="M80" s="105" t="s">
        <v>101</v>
      </c>
      <c r="N80" s="105" t="s">
        <v>33</v>
      </c>
    </row>
    <row r="81" spans="1:14" s="74" customFormat="1" ht="15">
      <c r="A81" s="105" t="s">
        <v>118</v>
      </c>
      <c r="B81" s="105" t="s">
        <v>99</v>
      </c>
      <c r="C81" s="108">
        <v>0.45</v>
      </c>
      <c r="D81" s="108">
        <v>0.45</v>
      </c>
      <c r="E81" s="108">
        <v>0.45</v>
      </c>
      <c r="F81" s="108">
        <v>0.45</v>
      </c>
      <c r="G81" s="108">
        <v>0.6</v>
      </c>
      <c r="H81" s="108">
        <v>0.2</v>
      </c>
      <c r="I81" s="108">
        <v>0.2</v>
      </c>
      <c r="J81" s="109">
        <v>6.5066982844005528E-2</v>
      </c>
      <c r="K81" s="105">
        <v>4</v>
      </c>
      <c r="L81" s="105" t="s">
        <v>276</v>
      </c>
      <c r="M81" s="105" t="s">
        <v>100</v>
      </c>
      <c r="N81" s="105" t="s">
        <v>33</v>
      </c>
    </row>
    <row r="82" spans="1:14" s="74" customFormat="1" ht="15">
      <c r="A82" s="105" t="s">
        <v>118</v>
      </c>
      <c r="B82" s="105" t="s">
        <v>245</v>
      </c>
      <c r="C82" s="108">
        <v>0.7</v>
      </c>
      <c r="D82" s="108">
        <v>0.69</v>
      </c>
      <c r="E82" s="108">
        <v>0.67500000000000004</v>
      </c>
      <c r="F82" s="108">
        <v>0.7</v>
      </c>
      <c r="G82" s="108">
        <v>0</v>
      </c>
      <c r="H82" s="108">
        <v>0</v>
      </c>
      <c r="I82" s="108">
        <v>0</v>
      </c>
      <c r="J82" s="109">
        <v>0.10121530664623081</v>
      </c>
      <c r="K82" s="105">
        <v>4</v>
      </c>
      <c r="L82" s="105" t="s">
        <v>276</v>
      </c>
      <c r="M82" s="105" t="s">
        <v>115</v>
      </c>
      <c r="N82" s="105" t="s">
        <v>33</v>
      </c>
    </row>
    <row r="83" spans="1:14" s="74" customFormat="1" ht="15">
      <c r="A83" s="105" t="s">
        <v>118</v>
      </c>
      <c r="B83" s="105" t="s">
        <v>246</v>
      </c>
      <c r="C83" s="108">
        <v>1.1639999999999999</v>
      </c>
      <c r="D83" s="108">
        <v>0.96399999999999997</v>
      </c>
      <c r="E83" s="108">
        <v>1.1659999999999999</v>
      </c>
      <c r="F83" s="108">
        <v>1.1659999999999999</v>
      </c>
      <c r="G83" s="108">
        <v>0</v>
      </c>
      <c r="H83" s="108">
        <v>0</v>
      </c>
      <c r="I83" s="108">
        <v>0</v>
      </c>
      <c r="J83" s="109">
        <v>0.16859578221357874</v>
      </c>
      <c r="K83" s="105">
        <v>4</v>
      </c>
      <c r="L83" s="105" t="s">
        <v>276</v>
      </c>
      <c r="M83" s="105" t="s">
        <v>270</v>
      </c>
      <c r="N83" s="105" t="s">
        <v>33</v>
      </c>
    </row>
    <row r="84" spans="1:14" s="74" customFormat="1" ht="15">
      <c r="A84" s="105" t="s">
        <v>354</v>
      </c>
      <c r="B84" s="105" t="s">
        <v>355</v>
      </c>
      <c r="C84" s="108">
        <v>0.35</v>
      </c>
      <c r="D84" s="108">
        <v>0.35</v>
      </c>
      <c r="E84" s="108">
        <v>0.35</v>
      </c>
      <c r="F84" s="108">
        <v>0.35</v>
      </c>
      <c r="G84" s="108">
        <v>0</v>
      </c>
      <c r="H84" s="108">
        <v>0</v>
      </c>
      <c r="I84" s="108">
        <v>0</v>
      </c>
      <c r="J84" s="109">
        <v>0.13542218834517952</v>
      </c>
      <c r="K84" s="105">
        <v>4</v>
      </c>
      <c r="L84" s="105" t="s">
        <v>276</v>
      </c>
      <c r="M84" s="105" t="s">
        <v>270</v>
      </c>
      <c r="N84" s="105" t="s">
        <v>33</v>
      </c>
    </row>
    <row r="85" spans="1:14" s="74" customFormat="1" ht="15">
      <c r="A85" s="105" t="s">
        <v>247</v>
      </c>
      <c r="B85" s="105" t="s">
        <v>103</v>
      </c>
      <c r="C85" s="108">
        <v>30.574999999999999</v>
      </c>
      <c r="D85" s="108">
        <v>31.266999999999999</v>
      </c>
      <c r="E85" s="108">
        <v>27.088000000000001</v>
      </c>
      <c r="F85" s="108">
        <v>27.585000000000001</v>
      </c>
      <c r="G85" s="108">
        <v>25.773</v>
      </c>
      <c r="H85" s="108">
        <v>25.776</v>
      </c>
      <c r="I85" s="108">
        <v>25.776</v>
      </c>
      <c r="J85" s="109">
        <v>30.2</v>
      </c>
      <c r="K85" s="105">
        <v>2</v>
      </c>
      <c r="L85" s="105" t="s">
        <v>104</v>
      </c>
      <c r="M85" s="105" t="s">
        <v>105</v>
      </c>
      <c r="N85" s="105" t="s">
        <v>33</v>
      </c>
    </row>
    <row r="86" spans="1:14" s="74" customFormat="1" ht="15">
      <c r="A86" s="105" t="s">
        <v>682</v>
      </c>
      <c r="B86" s="105" t="s">
        <v>248</v>
      </c>
      <c r="C86" s="108">
        <v>5.008</v>
      </c>
      <c r="D86" s="108">
        <v>8.1050210000000007</v>
      </c>
      <c r="E86" s="108">
        <v>29.852</v>
      </c>
      <c r="F86" s="108">
        <v>28.635999999999999</v>
      </c>
      <c r="G86" s="108">
        <v>28.861000000000001</v>
      </c>
      <c r="H86" s="108">
        <v>28.949000000000002</v>
      </c>
      <c r="I86" s="108">
        <v>28.023</v>
      </c>
      <c r="J86" s="109">
        <v>70.900000000000006</v>
      </c>
      <c r="K86" s="105">
        <v>1</v>
      </c>
      <c r="L86" s="105" t="s">
        <v>93</v>
      </c>
      <c r="M86" s="105" t="s">
        <v>106</v>
      </c>
      <c r="N86" s="105" t="s">
        <v>33</v>
      </c>
    </row>
    <row r="87" spans="1:14" s="74" customFormat="1" ht="15">
      <c r="A87" s="105" t="s">
        <v>426</v>
      </c>
      <c r="B87" s="105" t="s">
        <v>490</v>
      </c>
      <c r="C87" s="108">
        <v>6.1180000000000003</v>
      </c>
      <c r="D87" s="108">
        <v>6.7380000000000004</v>
      </c>
      <c r="E87" s="108">
        <v>2.488</v>
      </c>
      <c r="F87" s="108">
        <v>2.4260000000000002</v>
      </c>
      <c r="G87" s="108">
        <v>2.4009999999999998</v>
      </c>
      <c r="H87" s="108">
        <v>2.4009999999999998</v>
      </c>
      <c r="I87" s="108">
        <v>2.4009999999999998</v>
      </c>
      <c r="J87" s="109">
        <v>5.5</v>
      </c>
      <c r="K87" s="105">
        <v>2</v>
      </c>
      <c r="L87" s="105" t="s">
        <v>104</v>
      </c>
      <c r="M87" s="105" t="s">
        <v>105</v>
      </c>
      <c r="N87" s="105" t="s">
        <v>33</v>
      </c>
    </row>
    <row r="88" spans="1:14" s="74" customFormat="1" ht="15">
      <c r="A88" s="105" t="s">
        <v>251</v>
      </c>
      <c r="B88" s="105" t="s">
        <v>250</v>
      </c>
      <c r="C88" s="108">
        <v>0.4</v>
      </c>
      <c r="D88" s="108">
        <v>0.4</v>
      </c>
      <c r="E88" s="108">
        <v>0.4</v>
      </c>
      <c r="F88" s="108">
        <v>0.4</v>
      </c>
      <c r="G88" s="108">
        <v>0.4</v>
      </c>
      <c r="H88" s="108">
        <v>0.4</v>
      </c>
      <c r="I88" s="108">
        <v>0.4</v>
      </c>
      <c r="J88" s="109">
        <v>0.9</v>
      </c>
      <c r="K88" s="105">
        <v>4</v>
      </c>
      <c r="L88" s="105" t="s">
        <v>276</v>
      </c>
      <c r="M88" s="105" t="s">
        <v>312</v>
      </c>
      <c r="N88" s="105" t="s">
        <v>33</v>
      </c>
    </row>
    <row r="89" spans="1:14" s="74" customFormat="1" ht="15">
      <c r="A89" s="105" t="s">
        <v>252</v>
      </c>
      <c r="B89" s="105" t="s">
        <v>311</v>
      </c>
      <c r="C89" s="108">
        <v>0.77700000000000002</v>
      </c>
      <c r="D89" s="108">
        <v>1.7</v>
      </c>
      <c r="E89" s="108">
        <v>1.4590000000000001</v>
      </c>
      <c r="F89" s="108">
        <v>1.679</v>
      </c>
      <c r="G89" s="108">
        <v>1.6839999999999999</v>
      </c>
      <c r="H89" s="108">
        <v>1.6910000000000001</v>
      </c>
      <c r="I89" s="108">
        <v>1.6919999999999999</v>
      </c>
      <c r="J89" s="109">
        <v>3.2</v>
      </c>
      <c r="K89" s="105">
        <v>4</v>
      </c>
      <c r="L89" s="105" t="s">
        <v>276</v>
      </c>
      <c r="M89" s="105" t="s">
        <v>110</v>
      </c>
      <c r="N89" s="105" t="s">
        <v>33</v>
      </c>
    </row>
    <row r="90" spans="1:14" s="74" customFormat="1" ht="15">
      <c r="A90" s="105" t="s">
        <v>253</v>
      </c>
      <c r="B90" s="105" t="s">
        <v>113</v>
      </c>
      <c r="C90" s="108">
        <v>4.0339999999999998</v>
      </c>
      <c r="D90" s="108">
        <v>4.1769999999999996</v>
      </c>
      <c r="E90" s="108">
        <v>4.1310000000000002</v>
      </c>
      <c r="F90" s="108">
        <v>4.1310000000000002</v>
      </c>
      <c r="G90" s="108">
        <v>4.1310000000000002</v>
      </c>
      <c r="H90" s="108">
        <v>4.1319999999999997</v>
      </c>
      <c r="I90" s="108">
        <v>4.3650000000000002</v>
      </c>
      <c r="J90" s="109">
        <v>25.178915925073124</v>
      </c>
      <c r="K90" s="105">
        <v>4</v>
      </c>
      <c r="L90" s="105" t="s">
        <v>276</v>
      </c>
      <c r="M90" s="105" t="s">
        <v>114</v>
      </c>
      <c r="N90" s="105" t="s">
        <v>33</v>
      </c>
    </row>
    <row r="91" spans="1:14" s="74" customFormat="1" ht="15">
      <c r="A91" s="105" t="s">
        <v>254</v>
      </c>
      <c r="B91" s="105" t="s">
        <v>116</v>
      </c>
      <c r="C91" s="108">
        <v>0.35199999999999998</v>
      </c>
      <c r="D91" s="108">
        <v>0.45700000000000002</v>
      </c>
      <c r="E91" s="108">
        <v>0.46100000000000002</v>
      </c>
      <c r="F91" s="108">
        <v>0.46300000000000002</v>
      </c>
      <c r="G91" s="108">
        <v>0.46300000000000002</v>
      </c>
      <c r="H91" s="108">
        <v>0.46300000000000002</v>
      </c>
      <c r="I91" s="108">
        <v>0.46300000000000002</v>
      </c>
      <c r="J91" s="109">
        <v>1.6</v>
      </c>
      <c r="K91" s="105">
        <v>2</v>
      </c>
      <c r="L91" s="105" t="s">
        <v>104</v>
      </c>
      <c r="M91" s="105" t="s">
        <v>25</v>
      </c>
      <c r="N91" s="105" t="s">
        <v>33</v>
      </c>
    </row>
    <row r="92" spans="1:14" s="74" customFormat="1" ht="15">
      <c r="A92" s="105" t="s">
        <v>249</v>
      </c>
      <c r="B92" s="105" t="s">
        <v>676</v>
      </c>
      <c r="C92" s="108">
        <v>1</v>
      </c>
      <c r="D92" s="108">
        <v>0.26200000000000001</v>
      </c>
      <c r="E92" s="108">
        <v>0.39500000000000002</v>
      </c>
      <c r="F92" s="108">
        <v>0.39500000000000002</v>
      </c>
      <c r="G92" s="108">
        <v>0.377</v>
      </c>
      <c r="H92" s="108">
        <v>0.377</v>
      </c>
      <c r="I92" s="108">
        <v>0.377</v>
      </c>
      <c r="J92" s="109">
        <v>0.9</v>
      </c>
      <c r="K92" s="105">
        <v>4</v>
      </c>
      <c r="L92" s="105" t="s">
        <v>276</v>
      </c>
      <c r="M92" s="105" t="s">
        <v>17</v>
      </c>
      <c r="N92" s="105" t="s">
        <v>33</v>
      </c>
    </row>
    <row r="93" spans="1:14" s="74" customFormat="1" ht="15">
      <c r="A93" s="134" t="s">
        <v>309</v>
      </c>
      <c r="B93" s="105" t="s">
        <v>310</v>
      </c>
      <c r="C93" s="108">
        <v>0.6</v>
      </c>
      <c r="D93" s="108">
        <v>0.6</v>
      </c>
      <c r="E93" s="108">
        <v>0.6</v>
      </c>
      <c r="F93" s="108">
        <v>0.6</v>
      </c>
      <c r="G93" s="108">
        <v>0.6</v>
      </c>
      <c r="H93" s="108">
        <v>0.6</v>
      </c>
      <c r="I93" s="108">
        <v>0.6</v>
      </c>
      <c r="J93" s="109">
        <v>1.3</v>
      </c>
      <c r="K93" s="105">
        <v>2</v>
      </c>
      <c r="L93" s="105" t="s">
        <v>104</v>
      </c>
      <c r="M93" s="105" t="s">
        <v>23</v>
      </c>
      <c r="N93" s="105" t="s">
        <v>33</v>
      </c>
    </row>
    <row r="94" spans="1:14" s="74" customFormat="1" ht="15">
      <c r="A94" s="105" t="s">
        <v>427</v>
      </c>
      <c r="B94" s="105" t="s">
        <v>107</v>
      </c>
      <c r="C94" s="108">
        <v>3.6999999999999998E-2</v>
      </c>
      <c r="D94" s="108">
        <v>3.9E-2</v>
      </c>
      <c r="E94" s="108">
        <v>0.04</v>
      </c>
      <c r="F94" s="108">
        <v>0.04</v>
      </c>
      <c r="G94" s="108">
        <v>0.04</v>
      </c>
      <c r="H94" s="108">
        <v>0.04</v>
      </c>
      <c r="I94" s="108">
        <v>0.04</v>
      </c>
      <c r="J94" s="109">
        <v>0.14031978139655107</v>
      </c>
      <c r="K94" s="105">
        <v>4</v>
      </c>
      <c r="L94" s="105" t="s">
        <v>276</v>
      </c>
      <c r="M94" s="105" t="s">
        <v>108</v>
      </c>
      <c r="N94" s="105" t="s">
        <v>33</v>
      </c>
    </row>
    <row r="95" spans="1:14" s="74" customFormat="1" ht="15">
      <c r="A95" s="122" t="s">
        <v>252</v>
      </c>
      <c r="B95" s="105" t="s">
        <v>306</v>
      </c>
      <c r="C95" s="108">
        <v>0.1</v>
      </c>
      <c r="D95" s="108">
        <v>0.1</v>
      </c>
      <c r="E95" s="108">
        <v>0.1</v>
      </c>
      <c r="F95" s="108">
        <v>0.1</v>
      </c>
      <c r="G95" s="108">
        <v>0.1</v>
      </c>
      <c r="H95" s="108">
        <v>0.1</v>
      </c>
      <c r="I95" s="108">
        <v>0</v>
      </c>
      <c r="J95" s="109">
        <v>0.17560804284836246</v>
      </c>
      <c r="K95" s="105">
        <v>4</v>
      </c>
      <c r="L95" s="105" t="s">
        <v>276</v>
      </c>
      <c r="M95" s="105" t="s">
        <v>312</v>
      </c>
      <c r="N95" s="105" t="s">
        <v>33</v>
      </c>
    </row>
    <row r="96" spans="1:14" s="74" customFormat="1" ht="15">
      <c r="A96" s="134" t="s">
        <v>308</v>
      </c>
      <c r="B96" s="105" t="s">
        <v>307</v>
      </c>
      <c r="C96" s="108">
        <v>0</v>
      </c>
      <c r="D96" s="108">
        <v>0</v>
      </c>
      <c r="E96" s="108">
        <v>0</v>
      </c>
      <c r="F96" s="108">
        <v>0</v>
      </c>
      <c r="G96" s="108">
        <v>0</v>
      </c>
      <c r="H96" s="108">
        <v>0</v>
      </c>
      <c r="I96" s="108">
        <v>0</v>
      </c>
      <c r="J96" s="109">
        <v>0</v>
      </c>
      <c r="K96" s="105">
        <v>4</v>
      </c>
      <c r="L96" s="105" t="s">
        <v>276</v>
      </c>
      <c r="M96" s="105" t="s">
        <v>54</v>
      </c>
      <c r="N96" s="105" t="s">
        <v>33</v>
      </c>
    </row>
    <row r="97" spans="1:14" s="74" customFormat="1" ht="15">
      <c r="A97" s="288" t="s">
        <v>118</v>
      </c>
      <c r="B97" s="288" t="s">
        <v>119</v>
      </c>
      <c r="C97" s="287">
        <v>0.22500000000000001</v>
      </c>
      <c r="D97" s="287">
        <v>0</v>
      </c>
      <c r="E97" s="287">
        <v>0</v>
      </c>
      <c r="F97" s="287">
        <v>0</v>
      </c>
      <c r="G97" s="287">
        <v>0</v>
      </c>
      <c r="H97" s="287">
        <v>0</v>
      </c>
      <c r="I97" s="287">
        <v>0</v>
      </c>
      <c r="J97" s="300">
        <v>3.2533491422002764E-2</v>
      </c>
      <c r="K97" s="288">
        <v>4</v>
      </c>
      <c r="L97" s="288" t="s">
        <v>276</v>
      </c>
      <c r="M97" s="288" t="s">
        <v>4</v>
      </c>
      <c r="N97" s="288" t="s">
        <v>34</v>
      </c>
    </row>
    <row r="98" spans="1:14" s="74" customFormat="1" ht="15">
      <c r="A98" s="288" t="s">
        <v>118</v>
      </c>
      <c r="B98" s="288" t="s">
        <v>255</v>
      </c>
      <c r="C98" s="287">
        <v>0</v>
      </c>
      <c r="D98" s="287">
        <v>1.3</v>
      </c>
      <c r="E98" s="287">
        <v>1.5</v>
      </c>
      <c r="F98" s="287">
        <v>1.5</v>
      </c>
      <c r="G98" s="287">
        <v>1.5</v>
      </c>
      <c r="H98" s="287">
        <v>1.5</v>
      </c>
      <c r="I98" s="287">
        <v>1.5</v>
      </c>
      <c r="J98" s="300">
        <v>0.2</v>
      </c>
      <c r="K98" s="288">
        <v>4</v>
      </c>
      <c r="L98" s="288" t="s">
        <v>276</v>
      </c>
      <c r="M98" s="288" t="s">
        <v>112</v>
      </c>
      <c r="N98" s="288" t="s">
        <v>34</v>
      </c>
    </row>
    <row r="99" spans="1:14" s="74" customFormat="1" ht="15">
      <c r="A99" s="288" t="s">
        <v>677</v>
      </c>
      <c r="B99" s="288" t="s">
        <v>678</v>
      </c>
      <c r="C99" s="287">
        <v>7.9180000000000001</v>
      </c>
      <c r="D99" s="287">
        <v>16.353000000000002</v>
      </c>
      <c r="E99" s="287">
        <v>15.63</v>
      </c>
      <c r="F99" s="287">
        <v>12.268000000000001</v>
      </c>
      <c r="G99" s="287">
        <v>12.189</v>
      </c>
      <c r="H99" s="287">
        <v>11.855</v>
      </c>
      <c r="I99" s="287">
        <v>9.84</v>
      </c>
      <c r="J99" s="300">
        <v>2.4</v>
      </c>
      <c r="K99" s="288">
        <v>4</v>
      </c>
      <c r="L99" s="288" t="s">
        <v>276</v>
      </c>
      <c r="M99" s="288" t="s">
        <v>679</v>
      </c>
      <c r="N99" s="288" t="s">
        <v>34</v>
      </c>
    </row>
    <row r="100" spans="1:14" s="74" customFormat="1" ht="15">
      <c r="A100" s="288" t="s">
        <v>494</v>
      </c>
      <c r="B100" s="288" t="s">
        <v>493</v>
      </c>
      <c r="C100" s="287">
        <v>2.3010000000000002</v>
      </c>
      <c r="D100" s="287">
        <v>3.3780000000000001</v>
      </c>
      <c r="E100" s="287">
        <v>3.1890000000000001</v>
      </c>
      <c r="F100" s="287">
        <v>1.137</v>
      </c>
      <c r="G100" s="287">
        <v>1.133</v>
      </c>
      <c r="H100" s="287">
        <v>1.133</v>
      </c>
      <c r="I100" s="287">
        <v>1.133</v>
      </c>
      <c r="J100" s="300">
        <v>2.4</v>
      </c>
      <c r="K100" s="288">
        <v>4</v>
      </c>
      <c r="L100" s="288" t="s">
        <v>276</v>
      </c>
      <c r="M100" s="288" t="s">
        <v>495</v>
      </c>
      <c r="N100" s="288" t="s">
        <v>34</v>
      </c>
    </row>
    <row r="101" spans="1:14" s="74" customFormat="1" ht="15">
      <c r="A101" s="288" t="s">
        <v>496</v>
      </c>
      <c r="B101" s="288" t="s">
        <v>492</v>
      </c>
      <c r="C101" s="287">
        <v>1.288</v>
      </c>
      <c r="D101" s="287">
        <v>3.5419999999999998</v>
      </c>
      <c r="E101" s="287">
        <v>2.0310000000000001</v>
      </c>
      <c r="F101" s="287">
        <v>2.39</v>
      </c>
      <c r="G101" s="287">
        <v>2.1139999999999999</v>
      </c>
      <c r="H101" s="287">
        <v>1.9370000000000001</v>
      </c>
      <c r="I101" s="287">
        <v>1.651</v>
      </c>
      <c r="J101" s="300">
        <v>19</v>
      </c>
      <c r="K101" s="288">
        <v>4</v>
      </c>
      <c r="L101" s="288" t="s">
        <v>276</v>
      </c>
      <c r="M101" s="288" t="s">
        <v>34</v>
      </c>
      <c r="N101" s="288" t="s">
        <v>34</v>
      </c>
    </row>
    <row r="102" spans="1:14" s="7" customFormat="1">
      <c r="A102" s="285" t="s">
        <v>497</v>
      </c>
      <c r="B102" s="285" t="s">
        <v>491</v>
      </c>
      <c r="C102" s="301">
        <v>0.53800000000000003</v>
      </c>
      <c r="D102" s="285">
        <v>1.776</v>
      </c>
      <c r="E102" s="285">
        <v>1.774</v>
      </c>
      <c r="F102" s="301">
        <v>1.9570000000000001</v>
      </c>
      <c r="G102" s="301">
        <v>1.82</v>
      </c>
      <c r="H102" s="301">
        <v>1.3819999999999999</v>
      </c>
      <c r="I102" s="285">
        <v>0.83599999999999997</v>
      </c>
      <c r="J102" s="300">
        <v>38</v>
      </c>
      <c r="K102" s="285">
        <v>4</v>
      </c>
      <c r="L102" s="288" t="s">
        <v>276</v>
      </c>
      <c r="M102" s="288" t="s">
        <v>34</v>
      </c>
      <c r="N102" s="288" t="s">
        <v>34</v>
      </c>
    </row>
    <row r="103" spans="1:14" s="7" customFormat="1">
      <c r="A103" s="285" t="s">
        <v>313</v>
      </c>
      <c r="B103" s="285" t="s">
        <v>428</v>
      </c>
      <c r="C103" s="301">
        <v>3.0979999999999999</v>
      </c>
      <c r="D103" s="285">
        <v>7.8410000000000002</v>
      </c>
      <c r="E103" s="285">
        <v>3.5979999999999999</v>
      </c>
      <c r="F103" s="285">
        <v>2.7029999999999998</v>
      </c>
      <c r="G103" s="301">
        <v>4.8079999999999998</v>
      </c>
      <c r="H103" s="301">
        <v>4.2190000000000003</v>
      </c>
      <c r="I103" s="301">
        <v>0</v>
      </c>
      <c r="J103" s="300">
        <v>3.5</v>
      </c>
      <c r="K103" s="285">
        <v>4</v>
      </c>
      <c r="L103" s="288" t="s">
        <v>276</v>
      </c>
      <c r="M103" s="288" t="s">
        <v>495</v>
      </c>
      <c r="N103" s="288" t="s">
        <v>34</v>
      </c>
    </row>
    <row r="104" spans="1:14" s="74" customFormat="1" ht="15">
      <c r="B104" s="74" t="s">
        <v>346</v>
      </c>
      <c r="C104" s="111">
        <f t="shared" ref="C104:I104" si="6">SUM(C76:C103)</f>
        <v>68.099000000000004</v>
      </c>
      <c r="D104" s="111">
        <f>SUM(D76:D103)</f>
        <v>91.452020999999988</v>
      </c>
      <c r="E104" s="111">
        <f t="shared" si="6"/>
        <v>98.302999999999983</v>
      </c>
      <c r="F104" s="111">
        <f t="shared" si="6"/>
        <v>91.978999999999985</v>
      </c>
      <c r="G104" s="111">
        <f t="shared" si="6"/>
        <v>89.896999999999963</v>
      </c>
      <c r="H104" s="111">
        <f t="shared" si="6"/>
        <v>88.057999999999979</v>
      </c>
      <c r="I104" s="111">
        <f t="shared" si="6"/>
        <v>80.199999999999989</v>
      </c>
      <c r="L104" s="21"/>
    </row>
    <row r="105" spans="1:14" s="1" customFormat="1">
      <c r="C105" s="53"/>
      <c r="D105" s="53"/>
      <c r="E105" s="53"/>
      <c r="F105" s="53"/>
      <c r="G105" s="53"/>
      <c r="H105" s="53"/>
      <c r="I105" s="53"/>
    </row>
    <row r="106" spans="1:14" s="16" customFormat="1" ht="15">
      <c r="A106" s="279"/>
      <c r="B106" s="15" t="s">
        <v>399</v>
      </c>
      <c r="L106" s="17"/>
    </row>
    <row r="107" spans="1:14" s="7" customFormat="1">
      <c r="A107" s="106" t="s">
        <v>303</v>
      </c>
      <c r="B107" s="7" t="s">
        <v>613</v>
      </c>
      <c r="C107" s="61">
        <v>1.5056</v>
      </c>
      <c r="D107" s="61">
        <v>1.1552</v>
      </c>
      <c r="E107" s="61">
        <v>0.88160000000000005</v>
      </c>
      <c r="F107" s="61">
        <v>0.85260000000000014</v>
      </c>
      <c r="G107" s="61">
        <v>0.90680000000000005</v>
      </c>
      <c r="H107" s="61">
        <v>0.88880000000000003</v>
      </c>
      <c r="I107" s="61">
        <v>0.90100000000000013</v>
      </c>
      <c r="J107" s="10">
        <v>20</v>
      </c>
      <c r="K107" s="10">
        <v>4</v>
      </c>
      <c r="L107" s="105" t="s">
        <v>276</v>
      </c>
      <c r="M107" s="10" t="s">
        <v>3</v>
      </c>
      <c r="N107" s="10" t="s">
        <v>33</v>
      </c>
    </row>
    <row r="108" spans="1:14" s="7" customFormat="1" ht="15" customHeight="1">
      <c r="A108" s="106" t="s">
        <v>304</v>
      </c>
      <c r="B108" s="7" t="s">
        <v>615</v>
      </c>
      <c r="C108" s="61">
        <v>2.6764999999999999</v>
      </c>
      <c r="D108" s="61">
        <v>4.0365000000000002</v>
      </c>
      <c r="E108" s="61">
        <v>2.7865000000000002</v>
      </c>
      <c r="F108" s="61">
        <v>2.7865000000000002</v>
      </c>
      <c r="G108" s="61">
        <v>2.7865000000000002</v>
      </c>
      <c r="H108" s="61">
        <v>2.7865000000000002</v>
      </c>
      <c r="I108" s="61">
        <v>2.7865000000000002</v>
      </c>
      <c r="J108" s="10">
        <v>25</v>
      </c>
      <c r="K108" s="10">
        <v>6</v>
      </c>
      <c r="L108" s="10" t="s">
        <v>151</v>
      </c>
      <c r="M108" s="10" t="s">
        <v>4</v>
      </c>
      <c r="N108" s="10" t="s">
        <v>33</v>
      </c>
    </row>
    <row r="109" spans="1:14" s="7" customFormat="1" ht="15" customHeight="1">
      <c r="A109" s="106" t="s">
        <v>304</v>
      </c>
      <c r="B109" s="7" t="s">
        <v>5</v>
      </c>
      <c r="C109" s="61">
        <v>5.3649050000000003</v>
      </c>
      <c r="D109" s="61">
        <v>5.5674500000000009</v>
      </c>
      <c r="E109" s="61">
        <v>5.5496350000000003</v>
      </c>
      <c r="F109" s="61">
        <v>5.5430200000000003</v>
      </c>
      <c r="G109" s="61">
        <v>5.5592600000000001</v>
      </c>
      <c r="H109" s="61">
        <v>5.5441750000000001</v>
      </c>
      <c r="I109" s="61">
        <v>5.5441750000000001</v>
      </c>
      <c r="J109" s="10">
        <v>3.5</v>
      </c>
      <c r="K109" s="10">
        <v>11</v>
      </c>
      <c r="L109" s="105" t="s">
        <v>46</v>
      </c>
      <c r="M109" s="10" t="s">
        <v>6</v>
      </c>
      <c r="N109" s="10" t="s">
        <v>33</v>
      </c>
    </row>
    <row r="110" spans="1:14" s="7" customFormat="1" ht="15" customHeight="1">
      <c r="A110" s="7" t="s">
        <v>12</v>
      </c>
      <c r="B110" s="7" t="s">
        <v>707</v>
      </c>
      <c r="C110" s="61">
        <v>0.41300000000000003</v>
      </c>
      <c r="D110" s="61">
        <v>0.42500000000000004</v>
      </c>
      <c r="E110" s="61">
        <v>0.42500000000000004</v>
      </c>
      <c r="F110" s="61">
        <v>0.42500000000000004</v>
      </c>
      <c r="G110" s="61">
        <v>0.42500000000000004</v>
      </c>
      <c r="H110" s="61">
        <v>0.42500000000000004</v>
      </c>
      <c r="I110" s="61">
        <v>0.42500000000000004</v>
      </c>
      <c r="J110" s="10">
        <v>100</v>
      </c>
      <c r="K110" s="10" t="s">
        <v>715</v>
      </c>
      <c r="L110" s="105"/>
      <c r="M110" s="10" t="s">
        <v>4</v>
      </c>
      <c r="N110" s="10" t="s">
        <v>33</v>
      </c>
    </row>
    <row r="111" spans="1:14" s="7" customFormat="1">
      <c r="A111" s="7" t="s">
        <v>12</v>
      </c>
      <c r="B111" s="7" t="s">
        <v>39</v>
      </c>
      <c r="C111" s="95">
        <v>207.78200000000001</v>
      </c>
      <c r="D111" s="95">
        <v>198.69800000000001</v>
      </c>
      <c r="E111" s="95">
        <v>178.863</v>
      </c>
      <c r="F111" s="95">
        <v>177.38800000000001</v>
      </c>
      <c r="G111" s="95">
        <v>177.363</v>
      </c>
      <c r="H111" s="95">
        <v>177.01300000000001</v>
      </c>
      <c r="I111" s="95">
        <v>176.898</v>
      </c>
      <c r="J111" s="7">
        <v>100</v>
      </c>
      <c r="K111" s="7">
        <v>6</v>
      </c>
      <c r="L111" s="10" t="s">
        <v>151</v>
      </c>
      <c r="M111" s="7" t="s">
        <v>13</v>
      </c>
      <c r="N111" s="7" t="s">
        <v>33</v>
      </c>
    </row>
    <row r="112" spans="1:14" s="7" customFormat="1">
      <c r="A112" s="7" t="s">
        <v>15</v>
      </c>
      <c r="B112" s="7" t="s">
        <v>709</v>
      </c>
      <c r="C112" s="95">
        <v>63.097999999999999</v>
      </c>
      <c r="D112" s="95">
        <v>61.916999999999994</v>
      </c>
      <c r="E112" s="95">
        <v>55.879999999999995</v>
      </c>
      <c r="F112" s="95">
        <v>54.429000000000002</v>
      </c>
      <c r="G112" s="95">
        <v>53.918999999999997</v>
      </c>
      <c r="H112" s="95">
        <v>53.418999999999997</v>
      </c>
      <c r="I112" s="95">
        <v>53.418999999999997</v>
      </c>
      <c r="J112" s="7">
        <v>100</v>
      </c>
      <c r="K112" s="7">
        <v>3.4</v>
      </c>
      <c r="L112" s="10"/>
      <c r="M112" s="7" t="s">
        <v>4</v>
      </c>
      <c r="N112" s="7" t="s">
        <v>33</v>
      </c>
    </row>
    <row r="113" spans="1:14" s="7" customFormat="1">
      <c r="A113" s="7" t="s">
        <v>16</v>
      </c>
      <c r="B113" s="7" t="s">
        <v>710</v>
      </c>
      <c r="C113" s="95">
        <v>28.536000000000001</v>
      </c>
      <c r="D113" s="95">
        <v>31.791999999999998</v>
      </c>
      <c r="E113" s="95">
        <v>29.798999999999999</v>
      </c>
      <c r="F113" s="95">
        <v>29.797000000000001</v>
      </c>
      <c r="G113" s="95">
        <v>30.559000000000001</v>
      </c>
      <c r="H113" s="95">
        <v>30.655999999999999</v>
      </c>
      <c r="I113" s="95">
        <v>33.534999999999997</v>
      </c>
      <c r="J113" s="7">
        <v>100</v>
      </c>
      <c r="K113" s="7" t="s">
        <v>711</v>
      </c>
      <c r="M113" s="7" t="s">
        <v>18</v>
      </c>
      <c r="N113" s="10" t="s">
        <v>33</v>
      </c>
    </row>
    <row r="114" spans="1:14" s="7" customFormat="1">
      <c r="A114" s="106" t="s">
        <v>293</v>
      </c>
      <c r="B114" s="7" t="s">
        <v>239</v>
      </c>
      <c r="C114" s="95">
        <v>7.4509999999999996</v>
      </c>
      <c r="D114" s="95">
        <v>6.4009999999999998</v>
      </c>
      <c r="E114" s="95">
        <v>6.4009999999999998</v>
      </c>
      <c r="F114" s="95">
        <v>6.4009999999999998</v>
      </c>
      <c r="G114" s="95">
        <v>5.4009999999999998</v>
      </c>
      <c r="H114" s="95">
        <v>5.4009999999999998</v>
      </c>
      <c r="I114" s="95">
        <v>5.4009999999999998</v>
      </c>
      <c r="J114" s="7">
        <v>100</v>
      </c>
      <c r="K114" s="7">
        <v>5</v>
      </c>
      <c r="L114" s="7" t="s">
        <v>150</v>
      </c>
      <c r="M114" s="7" t="s">
        <v>22</v>
      </c>
      <c r="N114" s="7" t="s">
        <v>33</v>
      </c>
    </row>
    <row r="115" spans="1:14" s="7" customFormat="1">
      <c r="A115" s="106" t="s">
        <v>295</v>
      </c>
      <c r="B115" s="7" t="s">
        <v>24</v>
      </c>
      <c r="C115" s="95">
        <v>9.2070000000000007</v>
      </c>
      <c r="D115" s="95">
        <v>7.71</v>
      </c>
      <c r="E115" s="95">
        <v>7.3380000000000001</v>
      </c>
      <c r="F115" s="95">
        <v>7.3769999999999998</v>
      </c>
      <c r="G115" s="95">
        <v>7.3769999999999998</v>
      </c>
      <c r="H115" s="95">
        <v>8.8040000000000003</v>
      </c>
      <c r="I115" s="95">
        <v>8.8040000000000003</v>
      </c>
      <c r="J115" s="7">
        <v>100</v>
      </c>
      <c r="K115" s="7">
        <v>5</v>
      </c>
      <c r="L115" s="7" t="s">
        <v>150</v>
      </c>
      <c r="M115" s="7" t="s">
        <v>25</v>
      </c>
      <c r="N115" s="7" t="s">
        <v>33</v>
      </c>
    </row>
    <row r="116" spans="1:14" s="7" customFormat="1">
      <c r="A116" s="106" t="s">
        <v>296</v>
      </c>
      <c r="B116" s="7" t="s">
        <v>687</v>
      </c>
      <c r="C116" s="95">
        <v>20.66</v>
      </c>
      <c r="D116" s="95">
        <v>20.903118566995424</v>
      </c>
      <c r="E116" s="95">
        <v>18.8464497495929</v>
      </c>
      <c r="F116" s="95">
        <v>18.719494884321136</v>
      </c>
      <c r="G116" s="95">
        <v>18.664904292254281</v>
      </c>
      <c r="H116" s="95">
        <v>18.664904292254281</v>
      </c>
      <c r="I116" s="95">
        <v>18.301813377577044</v>
      </c>
      <c r="J116" s="7">
        <v>100</v>
      </c>
      <c r="K116" s="7">
        <v>5</v>
      </c>
      <c r="L116" s="7" t="s">
        <v>150</v>
      </c>
      <c r="M116" s="7" t="s">
        <v>13</v>
      </c>
      <c r="N116" s="7" t="s">
        <v>33</v>
      </c>
    </row>
    <row r="117" spans="1:14" s="7" customFormat="1">
      <c r="A117" s="106" t="s">
        <v>365</v>
      </c>
      <c r="B117" s="7" t="s">
        <v>514</v>
      </c>
      <c r="C117" s="95">
        <v>0.91500000000000004</v>
      </c>
      <c r="D117" s="95">
        <v>1.7270000000000001</v>
      </c>
      <c r="E117" s="95">
        <v>1.7270000000000001</v>
      </c>
      <c r="F117" s="95">
        <v>1.7270000000000001</v>
      </c>
      <c r="G117" s="95">
        <v>1.88</v>
      </c>
      <c r="H117" s="95">
        <v>1.88</v>
      </c>
      <c r="I117" s="95">
        <v>1.88</v>
      </c>
      <c r="J117" s="7">
        <v>100</v>
      </c>
      <c r="K117" s="7">
        <v>5</v>
      </c>
      <c r="L117" s="7" t="s">
        <v>150</v>
      </c>
      <c r="M117" s="7" t="s">
        <v>13</v>
      </c>
      <c r="N117" s="7" t="s">
        <v>33</v>
      </c>
    </row>
    <row r="118" spans="1:14" s="7" customFormat="1">
      <c r="A118" s="293" t="s">
        <v>303</v>
      </c>
      <c r="B118" s="285" t="s">
        <v>612</v>
      </c>
      <c r="C118" s="301">
        <v>1.681</v>
      </c>
      <c r="D118" s="301">
        <v>1.9259999999999999</v>
      </c>
      <c r="E118" s="301">
        <v>2.1219999999999999</v>
      </c>
      <c r="F118" s="301">
        <v>2.0539999999999998</v>
      </c>
      <c r="G118" s="301">
        <v>2.0979999999999999</v>
      </c>
      <c r="H118" s="301">
        <v>1.5349999999999999</v>
      </c>
      <c r="I118" s="301">
        <v>1.5349999999999999</v>
      </c>
      <c r="J118" s="302">
        <v>100</v>
      </c>
      <c r="K118" s="302">
        <v>6</v>
      </c>
      <c r="L118" s="302" t="s">
        <v>151</v>
      </c>
      <c r="M118" s="302" t="s">
        <v>2</v>
      </c>
      <c r="N118" s="302" t="s">
        <v>34</v>
      </c>
    </row>
    <row r="119" spans="1:14" s="7" customFormat="1">
      <c r="A119" s="293" t="s">
        <v>303</v>
      </c>
      <c r="B119" s="285" t="s">
        <v>438</v>
      </c>
      <c r="C119" s="301">
        <v>1.3176499999999998</v>
      </c>
      <c r="D119" s="301">
        <v>3.7344499999999998</v>
      </c>
      <c r="E119" s="301">
        <v>5.4539499999999999</v>
      </c>
      <c r="F119" s="301">
        <v>7.4489499999999991</v>
      </c>
      <c r="G119" s="301">
        <v>7.4726999999999988</v>
      </c>
      <c r="H119" s="301">
        <v>7.8051999999999992</v>
      </c>
      <c r="I119" s="301">
        <v>7.9144499999999987</v>
      </c>
      <c r="J119" s="303">
        <v>95</v>
      </c>
      <c r="K119" s="302" t="s">
        <v>452</v>
      </c>
      <c r="L119" s="288"/>
      <c r="M119" s="302" t="s">
        <v>614</v>
      </c>
      <c r="N119" s="302" t="s">
        <v>34</v>
      </c>
    </row>
    <row r="120" spans="1:14" s="7" customFormat="1">
      <c r="A120" s="293" t="s">
        <v>574</v>
      </c>
      <c r="B120" s="285" t="s">
        <v>565</v>
      </c>
      <c r="C120" s="301">
        <v>1.8888</v>
      </c>
      <c r="D120" s="301">
        <v>2.0726999999999998</v>
      </c>
      <c r="E120" s="301">
        <v>2.2134</v>
      </c>
      <c r="F120" s="301">
        <v>2.4443999999999999</v>
      </c>
      <c r="G120" s="301">
        <v>2.4443999999999999</v>
      </c>
      <c r="H120" s="301">
        <v>2.4594</v>
      </c>
      <c r="I120" s="301">
        <v>2.4594</v>
      </c>
      <c r="J120" s="302">
        <v>30</v>
      </c>
      <c r="K120" s="302">
        <v>4</v>
      </c>
      <c r="L120" s="288" t="s">
        <v>276</v>
      </c>
      <c r="M120" s="302" t="s">
        <v>19</v>
      </c>
      <c r="N120" s="302" t="s">
        <v>34</v>
      </c>
    </row>
    <row r="121" spans="1:14" s="7" customFormat="1">
      <c r="A121" s="285" t="s">
        <v>616</v>
      </c>
      <c r="B121" s="285" t="s">
        <v>617</v>
      </c>
      <c r="C121" s="290">
        <v>0</v>
      </c>
      <c r="D121" s="290">
        <v>0</v>
      </c>
      <c r="E121" s="290">
        <v>0</v>
      </c>
      <c r="F121" s="290">
        <v>0</v>
      </c>
      <c r="G121" s="290">
        <v>0</v>
      </c>
      <c r="H121" s="290">
        <v>0</v>
      </c>
      <c r="I121" s="290">
        <v>0</v>
      </c>
      <c r="J121" s="285">
        <v>100</v>
      </c>
      <c r="K121" s="285" t="s">
        <v>618</v>
      </c>
      <c r="L121" s="285"/>
      <c r="M121" s="285" t="s">
        <v>619</v>
      </c>
      <c r="N121" s="302" t="s">
        <v>34</v>
      </c>
    </row>
    <row r="122" spans="1:14" s="7" customFormat="1">
      <c r="A122" s="285" t="s">
        <v>30</v>
      </c>
      <c r="B122" s="285" t="s">
        <v>222</v>
      </c>
      <c r="C122" s="290">
        <v>14.820300000000001</v>
      </c>
      <c r="D122" s="290">
        <v>16.999200000000002</v>
      </c>
      <c r="E122" s="290">
        <v>23.3172</v>
      </c>
      <c r="F122" s="290">
        <v>27.355499999999999</v>
      </c>
      <c r="G122" s="290">
        <v>37.009800000000006</v>
      </c>
      <c r="H122" s="290">
        <v>37.009800000000006</v>
      </c>
      <c r="I122" s="290">
        <v>37.009800000000006</v>
      </c>
      <c r="J122" s="285">
        <v>90</v>
      </c>
      <c r="K122" s="285" t="s">
        <v>387</v>
      </c>
      <c r="L122" s="302"/>
      <c r="M122" s="285" t="s">
        <v>11</v>
      </c>
      <c r="N122" s="302" t="s">
        <v>34</v>
      </c>
    </row>
    <row r="123" spans="1:14" s="7" customFormat="1">
      <c r="A123" s="285" t="s">
        <v>10</v>
      </c>
      <c r="B123" s="285" t="s">
        <v>356</v>
      </c>
      <c r="C123" s="290">
        <v>16.960999999999999</v>
      </c>
      <c r="D123" s="290">
        <v>18.734000000000002</v>
      </c>
      <c r="E123" s="290">
        <v>19.582999999999998</v>
      </c>
      <c r="F123" s="290">
        <v>19.048999999999999</v>
      </c>
      <c r="G123" s="290">
        <v>18.649000000000001</v>
      </c>
      <c r="H123" s="290">
        <v>18.382000000000001</v>
      </c>
      <c r="I123" s="290">
        <v>18.132000000000001</v>
      </c>
      <c r="J123" s="285">
        <v>100</v>
      </c>
      <c r="K123" s="285">
        <v>6</v>
      </c>
      <c r="L123" s="302" t="s">
        <v>151</v>
      </c>
      <c r="M123" s="285" t="s">
        <v>11</v>
      </c>
      <c r="N123" s="302" t="s">
        <v>34</v>
      </c>
    </row>
    <row r="124" spans="1:14" s="7" customFormat="1">
      <c r="A124" s="285" t="s">
        <v>12</v>
      </c>
      <c r="B124" s="285" t="s">
        <v>439</v>
      </c>
      <c r="C124" s="290">
        <v>0</v>
      </c>
      <c r="D124" s="290">
        <v>0</v>
      </c>
      <c r="E124" s="290">
        <v>0</v>
      </c>
      <c r="F124" s="290">
        <v>0</v>
      </c>
      <c r="G124" s="290">
        <v>0</v>
      </c>
      <c r="H124" s="290">
        <v>0</v>
      </c>
      <c r="I124" s="290">
        <v>0</v>
      </c>
      <c r="J124" s="285">
        <v>100</v>
      </c>
      <c r="K124" s="285">
        <v>6</v>
      </c>
      <c r="L124" s="302" t="s">
        <v>151</v>
      </c>
      <c r="M124" s="285" t="s">
        <v>19</v>
      </c>
      <c r="N124" s="302" t="s">
        <v>34</v>
      </c>
    </row>
    <row r="125" spans="1:14" s="7" customFormat="1">
      <c r="A125" s="285" t="s">
        <v>14</v>
      </c>
      <c r="B125" s="285" t="s">
        <v>40</v>
      </c>
      <c r="C125" s="290">
        <v>49.695</v>
      </c>
      <c r="D125" s="290">
        <v>59.715000000000003</v>
      </c>
      <c r="E125" s="290">
        <v>59.720999999999997</v>
      </c>
      <c r="F125" s="290">
        <v>49.72</v>
      </c>
      <c r="G125" s="290">
        <v>45.766999999999996</v>
      </c>
      <c r="H125" s="290">
        <v>46.244999999999997</v>
      </c>
      <c r="I125" s="290">
        <v>46.244999999999997</v>
      </c>
      <c r="J125" s="285">
        <v>100</v>
      </c>
      <c r="K125" s="285" t="s">
        <v>387</v>
      </c>
      <c r="L125" s="302"/>
      <c r="M125" s="285" t="s">
        <v>11</v>
      </c>
      <c r="N125" s="302" t="s">
        <v>34</v>
      </c>
    </row>
    <row r="126" spans="1:14" s="7" customFormat="1">
      <c r="A126" s="285" t="s">
        <v>14</v>
      </c>
      <c r="B126" s="285" t="s">
        <v>503</v>
      </c>
      <c r="C126" s="290">
        <v>108.072</v>
      </c>
      <c r="D126" s="290">
        <v>156.38800000000001</v>
      </c>
      <c r="E126" s="290">
        <v>192.113</v>
      </c>
      <c r="F126" s="290">
        <v>202.02600000000001</v>
      </c>
      <c r="G126" s="290">
        <v>188.68199999999999</v>
      </c>
      <c r="H126" s="290">
        <v>175.66399999999999</v>
      </c>
      <c r="I126" s="290">
        <v>175.66399999999999</v>
      </c>
      <c r="J126" s="285">
        <v>100</v>
      </c>
      <c r="K126" s="304" t="s">
        <v>387</v>
      </c>
      <c r="L126" s="285"/>
      <c r="M126" s="285" t="s">
        <v>11</v>
      </c>
      <c r="N126" s="302" t="s">
        <v>34</v>
      </c>
    </row>
    <row r="127" spans="1:14" s="7" customFormat="1">
      <c r="A127" s="285"/>
      <c r="B127" s="285" t="s">
        <v>504</v>
      </c>
      <c r="C127" s="290">
        <v>0</v>
      </c>
      <c r="D127" s="290">
        <v>8.0500000000000007</v>
      </c>
      <c r="E127" s="290">
        <v>10</v>
      </c>
      <c r="F127" s="290">
        <v>8.3000000000000007</v>
      </c>
      <c r="G127" s="290">
        <v>10</v>
      </c>
      <c r="H127" s="290">
        <v>10</v>
      </c>
      <c r="I127" s="290">
        <v>10</v>
      </c>
      <c r="J127" s="285">
        <v>100</v>
      </c>
      <c r="K127" s="285" t="s">
        <v>387</v>
      </c>
      <c r="L127" s="285"/>
      <c r="M127" s="285" t="s">
        <v>11</v>
      </c>
      <c r="N127" s="302" t="s">
        <v>34</v>
      </c>
    </row>
    <row r="128" spans="1:14" s="7" customFormat="1">
      <c r="A128" s="285" t="s">
        <v>16</v>
      </c>
      <c r="B128" s="285" t="s">
        <v>712</v>
      </c>
      <c r="C128" s="290">
        <v>4.5540000000000003</v>
      </c>
      <c r="D128" s="290">
        <v>7.3675000000000006</v>
      </c>
      <c r="E128" s="290">
        <v>3.6340000000000003</v>
      </c>
      <c r="F128" s="290">
        <v>2.1509999999999998</v>
      </c>
      <c r="G128" s="290">
        <v>0.505</v>
      </c>
      <c r="H128" s="290">
        <v>0.505</v>
      </c>
      <c r="I128" s="290">
        <v>0.505</v>
      </c>
      <c r="J128" s="285">
        <v>100</v>
      </c>
      <c r="K128" s="285" t="s">
        <v>257</v>
      </c>
      <c r="L128" s="285"/>
      <c r="M128" s="285" t="s">
        <v>713</v>
      </c>
      <c r="N128" s="302" t="s">
        <v>34</v>
      </c>
    </row>
    <row r="129" spans="1:14" s="7" customFormat="1">
      <c r="A129" s="285" t="s">
        <v>357</v>
      </c>
      <c r="B129" s="285" t="s">
        <v>620</v>
      </c>
      <c r="C129" s="290">
        <v>99.159000000000006</v>
      </c>
      <c r="D129" s="290">
        <v>73.748999999999995</v>
      </c>
      <c r="E129" s="290">
        <v>72.725999999999999</v>
      </c>
      <c r="F129" s="290">
        <v>72.528999999999996</v>
      </c>
      <c r="G129" s="290">
        <v>73.426000000000002</v>
      </c>
      <c r="H129" s="290">
        <v>73.426000000000002</v>
      </c>
      <c r="I129" s="290">
        <v>73.426000000000002</v>
      </c>
      <c r="J129" s="285">
        <v>100</v>
      </c>
      <c r="K129" s="285">
        <v>3</v>
      </c>
      <c r="L129" s="285" t="s">
        <v>79</v>
      </c>
      <c r="M129" s="285" t="s">
        <v>7</v>
      </c>
      <c r="N129" s="302" t="s">
        <v>34</v>
      </c>
    </row>
    <row r="130" spans="1:14" s="7" customFormat="1">
      <c r="A130" s="285" t="s">
        <v>283</v>
      </c>
      <c r="B130" s="285" t="s">
        <v>621</v>
      </c>
      <c r="C130" s="290">
        <v>3.5009999999999999</v>
      </c>
      <c r="D130" s="290">
        <v>3.524</v>
      </c>
      <c r="E130" s="290">
        <v>3.552</v>
      </c>
      <c r="F130" s="290">
        <v>3.552</v>
      </c>
      <c r="G130" s="290">
        <v>3.552</v>
      </c>
      <c r="H130" s="290">
        <v>3.552</v>
      </c>
      <c r="I130" s="290">
        <v>3.552</v>
      </c>
      <c r="J130" s="285">
        <v>100</v>
      </c>
      <c r="K130" s="285">
        <v>6</v>
      </c>
      <c r="L130" s="302" t="s">
        <v>151</v>
      </c>
      <c r="M130" s="285" t="s">
        <v>282</v>
      </c>
      <c r="N130" s="302" t="s">
        <v>34</v>
      </c>
    </row>
    <row r="131" spans="1:14" s="7" customFormat="1">
      <c r="A131" s="285" t="s">
        <v>283</v>
      </c>
      <c r="B131" s="285" t="s">
        <v>284</v>
      </c>
      <c r="C131" s="290">
        <v>2.706</v>
      </c>
      <c r="D131" s="290">
        <v>2.992</v>
      </c>
      <c r="E131" s="290">
        <v>3.4</v>
      </c>
      <c r="F131" s="290">
        <v>1.345</v>
      </c>
      <c r="G131" s="290">
        <v>0.15</v>
      </c>
      <c r="H131" s="290">
        <v>0</v>
      </c>
      <c r="I131" s="290">
        <v>0</v>
      </c>
      <c r="J131" s="285">
        <v>100</v>
      </c>
      <c r="K131" s="285">
        <v>1.6</v>
      </c>
      <c r="L131" s="288"/>
      <c r="M131" s="285" t="s">
        <v>8</v>
      </c>
      <c r="N131" s="302" t="s">
        <v>34</v>
      </c>
    </row>
    <row r="132" spans="1:14" s="7" customFormat="1">
      <c r="A132" s="285" t="s">
        <v>440</v>
      </c>
      <c r="B132" s="285" t="s">
        <v>441</v>
      </c>
      <c r="C132" s="290">
        <v>0</v>
      </c>
      <c r="D132" s="290">
        <v>0</v>
      </c>
      <c r="E132" s="290">
        <v>0</v>
      </c>
      <c r="F132" s="290">
        <v>0</v>
      </c>
      <c r="G132" s="290">
        <v>0</v>
      </c>
      <c r="H132" s="290">
        <v>0</v>
      </c>
      <c r="I132" s="290">
        <v>0</v>
      </c>
      <c r="J132" s="285">
        <v>95</v>
      </c>
      <c r="K132" s="285" t="s">
        <v>442</v>
      </c>
      <c r="L132" s="288"/>
      <c r="M132" s="285" t="s">
        <v>443</v>
      </c>
      <c r="N132" s="302" t="s">
        <v>34</v>
      </c>
    </row>
    <row r="133" spans="1:14" s="7" customFormat="1">
      <c r="A133" s="305" t="s">
        <v>219</v>
      </c>
      <c r="B133" s="306" t="s">
        <v>220</v>
      </c>
      <c r="C133" s="307">
        <v>4.0073999999999996</v>
      </c>
      <c r="D133" s="307">
        <v>7.6688999999999998</v>
      </c>
      <c r="E133" s="307">
        <v>11.500500000000001</v>
      </c>
      <c r="F133" s="307">
        <v>7.9430999999999994</v>
      </c>
      <c r="G133" s="307">
        <v>9.5930999999999997</v>
      </c>
      <c r="H133" s="307">
        <v>9.6231000000000009</v>
      </c>
      <c r="I133" s="307">
        <v>7.2230999999999996</v>
      </c>
      <c r="J133" s="308">
        <v>30</v>
      </c>
      <c r="K133" s="309" t="s">
        <v>622</v>
      </c>
      <c r="L133" s="285"/>
      <c r="M133" s="305" t="s">
        <v>8</v>
      </c>
      <c r="N133" s="285" t="s">
        <v>34</v>
      </c>
    </row>
    <row r="134" spans="1:14" s="7" customFormat="1">
      <c r="A134" s="305">
        <v>20</v>
      </c>
      <c r="B134" s="302" t="s">
        <v>623</v>
      </c>
      <c r="C134" s="307">
        <v>0</v>
      </c>
      <c r="D134" s="307">
        <v>7.3219999999999992</v>
      </c>
      <c r="E134" s="307">
        <v>9.4499999999999993</v>
      </c>
      <c r="F134" s="307">
        <v>9.4499999999999993</v>
      </c>
      <c r="G134" s="307">
        <v>9.4499999999999993</v>
      </c>
      <c r="H134" s="307">
        <v>9.4499999999999993</v>
      </c>
      <c r="I134" s="307">
        <v>0</v>
      </c>
      <c r="J134" s="308">
        <v>70</v>
      </c>
      <c r="K134" s="309" t="s">
        <v>624</v>
      </c>
      <c r="L134" s="302"/>
      <c r="M134" s="305" t="s">
        <v>8</v>
      </c>
      <c r="N134" s="285" t="s">
        <v>34</v>
      </c>
    </row>
    <row r="135" spans="1:14" s="7" customFormat="1">
      <c r="A135" s="305" t="s">
        <v>505</v>
      </c>
      <c r="B135" s="302" t="s">
        <v>506</v>
      </c>
      <c r="C135" s="307">
        <v>0.12040000000000001</v>
      </c>
      <c r="D135" s="307">
        <v>1.6663999999999999</v>
      </c>
      <c r="E135" s="307">
        <v>3.1871999999999998</v>
      </c>
      <c r="F135" s="307">
        <v>6.2688000000000006</v>
      </c>
      <c r="G135" s="307">
        <v>9.1257999999999999</v>
      </c>
      <c r="H135" s="307">
        <v>11.545</v>
      </c>
      <c r="I135" s="307">
        <v>12.74</v>
      </c>
      <c r="J135" s="308">
        <v>20</v>
      </c>
      <c r="K135" s="309" t="s">
        <v>507</v>
      </c>
      <c r="L135" s="302"/>
      <c r="M135" s="305" t="s">
        <v>8</v>
      </c>
      <c r="N135" s="285" t="s">
        <v>586</v>
      </c>
    </row>
    <row r="136" spans="1:14" s="7" customFormat="1">
      <c r="A136" s="305">
        <v>22</v>
      </c>
      <c r="B136" s="302" t="s">
        <v>626</v>
      </c>
      <c r="C136" s="307">
        <v>0</v>
      </c>
      <c r="D136" s="307">
        <v>10</v>
      </c>
      <c r="E136" s="307">
        <v>37.5</v>
      </c>
      <c r="F136" s="307">
        <v>37.5</v>
      </c>
      <c r="G136" s="307">
        <v>37.5</v>
      </c>
      <c r="H136" s="307">
        <v>12.5</v>
      </c>
      <c r="I136" s="307">
        <v>15</v>
      </c>
      <c r="J136" s="308">
        <v>100</v>
      </c>
      <c r="K136" s="309" t="s">
        <v>627</v>
      </c>
      <c r="L136" s="302"/>
      <c r="M136" s="305" t="s">
        <v>628</v>
      </c>
      <c r="N136" s="285" t="s">
        <v>34</v>
      </c>
    </row>
    <row r="137" spans="1:14" s="7" customFormat="1">
      <c r="A137" s="305">
        <v>17</v>
      </c>
      <c r="B137" s="302" t="s">
        <v>575</v>
      </c>
      <c r="C137" s="307">
        <v>0</v>
      </c>
      <c r="D137" s="307">
        <v>0</v>
      </c>
      <c r="E137" s="307">
        <v>4.5</v>
      </c>
      <c r="F137" s="307">
        <v>9</v>
      </c>
      <c r="G137" s="307">
        <v>4.5</v>
      </c>
      <c r="H137" s="307">
        <v>0</v>
      </c>
      <c r="I137" s="307">
        <v>0</v>
      </c>
      <c r="J137" s="308">
        <v>90</v>
      </c>
      <c r="K137" s="309">
        <v>14</v>
      </c>
      <c r="L137" s="302"/>
      <c r="M137" s="305" t="s">
        <v>576</v>
      </c>
      <c r="N137" s="285" t="s">
        <v>34</v>
      </c>
    </row>
    <row r="138" spans="1:14" s="7" customFormat="1">
      <c r="A138" s="305">
        <v>24</v>
      </c>
      <c r="B138" s="302" t="s">
        <v>658</v>
      </c>
      <c r="C138" s="307">
        <v>0</v>
      </c>
      <c r="D138" s="307">
        <v>3.96</v>
      </c>
      <c r="E138" s="307">
        <v>7.92</v>
      </c>
      <c r="F138" s="307">
        <v>11.88</v>
      </c>
      <c r="G138" s="307">
        <v>11.88</v>
      </c>
      <c r="H138" s="307">
        <v>3.96</v>
      </c>
      <c r="I138" s="307">
        <v>0</v>
      </c>
      <c r="J138" s="308">
        <v>90</v>
      </c>
      <c r="K138" s="309" t="s">
        <v>659</v>
      </c>
      <c r="L138" s="302"/>
      <c r="M138" s="305" t="s">
        <v>628</v>
      </c>
      <c r="N138" s="285" t="s">
        <v>34</v>
      </c>
    </row>
    <row r="139" spans="1:14" s="7" customFormat="1">
      <c r="A139" s="305">
        <v>25</v>
      </c>
      <c r="B139" s="302" t="s">
        <v>660</v>
      </c>
      <c r="C139" s="307">
        <v>0</v>
      </c>
      <c r="D139" s="307">
        <v>0.4</v>
      </c>
      <c r="E139" s="307">
        <v>10.765000000000001</v>
      </c>
      <c r="F139" s="307">
        <v>16.670000000000002</v>
      </c>
      <c r="G139" s="307">
        <v>5.2949999999999999</v>
      </c>
      <c r="H139" s="307">
        <v>3.37</v>
      </c>
      <c r="I139" s="307">
        <v>0</v>
      </c>
      <c r="J139" s="308">
        <v>50</v>
      </c>
      <c r="K139" s="309" t="s">
        <v>664</v>
      </c>
      <c r="L139" s="302"/>
      <c r="M139" s="305" t="s">
        <v>628</v>
      </c>
      <c r="N139" s="285" t="s">
        <v>34</v>
      </c>
    </row>
    <row r="140" spans="1:14" s="7" customFormat="1">
      <c r="A140" s="305">
        <v>26</v>
      </c>
      <c r="B140" s="302" t="s">
        <v>661</v>
      </c>
      <c r="C140" s="307">
        <v>0</v>
      </c>
      <c r="D140" s="307">
        <v>0</v>
      </c>
      <c r="E140" s="307">
        <v>0</v>
      </c>
      <c r="F140" s="307">
        <v>0</v>
      </c>
      <c r="G140" s="307">
        <v>0</v>
      </c>
      <c r="H140" s="307">
        <v>0</v>
      </c>
      <c r="I140" s="307">
        <v>0</v>
      </c>
      <c r="J140" s="308">
        <v>0</v>
      </c>
      <c r="K140" s="309" t="s">
        <v>665</v>
      </c>
      <c r="L140" s="302"/>
      <c r="M140" s="305" t="s">
        <v>628</v>
      </c>
      <c r="N140" s="285" t="s">
        <v>34</v>
      </c>
    </row>
    <row r="141" spans="1:14" s="7" customFormat="1">
      <c r="A141" s="305">
        <v>27</v>
      </c>
      <c r="B141" s="302" t="s">
        <v>662</v>
      </c>
      <c r="C141" s="307">
        <v>0</v>
      </c>
      <c r="D141" s="307">
        <v>5.0999999999999996</v>
      </c>
      <c r="E141" s="307">
        <v>6.4</v>
      </c>
      <c r="F141" s="307">
        <v>0</v>
      </c>
      <c r="G141" s="307">
        <v>0</v>
      </c>
      <c r="H141" s="307">
        <v>0</v>
      </c>
      <c r="I141" s="307">
        <v>0</v>
      </c>
      <c r="J141" s="308">
        <v>50</v>
      </c>
      <c r="K141" s="309" t="s">
        <v>665</v>
      </c>
      <c r="L141" s="302"/>
      <c r="M141" s="305" t="s">
        <v>667</v>
      </c>
      <c r="N141" s="285" t="s">
        <v>34</v>
      </c>
    </row>
    <row r="142" spans="1:14" s="7" customFormat="1">
      <c r="A142" s="305">
        <v>28</v>
      </c>
      <c r="B142" s="302" t="s">
        <v>663</v>
      </c>
      <c r="C142" s="307">
        <v>0</v>
      </c>
      <c r="D142" s="307">
        <v>7.1</v>
      </c>
      <c r="E142" s="307">
        <v>16.55</v>
      </c>
      <c r="F142" s="307">
        <v>1.55</v>
      </c>
      <c r="G142" s="307">
        <v>1.8</v>
      </c>
      <c r="H142" s="307">
        <v>0</v>
      </c>
      <c r="I142" s="307">
        <v>0</v>
      </c>
      <c r="J142" s="308">
        <v>50</v>
      </c>
      <c r="K142" s="309" t="s">
        <v>666</v>
      </c>
      <c r="L142" s="302"/>
      <c r="M142" s="305" t="s">
        <v>628</v>
      </c>
      <c r="N142" s="285" t="s">
        <v>34</v>
      </c>
    </row>
    <row r="143" spans="1:14" s="7" customFormat="1">
      <c r="A143" s="305"/>
      <c r="B143" s="302" t="s">
        <v>629</v>
      </c>
      <c r="C143" s="307">
        <v>0</v>
      </c>
      <c r="D143" s="307">
        <v>2.444</v>
      </c>
      <c r="E143" s="307">
        <v>4.444</v>
      </c>
      <c r="F143" s="307">
        <v>2.222</v>
      </c>
      <c r="G143" s="307">
        <v>0.89</v>
      </c>
      <c r="H143" s="307">
        <v>0</v>
      </c>
      <c r="I143" s="307">
        <v>0</v>
      </c>
      <c r="J143" s="308">
        <v>100</v>
      </c>
      <c r="K143" s="309" t="s">
        <v>627</v>
      </c>
      <c r="L143" s="302"/>
      <c r="M143" s="305" t="s">
        <v>628</v>
      </c>
      <c r="N143" s="285" t="s">
        <v>34</v>
      </c>
    </row>
    <row r="144" spans="1:14" s="7" customFormat="1">
      <c r="A144" s="305">
        <v>11</v>
      </c>
      <c r="B144" s="302" t="s">
        <v>568</v>
      </c>
      <c r="C144" s="307">
        <v>0</v>
      </c>
      <c r="D144" s="307">
        <v>0</v>
      </c>
      <c r="E144" s="307">
        <v>4</v>
      </c>
      <c r="F144" s="307">
        <v>4</v>
      </c>
      <c r="G144" s="307">
        <v>4</v>
      </c>
      <c r="H144" s="307">
        <v>1</v>
      </c>
      <c r="I144" s="307">
        <v>1</v>
      </c>
      <c r="J144" s="308">
        <v>25</v>
      </c>
      <c r="K144" s="309" t="s">
        <v>625</v>
      </c>
      <c r="L144" s="302"/>
      <c r="M144" s="305" t="s">
        <v>8</v>
      </c>
      <c r="N144" s="285" t="s">
        <v>34</v>
      </c>
    </row>
    <row r="145" spans="1:14" s="7" customFormat="1">
      <c r="A145" s="285" t="s">
        <v>30</v>
      </c>
      <c r="B145" s="285" t="s">
        <v>630</v>
      </c>
      <c r="C145" s="290">
        <v>50.838000000000001</v>
      </c>
      <c r="D145" s="290">
        <v>44.761000000000003</v>
      </c>
      <c r="E145" s="290">
        <v>56.999000000000002</v>
      </c>
      <c r="F145" s="290">
        <v>56.933</v>
      </c>
      <c r="G145" s="290">
        <v>58.689</v>
      </c>
      <c r="H145" s="290">
        <v>57.689</v>
      </c>
      <c r="I145" s="290">
        <v>57.689</v>
      </c>
      <c r="J145" s="285">
        <v>100</v>
      </c>
      <c r="K145" s="285" t="s">
        <v>388</v>
      </c>
      <c r="L145" s="302" t="s">
        <v>151</v>
      </c>
      <c r="M145" s="285" t="s">
        <v>8</v>
      </c>
      <c r="N145" s="302" t="s">
        <v>34</v>
      </c>
    </row>
    <row r="146" spans="1:14" s="7" customFormat="1">
      <c r="A146" s="285" t="s">
        <v>31</v>
      </c>
      <c r="B146" s="285" t="s">
        <v>221</v>
      </c>
      <c r="C146" s="290">
        <v>18.841199999999997</v>
      </c>
      <c r="D146" s="290">
        <v>26.643399999999996</v>
      </c>
      <c r="E146" s="290">
        <v>37.491299999999995</v>
      </c>
      <c r="F146" s="290">
        <v>42.879899999999992</v>
      </c>
      <c r="G146" s="290">
        <v>42.877099999999999</v>
      </c>
      <c r="H146" s="290">
        <v>39.260199999999998</v>
      </c>
      <c r="I146" s="290">
        <v>39.260199999999998</v>
      </c>
      <c r="J146" s="285">
        <v>70</v>
      </c>
      <c r="K146" s="285" t="s">
        <v>388</v>
      </c>
      <c r="L146" s="302" t="s">
        <v>151</v>
      </c>
      <c r="M146" s="285" t="s">
        <v>8</v>
      </c>
      <c r="N146" s="302" t="s">
        <v>34</v>
      </c>
    </row>
    <row r="147" spans="1:14" s="7" customFormat="1">
      <c r="A147" s="285" t="s">
        <v>9</v>
      </c>
      <c r="B147" s="306" t="s">
        <v>223</v>
      </c>
      <c r="C147" s="290">
        <v>8.25</v>
      </c>
      <c r="D147" s="290">
        <v>26.384</v>
      </c>
      <c r="E147" s="290">
        <v>13.646000000000001</v>
      </c>
      <c r="F147" s="290">
        <v>5.633</v>
      </c>
      <c r="G147" s="290">
        <v>6.5505000000000004</v>
      </c>
      <c r="H147" s="290">
        <v>7.9</v>
      </c>
      <c r="I147" s="290">
        <v>5.4</v>
      </c>
      <c r="J147" s="285">
        <v>50</v>
      </c>
      <c r="K147" s="285" t="s">
        <v>388</v>
      </c>
      <c r="L147" s="302" t="s">
        <v>151</v>
      </c>
      <c r="M147" s="285" t="s">
        <v>8</v>
      </c>
      <c r="N147" s="302" t="s">
        <v>34</v>
      </c>
    </row>
    <row r="148" spans="1:14" s="7" customFormat="1" ht="25.5">
      <c r="A148" s="305">
        <v>19</v>
      </c>
      <c r="B148" s="306" t="s">
        <v>444</v>
      </c>
      <c r="C148" s="307">
        <v>0.497</v>
      </c>
      <c r="D148" s="307">
        <v>16.978999999999999</v>
      </c>
      <c r="E148" s="307">
        <v>2.5</v>
      </c>
      <c r="F148" s="307">
        <v>0</v>
      </c>
      <c r="G148" s="307">
        <v>0</v>
      </c>
      <c r="H148" s="307">
        <v>2.5</v>
      </c>
      <c r="I148" s="307">
        <v>2.5</v>
      </c>
      <c r="J148" s="308">
        <v>100</v>
      </c>
      <c r="K148" s="310" t="s">
        <v>577</v>
      </c>
      <c r="L148" s="285"/>
      <c r="M148" s="305" t="s">
        <v>290</v>
      </c>
      <c r="N148" s="285" t="s">
        <v>258</v>
      </c>
    </row>
    <row r="149" spans="1:14" s="7" customFormat="1">
      <c r="A149" s="305">
        <v>19</v>
      </c>
      <c r="B149" s="306" t="s">
        <v>631</v>
      </c>
      <c r="C149" s="307">
        <v>1.11504</v>
      </c>
      <c r="D149" s="307">
        <v>2.35392</v>
      </c>
      <c r="E149" s="307">
        <v>1.1668799999999999</v>
      </c>
      <c r="F149" s="307">
        <v>0.56159999999999999</v>
      </c>
      <c r="G149" s="307">
        <v>0.3024</v>
      </c>
      <c r="H149" s="307">
        <v>0.17279999999999998</v>
      </c>
      <c r="I149" s="307">
        <v>0</v>
      </c>
      <c r="J149" s="308">
        <v>48</v>
      </c>
      <c r="K149" s="309" t="s">
        <v>578</v>
      </c>
      <c r="L149" s="285"/>
      <c r="M149" s="305" t="s">
        <v>579</v>
      </c>
      <c r="N149" s="285" t="s">
        <v>34</v>
      </c>
    </row>
    <row r="150" spans="1:14" s="7" customFormat="1">
      <c r="A150" s="305"/>
      <c r="B150" s="306" t="s">
        <v>570</v>
      </c>
      <c r="C150" s="307">
        <v>0</v>
      </c>
      <c r="D150" s="307">
        <v>0.75</v>
      </c>
      <c r="E150" s="307">
        <v>2.25</v>
      </c>
      <c r="F150" s="307">
        <v>3.5</v>
      </c>
      <c r="G150" s="307">
        <v>4</v>
      </c>
      <c r="H150" s="307">
        <v>0.75</v>
      </c>
      <c r="I150" s="307">
        <v>0.75</v>
      </c>
      <c r="J150" s="308">
        <v>50</v>
      </c>
      <c r="K150" s="309">
        <v>7</v>
      </c>
      <c r="L150" s="285"/>
      <c r="M150" s="305" t="s">
        <v>580</v>
      </c>
      <c r="N150" s="285" t="s">
        <v>34</v>
      </c>
    </row>
    <row r="151" spans="1:14" s="7" customFormat="1">
      <c r="A151" s="285" t="s">
        <v>291</v>
      </c>
      <c r="B151" s="285" t="s">
        <v>358</v>
      </c>
      <c r="C151" s="290">
        <v>3.8105000000000002</v>
      </c>
      <c r="D151" s="290">
        <v>5.7060000000000004</v>
      </c>
      <c r="E151" s="290">
        <v>7.532</v>
      </c>
      <c r="F151" s="290">
        <v>7.5235000000000003</v>
      </c>
      <c r="G151" s="290">
        <v>8.5734999999999992</v>
      </c>
      <c r="H151" s="290">
        <v>4.5735000000000001</v>
      </c>
      <c r="I151" s="290">
        <v>4.5735000000000001</v>
      </c>
      <c r="J151" s="285">
        <v>50</v>
      </c>
      <c r="K151" s="304" t="s">
        <v>445</v>
      </c>
      <c r="L151" s="302" t="s">
        <v>151</v>
      </c>
      <c r="M151" s="285" t="s">
        <v>8</v>
      </c>
      <c r="N151" s="302" t="s">
        <v>34</v>
      </c>
    </row>
    <row r="152" spans="1:14" s="7" customFormat="1">
      <c r="A152" s="285" t="s">
        <v>291</v>
      </c>
      <c r="B152" s="285" t="s">
        <v>359</v>
      </c>
      <c r="C152" s="290">
        <v>2.5179999999999998</v>
      </c>
      <c r="D152" s="290">
        <v>2.9904999999999999</v>
      </c>
      <c r="E152" s="290">
        <v>2.7250000000000001</v>
      </c>
      <c r="F152" s="290">
        <v>2.7250000000000001</v>
      </c>
      <c r="G152" s="290">
        <v>2.7250000000000001</v>
      </c>
      <c r="H152" s="290">
        <v>2.7250000000000001</v>
      </c>
      <c r="I152" s="290">
        <v>2.7250000000000001</v>
      </c>
      <c r="J152" s="285">
        <v>50</v>
      </c>
      <c r="K152" s="304" t="s">
        <v>388</v>
      </c>
      <c r="L152" s="302" t="s">
        <v>151</v>
      </c>
      <c r="M152" s="285" t="s">
        <v>8</v>
      </c>
      <c r="N152" s="302" t="s">
        <v>34</v>
      </c>
    </row>
    <row r="153" spans="1:14" s="7" customFormat="1">
      <c r="A153" s="285" t="s">
        <v>291</v>
      </c>
      <c r="B153" s="285" t="s">
        <v>361</v>
      </c>
      <c r="C153" s="290">
        <v>0.39800000000000002</v>
      </c>
      <c r="D153" s="290">
        <v>0.40749999999999997</v>
      </c>
      <c r="E153" s="290">
        <v>0</v>
      </c>
      <c r="F153" s="290">
        <v>0</v>
      </c>
      <c r="G153" s="290">
        <v>0</v>
      </c>
      <c r="H153" s="290">
        <v>0</v>
      </c>
      <c r="I153" s="290">
        <v>0</v>
      </c>
      <c r="J153" s="285">
        <v>50</v>
      </c>
      <c r="K153" s="304" t="s">
        <v>388</v>
      </c>
      <c r="L153" s="302" t="s">
        <v>151</v>
      </c>
      <c r="M153" s="285" t="s">
        <v>8</v>
      </c>
      <c r="N153" s="302" t="s">
        <v>34</v>
      </c>
    </row>
    <row r="154" spans="1:14" s="7" customFormat="1">
      <c r="A154" s="285"/>
      <c r="B154" s="285" t="s">
        <v>632</v>
      </c>
      <c r="C154" s="290">
        <v>0.505</v>
      </c>
      <c r="D154" s="290">
        <v>1.0169999999999999</v>
      </c>
      <c r="E154" s="290">
        <v>0.499</v>
      </c>
      <c r="F154" s="290">
        <v>0.158</v>
      </c>
      <c r="G154" s="290">
        <v>0</v>
      </c>
      <c r="H154" s="290">
        <v>0</v>
      </c>
      <c r="I154" s="290">
        <v>0</v>
      </c>
      <c r="J154" s="285">
        <v>100</v>
      </c>
      <c r="K154" s="304">
        <v>6</v>
      </c>
      <c r="L154" s="302" t="s">
        <v>151</v>
      </c>
      <c r="M154" s="285" t="s">
        <v>8</v>
      </c>
      <c r="N154" s="302" t="s">
        <v>34</v>
      </c>
    </row>
    <row r="155" spans="1:14" s="7" customFormat="1">
      <c r="A155" s="285" t="s">
        <v>633</v>
      </c>
      <c r="B155" s="285" t="s">
        <v>634</v>
      </c>
      <c r="C155" s="290">
        <v>0</v>
      </c>
      <c r="D155" s="290">
        <v>0.8</v>
      </c>
      <c r="E155" s="290">
        <v>1.2</v>
      </c>
      <c r="F155" s="290">
        <v>1.4</v>
      </c>
      <c r="G155" s="290">
        <v>1.2</v>
      </c>
      <c r="H155" s="290">
        <v>0.4</v>
      </c>
      <c r="I155" s="290">
        <v>0</v>
      </c>
      <c r="J155" s="285">
        <v>20</v>
      </c>
      <c r="K155" s="304" t="s">
        <v>388</v>
      </c>
      <c r="L155" s="302"/>
      <c r="M155" s="285" t="s">
        <v>8</v>
      </c>
      <c r="N155" s="302" t="s">
        <v>34</v>
      </c>
    </row>
    <row r="156" spans="1:14" s="7" customFormat="1">
      <c r="A156" s="285" t="s">
        <v>635</v>
      </c>
      <c r="B156" s="285" t="s">
        <v>637</v>
      </c>
      <c r="C156" s="290">
        <v>0</v>
      </c>
      <c r="D156" s="290">
        <v>3</v>
      </c>
      <c r="E156" s="290">
        <v>7.5</v>
      </c>
      <c r="F156" s="290">
        <v>7.5</v>
      </c>
      <c r="G156" s="290">
        <v>7.5</v>
      </c>
      <c r="H156" s="290">
        <v>7.5</v>
      </c>
      <c r="I156" s="290">
        <v>19.5</v>
      </c>
      <c r="J156" s="285">
        <v>30</v>
      </c>
      <c r="K156" s="304" t="s">
        <v>388</v>
      </c>
      <c r="L156" s="302"/>
      <c r="M156" s="285" t="s">
        <v>8</v>
      </c>
      <c r="N156" s="302" t="s">
        <v>34</v>
      </c>
    </row>
    <row r="157" spans="1:14" s="7" customFormat="1">
      <c r="A157" s="285" t="s">
        <v>636</v>
      </c>
      <c r="B157" s="285" t="s">
        <v>638</v>
      </c>
      <c r="C157" s="290">
        <v>0</v>
      </c>
      <c r="D157" s="290">
        <v>1</v>
      </c>
      <c r="E157" s="290">
        <v>1</v>
      </c>
      <c r="F157" s="290">
        <v>1</v>
      </c>
      <c r="G157" s="290">
        <v>1</v>
      </c>
      <c r="H157" s="290">
        <v>1</v>
      </c>
      <c r="I157" s="290">
        <v>0</v>
      </c>
      <c r="J157" s="285">
        <v>10</v>
      </c>
      <c r="K157" s="304" t="s">
        <v>388</v>
      </c>
      <c r="L157" s="302"/>
      <c r="M157" s="285" t="s">
        <v>8</v>
      </c>
      <c r="N157" s="302" t="s">
        <v>34</v>
      </c>
    </row>
    <row r="158" spans="1:14" s="7" customFormat="1">
      <c r="A158" s="285"/>
      <c r="B158" s="285" t="s">
        <v>510</v>
      </c>
      <c r="C158" s="290">
        <v>0.36460000000000004</v>
      </c>
      <c r="D158" s="290">
        <v>0.67</v>
      </c>
      <c r="E158" s="290">
        <v>0.59560000000000002</v>
      </c>
      <c r="F158" s="290">
        <v>0.59560000000000002</v>
      </c>
      <c r="G158" s="290">
        <v>0.59560000000000002</v>
      </c>
      <c r="H158" s="290">
        <v>0.47960000000000003</v>
      </c>
      <c r="I158" s="290">
        <v>0</v>
      </c>
      <c r="J158" s="285">
        <v>20</v>
      </c>
      <c r="K158" s="304" t="s">
        <v>511</v>
      </c>
      <c r="L158" s="302"/>
      <c r="M158" s="285" t="s">
        <v>512</v>
      </c>
      <c r="N158" s="302" t="s">
        <v>34</v>
      </c>
    </row>
    <row r="159" spans="1:14" s="7" customFormat="1">
      <c r="A159" s="293" t="s">
        <v>293</v>
      </c>
      <c r="B159" s="285" t="s">
        <v>639</v>
      </c>
      <c r="C159" s="290">
        <v>19.775500000000001</v>
      </c>
      <c r="D159" s="290">
        <v>21.96575</v>
      </c>
      <c r="E159" s="290">
        <v>25.568750000000001</v>
      </c>
      <c r="F159" s="290">
        <v>26.015999999999998</v>
      </c>
      <c r="G159" s="290">
        <v>24.00375</v>
      </c>
      <c r="H159" s="290">
        <v>18.568750000000001</v>
      </c>
      <c r="I159" s="290">
        <v>10.925000000000001</v>
      </c>
      <c r="J159" s="285">
        <v>25</v>
      </c>
      <c r="K159" s="285">
        <v>5</v>
      </c>
      <c r="L159" s="285" t="s">
        <v>150</v>
      </c>
      <c r="M159" s="285" t="s">
        <v>8</v>
      </c>
      <c r="N159" s="302" t="s">
        <v>34</v>
      </c>
    </row>
    <row r="160" spans="1:14" s="7" customFormat="1">
      <c r="A160" s="293" t="s">
        <v>293</v>
      </c>
      <c r="B160" s="285" t="s">
        <v>641</v>
      </c>
      <c r="C160" s="290">
        <v>10.931700000000001</v>
      </c>
      <c r="D160" s="290">
        <v>16.8261</v>
      </c>
      <c r="E160" s="290">
        <v>24.911399999999997</v>
      </c>
      <c r="F160" s="290">
        <v>18.131699999999999</v>
      </c>
      <c r="G160" s="290">
        <v>15.319499999999998</v>
      </c>
      <c r="H160" s="290">
        <v>12.165599999999998</v>
      </c>
      <c r="I160" s="290">
        <v>14.181599999999998</v>
      </c>
      <c r="J160" s="285">
        <v>30</v>
      </c>
      <c r="K160" s="285">
        <v>5</v>
      </c>
      <c r="L160" s="285" t="s">
        <v>150</v>
      </c>
      <c r="M160" s="285" t="s">
        <v>8</v>
      </c>
      <c r="N160" s="302" t="s">
        <v>34</v>
      </c>
    </row>
    <row r="161" spans="1:14" s="7" customFormat="1">
      <c r="A161" s="293" t="s">
        <v>293</v>
      </c>
      <c r="B161" s="285" t="s">
        <v>362</v>
      </c>
      <c r="C161" s="290">
        <v>0.56225000000000003</v>
      </c>
      <c r="D161" s="290">
        <v>0.46500000000000002</v>
      </c>
      <c r="E161" s="290">
        <v>0.59199999999999997</v>
      </c>
      <c r="F161" s="290">
        <v>0.59199999999999997</v>
      </c>
      <c r="G161" s="290">
        <v>0.59199999999999997</v>
      </c>
      <c r="H161" s="290">
        <v>0.59199999999999997</v>
      </c>
      <c r="I161" s="290">
        <v>0.59199999999999997</v>
      </c>
      <c r="J161" s="285">
        <v>25</v>
      </c>
      <c r="K161" s="285">
        <v>5</v>
      </c>
      <c r="L161" s="285" t="s">
        <v>150</v>
      </c>
      <c r="M161" s="285" t="s">
        <v>8</v>
      </c>
      <c r="N161" s="302" t="s">
        <v>34</v>
      </c>
    </row>
    <row r="162" spans="1:14" s="7" customFormat="1">
      <c r="A162" s="293" t="s">
        <v>293</v>
      </c>
      <c r="B162" s="285" t="s">
        <v>363</v>
      </c>
      <c r="C162" s="290">
        <v>0.14974999999999999</v>
      </c>
      <c r="D162" s="290">
        <v>4.7500000000000001E-2</v>
      </c>
      <c r="E162" s="290">
        <v>0</v>
      </c>
      <c r="F162" s="290">
        <v>0</v>
      </c>
      <c r="G162" s="290">
        <v>0</v>
      </c>
      <c r="H162" s="290">
        <v>0</v>
      </c>
      <c r="I162" s="290">
        <v>0</v>
      </c>
      <c r="J162" s="285">
        <v>25</v>
      </c>
      <c r="K162" s="285">
        <v>5</v>
      </c>
      <c r="L162" s="285" t="s">
        <v>150</v>
      </c>
      <c r="M162" s="285" t="s">
        <v>8</v>
      </c>
      <c r="N162" s="302" t="s">
        <v>34</v>
      </c>
    </row>
    <row r="163" spans="1:14" s="7" customFormat="1">
      <c r="A163" s="293" t="s">
        <v>293</v>
      </c>
      <c r="B163" s="285" t="s">
        <v>364</v>
      </c>
      <c r="C163" s="290">
        <v>0</v>
      </c>
      <c r="D163" s="290">
        <v>0</v>
      </c>
      <c r="E163" s="290">
        <v>0</v>
      </c>
      <c r="F163" s="290">
        <v>0</v>
      </c>
      <c r="G163" s="290">
        <v>0</v>
      </c>
      <c r="H163" s="290">
        <v>0</v>
      </c>
      <c r="I163" s="290">
        <v>0</v>
      </c>
      <c r="J163" s="285">
        <v>25</v>
      </c>
      <c r="K163" s="285">
        <v>5</v>
      </c>
      <c r="L163" s="285" t="s">
        <v>150</v>
      </c>
      <c r="M163" s="285" t="s">
        <v>8</v>
      </c>
      <c r="N163" s="302" t="s">
        <v>34</v>
      </c>
    </row>
    <row r="164" spans="1:14" s="7" customFormat="1">
      <c r="A164" s="293" t="s">
        <v>293</v>
      </c>
      <c r="B164" s="285" t="s">
        <v>21</v>
      </c>
      <c r="C164" s="290">
        <v>6.2850000000000001</v>
      </c>
      <c r="D164" s="290">
        <v>5.2060000000000004</v>
      </c>
      <c r="E164" s="290">
        <v>4.08</v>
      </c>
      <c r="F164" s="290">
        <v>4.68</v>
      </c>
      <c r="G164" s="290">
        <v>6.48</v>
      </c>
      <c r="H164" s="290">
        <v>5.48</v>
      </c>
      <c r="I164" s="290">
        <v>5.48</v>
      </c>
      <c r="J164" s="285">
        <v>100</v>
      </c>
      <c r="K164" s="285">
        <v>5</v>
      </c>
      <c r="L164" s="285" t="s">
        <v>150</v>
      </c>
      <c r="M164" s="285" t="s">
        <v>642</v>
      </c>
      <c r="N164" s="302" t="s">
        <v>34</v>
      </c>
    </row>
    <row r="165" spans="1:14" s="7" customFormat="1">
      <c r="A165" s="293" t="s">
        <v>294</v>
      </c>
      <c r="B165" s="285" t="s">
        <v>643</v>
      </c>
      <c r="C165" s="290">
        <v>2.81</v>
      </c>
      <c r="D165" s="290">
        <v>4.3419999999999996</v>
      </c>
      <c r="E165" s="290">
        <v>4.2110000000000003</v>
      </c>
      <c r="F165" s="290">
        <v>3.87</v>
      </c>
      <c r="G165" s="290">
        <v>3.87</v>
      </c>
      <c r="H165" s="290">
        <v>3.87</v>
      </c>
      <c r="I165" s="290">
        <v>3.87</v>
      </c>
      <c r="J165" s="285">
        <v>100</v>
      </c>
      <c r="K165" s="285">
        <v>5</v>
      </c>
      <c r="L165" s="285" t="s">
        <v>150</v>
      </c>
      <c r="M165" s="302" t="s">
        <v>34</v>
      </c>
      <c r="N165" s="285" t="s">
        <v>34</v>
      </c>
    </row>
    <row r="166" spans="1:14" s="7" customFormat="1">
      <c r="A166" s="293" t="s">
        <v>294</v>
      </c>
      <c r="B166" s="285" t="s">
        <v>582</v>
      </c>
      <c r="C166" s="290">
        <v>1.53</v>
      </c>
      <c r="D166" s="290">
        <v>1.6080000000000001</v>
      </c>
      <c r="E166" s="290">
        <v>1.9470000000000001</v>
      </c>
      <c r="F166" s="290">
        <v>1.9470000000000001</v>
      </c>
      <c r="G166" s="290">
        <v>1.9470000000000001</v>
      </c>
      <c r="H166" s="290">
        <v>2.0219999999999998</v>
      </c>
      <c r="I166" s="290">
        <v>2.0219999999999998</v>
      </c>
      <c r="J166" s="285">
        <v>100</v>
      </c>
      <c r="K166" s="285">
        <v>5</v>
      </c>
      <c r="L166" s="285" t="s">
        <v>150</v>
      </c>
      <c r="M166" s="302" t="s">
        <v>34</v>
      </c>
      <c r="N166" s="285" t="s">
        <v>34</v>
      </c>
    </row>
    <row r="167" spans="1:14" s="7" customFormat="1">
      <c r="A167" s="293" t="s">
        <v>296</v>
      </c>
      <c r="B167" s="285" t="s">
        <v>688</v>
      </c>
      <c r="C167" s="290">
        <v>11.886999999999997</v>
      </c>
      <c r="D167" s="290">
        <v>12.026881433004576</v>
      </c>
      <c r="E167" s="290">
        <v>10.843550250407102</v>
      </c>
      <c r="F167" s="290">
        <v>10.770505115678862</v>
      </c>
      <c r="G167" s="290">
        <v>10.739095707745719</v>
      </c>
      <c r="H167" s="290">
        <v>10.739095707745719</v>
      </c>
      <c r="I167" s="290">
        <v>10.530186622422956</v>
      </c>
      <c r="J167" s="285">
        <v>100</v>
      </c>
      <c r="K167" s="285">
        <v>5</v>
      </c>
      <c r="L167" s="285" t="s">
        <v>150</v>
      </c>
      <c r="M167" s="285" t="s">
        <v>13</v>
      </c>
      <c r="N167" s="285" t="s">
        <v>34</v>
      </c>
    </row>
    <row r="168" spans="1:14" s="123" customFormat="1">
      <c r="A168" s="293"/>
      <c r="B168" s="285" t="s">
        <v>581</v>
      </c>
      <c r="C168" s="290">
        <v>0</v>
      </c>
      <c r="D168" s="290">
        <v>0</v>
      </c>
      <c r="E168" s="290">
        <v>0</v>
      </c>
      <c r="F168" s="290">
        <v>0</v>
      </c>
      <c r="G168" s="290">
        <v>0</v>
      </c>
      <c r="H168" s="290">
        <v>0</v>
      </c>
      <c r="I168" s="290">
        <v>0</v>
      </c>
      <c r="J168" s="285">
        <v>100</v>
      </c>
      <c r="K168" s="285">
        <v>5</v>
      </c>
      <c r="L168" s="285" t="s">
        <v>150</v>
      </c>
      <c r="M168" s="285" t="s">
        <v>7</v>
      </c>
      <c r="N168" s="285" t="s">
        <v>34</v>
      </c>
    </row>
    <row r="169" spans="1:14" s="123" customFormat="1" ht="15">
      <c r="B169" s="74" t="s">
        <v>400</v>
      </c>
      <c r="C169" s="6">
        <f t="shared" ref="C169:I169" si="7">SUM(C107:C168)</f>
        <v>797.16109499999982</v>
      </c>
      <c r="D169" s="6">
        <f t="shared" si="7"/>
        <v>937.19496999999978</v>
      </c>
      <c r="E169" s="6">
        <f t="shared" si="7"/>
        <v>1029.8079150000001</v>
      </c>
      <c r="F169" s="6">
        <f t="shared" si="7"/>
        <v>1006.3211699999998</v>
      </c>
      <c r="G169" s="6">
        <f t="shared" si="7"/>
        <v>985.59571000000005</v>
      </c>
      <c r="H169" s="6">
        <f t="shared" si="7"/>
        <v>911.90142500000024</v>
      </c>
      <c r="I169" s="6">
        <f t="shared" si="7"/>
        <v>900.29972500000019</v>
      </c>
      <c r="M169" s="4"/>
    </row>
    <row r="170" spans="1:14" s="2" customFormat="1" ht="15">
      <c r="A170" s="123"/>
      <c r="B170" s="123"/>
      <c r="C170" s="153"/>
      <c r="D170" s="153"/>
      <c r="E170" s="153"/>
      <c r="F170" s="153"/>
      <c r="G170" s="153"/>
      <c r="H170" s="153"/>
      <c r="I170" s="153"/>
      <c r="J170" s="123"/>
      <c r="K170" s="123"/>
      <c r="L170" s="123"/>
      <c r="M170" s="4"/>
      <c r="N170" s="123"/>
    </row>
    <row r="171" spans="1:14" s="74" customFormat="1" ht="15">
      <c r="A171" s="16"/>
      <c r="B171" s="15" t="s">
        <v>471</v>
      </c>
      <c r="C171" s="16"/>
      <c r="D171" s="16"/>
      <c r="E171" s="16"/>
      <c r="F171" s="16"/>
      <c r="G171" s="16"/>
      <c r="H171" s="16"/>
      <c r="I171" s="16"/>
      <c r="J171" s="16"/>
      <c r="K171" s="16"/>
      <c r="L171" s="17"/>
      <c r="M171" s="16"/>
      <c r="N171" s="16"/>
    </row>
    <row r="172" spans="1:14" s="7" customFormat="1" ht="15">
      <c r="A172" s="74" t="s">
        <v>298</v>
      </c>
      <c r="B172" s="110" t="s">
        <v>26</v>
      </c>
      <c r="C172" s="111"/>
      <c r="D172" s="111"/>
      <c r="E172" s="111"/>
      <c r="F172" s="111"/>
      <c r="G172" s="111"/>
      <c r="H172" s="111"/>
      <c r="I172" s="111"/>
      <c r="J172" s="74"/>
      <c r="K172" s="74"/>
      <c r="L172" s="21"/>
      <c r="M172" s="74"/>
      <c r="N172" s="74"/>
    </row>
    <row r="173" spans="1:14" s="7" customFormat="1">
      <c r="A173" s="85" t="s">
        <v>301</v>
      </c>
      <c r="B173" s="253" t="s">
        <v>372</v>
      </c>
      <c r="C173" s="254">
        <v>26.85</v>
      </c>
      <c r="D173" s="254">
        <v>27.564</v>
      </c>
      <c r="E173" s="254">
        <v>27.422999999999998</v>
      </c>
      <c r="F173" s="254">
        <v>28.367000000000001</v>
      </c>
      <c r="G173" s="254">
        <v>28.367000000000001</v>
      </c>
      <c r="H173" s="254">
        <v>28.367000000000001</v>
      </c>
      <c r="I173" s="254">
        <v>28.367000000000001</v>
      </c>
      <c r="J173" s="155">
        <v>100</v>
      </c>
      <c r="K173" s="271" t="s">
        <v>300</v>
      </c>
      <c r="L173" s="155" t="s">
        <v>186</v>
      </c>
      <c r="M173" s="155" t="s">
        <v>27</v>
      </c>
      <c r="N173" s="155" t="s">
        <v>33</v>
      </c>
    </row>
    <row r="174" spans="1:14" s="7" customFormat="1">
      <c r="A174" s="85" t="s">
        <v>301</v>
      </c>
      <c r="B174" s="253" t="s">
        <v>373</v>
      </c>
      <c r="C174" s="254">
        <v>3.8889999999999998</v>
      </c>
      <c r="D174" s="254">
        <v>4.335</v>
      </c>
      <c r="E174" s="254">
        <v>4.17</v>
      </c>
      <c r="F174" s="254">
        <v>4.4139999999999997</v>
      </c>
      <c r="G174" s="254">
        <v>4.4139999999999997</v>
      </c>
      <c r="H174" s="254">
        <v>4.4139999999999997</v>
      </c>
      <c r="I174" s="254">
        <v>4.4139999999999997</v>
      </c>
      <c r="J174" s="155">
        <v>100</v>
      </c>
      <c r="K174" s="271" t="s">
        <v>300</v>
      </c>
      <c r="L174" s="155" t="s">
        <v>186</v>
      </c>
      <c r="M174" s="155" t="s">
        <v>27</v>
      </c>
      <c r="N174" s="155" t="s">
        <v>33</v>
      </c>
    </row>
    <row r="175" spans="1:14" s="7" customFormat="1">
      <c r="A175" s="305" t="s">
        <v>299</v>
      </c>
      <c r="B175" s="302" t="s">
        <v>370</v>
      </c>
      <c r="C175" s="289">
        <v>5.7610000000000001</v>
      </c>
      <c r="D175" s="289">
        <v>17.225000000000001</v>
      </c>
      <c r="E175" s="289">
        <v>8.5030000000000001</v>
      </c>
      <c r="F175" s="289">
        <v>11.788</v>
      </c>
      <c r="G175" s="289">
        <v>11.909000000000001</v>
      </c>
      <c r="H175" s="289">
        <v>11.909000000000001</v>
      </c>
      <c r="I175" s="314">
        <v>14.909000000000001</v>
      </c>
      <c r="J175" s="302">
        <v>100</v>
      </c>
      <c r="K175" s="309">
        <v>6</v>
      </c>
      <c r="L175" s="302" t="s">
        <v>151</v>
      </c>
      <c r="M175" s="302" t="s">
        <v>4</v>
      </c>
      <c r="N175" s="302" t="s">
        <v>34</v>
      </c>
    </row>
    <row r="176" spans="1:14" s="7" customFormat="1">
      <c r="A176" s="305" t="s">
        <v>299</v>
      </c>
      <c r="B176" s="302" t="s">
        <v>483</v>
      </c>
      <c r="C176" s="289">
        <v>0.40400000000000003</v>
      </c>
      <c r="D176" s="289">
        <v>0.63200000000000001</v>
      </c>
      <c r="E176" s="289">
        <v>1.002</v>
      </c>
      <c r="F176" s="289">
        <v>1.202</v>
      </c>
      <c r="G176" s="289">
        <v>1.3919999999999999</v>
      </c>
      <c r="H176" s="289">
        <v>1.3919999999999999</v>
      </c>
      <c r="I176" s="314">
        <v>1.3919999999999999</v>
      </c>
      <c r="J176" s="302">
        <v>100</v>
      </c>
      <c r="K176" s="302">
        <v>6</v>
      </c>
      <c r="L176" s="302" t="s">
        <v>151</v>
      </c>
      <c r="M176" s="302" t="s">
        <v>4</v>
      </c>
      <c r="N176" s="302" t="s">
        <v>34</v>
      </c>
    </row>
    <row r="177" spans="1:14" s="7" customFormat="1">
      <c r="A177" s="305" t="s">
        <v>686</v>
      </c>
      <c r="B177" s="302" t="s">
        <v>371</v>
      </c>
      <c r="C177" s="289">
        <v>0.41299999999999998</v>
      </c>
      <c r="D177" s="289">
        <v>0.503</v>
      </c>
      <c r="E177" s="289">
        <v>0.503</v>
      </c>
      <c r="F177" s="289">
        <v>0.503</v>
      </c>
      <c r="G177" s="289">
        <v>0.503</v>
      </c>
      <c r="H177" s="289">
        <v>0.503</v>
      </c>
      <c r="I177" s="314">
        <v>0.503</v>
      </c>
      <c r="J177" s="302">
        <v>100</v>
      </c>
      <c r="K177" s="302">
        <v>6</v>
      </c>
      <c r="L177" s="302" t="s">
        <v>151</v>
      </c>
      <c r="M177" s="302" t="s">
        <v>4</v>
      </c>
      <c r="N177" s="302" t="s">
        <v>34</v>
      </c>
    </row>
    <row r="178" spans="1:14" s="7" customFormat="1">
      <c r="A178" s="305" t="s">
        <v>686</v>
      </c>
      <c r="B178" s="302" t="s">
        <v>485</v>
      </c>
      <c r="C178" s="289">
        <v>1.452</v>
      </c>
      <c r="D178" s="289">
        <v>0.63</v>
      </c>
      <c r="E178" s="289">
        <v>2</v>
      </c>
      <c r="F178" s="289">
        <v>1.6</v>
      </c>
      <c r="G178" s="289">
        <v>1.6</v>
      </c>
      <c r="H178" s="289">
        <v>0.71199999999999997</v>
      </c>
      <c r="I178" s="314">
        <v>0</v>
      </c>
      <c r="J178" s="302">
        <v>100</v>
      </c>
      <c r="K178" s="302">
        <v>8</v>
      </c>
      <c r="L178" s="302" t="s">
        <v>186</v>
      </c>
      <c r="M178" s="302" t="s">
        <v>17</v>
      </c>
      <c r="N178" s="302" t="s">
        <v>34</v>
      </c>
    </row>
    <row r="179" spans="1:14" s="133" customFormat="1">
      <c r="A179" s="305" t="s">
        <v>686</v>
      </c>
      <c r="B179" s="302" t="s">
        <v>685</v>
      </c>
      <c r="C179" s="289">
        <v>0</v>
      </c>
      <c r="D179" s="289">
        <v>0.15390000000000001</v>
      </c>
      <c r="E179" s="289">
        <v>3.6723000000000003</v>
      </c>
      <c r="F179" s="289">
        <v>3.8803000000000001</v>
      </c>
      <c r="G179" s="289">
        <v>0.44430000000000003</v>
      </c>
      <c r="H179" s="289">
        <v>0.41690000000000005</v>
      </c>
      <c r="I179" s="314">
        <v>0.37690000000000001</v>
      </c>
      <c r="J179" s="302">
        <v>10</v>
      </c>
      <c r="K179" s="302">
        <v>8</v>
      </c>
      <c r="L179" s="302" t="s">
        <v>186</v>
      </c>
      <c r="M179" s="302" t="s">
        <v>8</v>
      </c>
      <c r="N179" s="302" t="s">
        <v>34</v>
      </c>
    </row>
    <row r="180" spans="1:14" s="133" customFormat="1">
      <c r="A180" s="305" t="s">
        <v>686</v>
      </c>
      <c r="B180" s="302" t="s">
        <v>684</v>
      </c>
      <c r="C180" s="289">
        <v>4.7500000000000001E-2</v>
      </c>
      <c r="D180" s="289">
        <v>9.1249999999999998E-2</v>
      </c>
      <c r="E180" s="289">
        <v>0.23230000000000001</v>
      </c>
      <c r="F180" s="289">
        <v>9.0800000000000006E-2</v>
      </c>
      <c r="G180" s="289">
        <v>0.10280000000000002</v>
      </c>
      <c r="H180" s="289">
        <v>0.12155000000000001</v>
      </c>
      <c r="I180" s="314">
        <v>0.14530000000000001</v>
      </c>
      <c r="J180" s="302">
        <v>5</v>
      </c>
      <c r="K180" s="302">
        <v>8</v>
      </c>
      <c r="L180" s="302" t="s">
        <v>186</v>
      </c>
      <c r="M180" s="302" t="s">
        <v>8</v>
      </c>
      <c r="N180" s="302" t="s">
        <v>34</v>
      </c>
    </row>
    <row r="181" spans="1:14" s="133" customFormat="1">
      <c r="A181" s="305" t="s">
        <v>484</v>
      </c>
      <c r="B181" s="302" t="s">
        <v>486</v>
      </c>
      <c r="C181" s="289">
        <v>8.6379999999999999</v>
      </c>
      <c r="D181" s="289">
        <v>5.9489999999999998</v>
      </c>
      <c r="E181" s="289">
        <v>5.8449999999999998</v>
      </c>
      <c r="F181" s="289">
        <v>5.86</v>
      </c>
      <c r="G181" s="289">
        <v>5.86</v>
      </c>
      <c r="H181" s="289">
        <v>5.86</v>
      </c>
      <c r="I181" s="314">
        <v>5.86</v>
      </c>
      <c r="J181" s="302">
        <v>100</v>
      </c>
      <c r="K181" s="302">
        <v>8</v>
      </c>
      <c r="L181" s="302" t="s">
        <v>186</v>
      </c>
      <c r="M181" s="302" t="s">
        <v>8</v>
      </c>
      <c r="N181" s="302" t="s">
        <v>34</v>
      </c>
    </row>
    <row r="182" spans="1:14" s="133" customFormat="1">
      <c r="A182" s="305" t="s">
        <v>301</v>
      </c>
      <c r="B182" s="315" t="s">
        <v>148</v>
      </c>
      <c r="C182" s="289">
        <v>64.873999999999995</v>
      </c>
      <c r="D182" s="289">
        <v>62.948999999999998</v>
      </c>
      <c r="E182" s="289">
        <v>70.231999999999999</v>
      </c>
      <c r="F182" s="289">
        <v>70.233000000000004</v>
      </c>
      <c r="G182" s="289">
        <v>70.132999999999996</v>
      </c>
      <c r="H182" s="289">
        <v>70.05</v>
      </c>
      <c r="I182" s="289">
        <v>69.914000000000001</v>
      </c>
      <c r="J182" s="302">
        <v>100</v>
      </c>
      <c r="K182" s="308">
        <v>8</v>
      </c>
      <c r="L182" s="302" t="s">
        <v>446</v>
      </c>
      <c r="M182" s="302" t="s">
        <v>27</v>
      </c>
      <c r="N182" s="302" t="s">
        <v>34</v>
      </c>
    </row>
    <row r="183" spans="1:14" s="7" customFormat="1">
      <c r="A183" s="305" t="s">
        <v>301</v>
      </c>
      <c r="B183" s="315" t="s">
        <v>374</v>
      </c>
      <c r="C183" s="289">
        <v>50.094999999999999</v>
      </c>
      <c r="D183" s="289">
        <v>47.238</v>
      </c>
      <c r="E183" s="289">
        <v>28.844000000000001</v>
      </c>
      <c r="F183" s="289">
        <v>21.132000000000001</v>
      </c>
      <c r="G183" s="289">
        <v>19.289000000000001</v>
      </c>
      <c r="H183" s="289">
        <v>17.577999999999999</v>
      </c>
      <c r="I183" s="289">
        <v>17.577999999999999</v>
      </c>
      <c r="J183" s="302">
        <v>100</v>
      </c>
      <c r="K183" s="302">
        <v>8</v>
      </c>
      <c r="L183" s="302" t="s">
        <v>149</v>
      </c>
      <c r="M183" s="302" t="s">
        <v>27</v>
      </c>
      <c r="N183" s="302" t="s">
        <v>34</v>
      </c>
    </row>
    <row r="184" spans="1:14" s="7" customFormat="1">
      <c r="A184" s="305" t="s">
        <v>301</v>
      </c>
      <c r="B184" s="315" t="s">
        <v>28</v>
      </c>
      <c r="C184" s="289">
        <v>62.569000000000003</v>
      </c>
      <c r="D184" s="289">
        <v>66.807000000000002</v>
      </c>
      <c r="E184" s="289">
        <v>66.784000000000006</v>
      </c>
      <c r="F184" s="289">
        <v>64.995000000000005</v>
      </c>
      <c r="G184" s="289">
        <v>64.995000000000005</v>
      </c>
      <c r="H184" s="289">
        <v>64.995000000000005</v>
      </c>
      <c r="I184" s="289">
        <v>64.995000000000005</v>
      </c>
      <c r="J184" s="302">
        <v>100</v>
      </c>
      <c r="K184" s="302">
        <v>8</v>
      </c>
      <c r="L184" s="302" t="s">
        <v>149</v>
      </c>
      <c r="M184" s="302" t="s">
        <v>27</v>
      </c>
      <c r="N184" s="302" t="s">
        <v>34</v>
      </c>
    </row>
    <row r="185" spans="1:14" s="7" customFormat="1">
      <c r="A185" s="305" t="s">
        <v>301</v>
      </c>
      <c r="B185" s="302" t="s">
        <v>375</v>
      </c>
      <c r="C185" s="289">
        <v>0</v>
      </c>
      <c r="D185" s="289">
        <v>8.0000000000000002E-3</v>
      </c>
      <c r="E185" s="289">
        <v>1.4999999999999999E-2</v>
      </c>
      <c r="F185" s="289">
        <v>0.28899999999999998</v>
      </c>
      <c r="G185" s="289">
        <v>0.56100000000000005</v>
      </c>
      <c r="H185" s="289">
        <v>0.58799999999999997</v>
      </c>
      <c r="I185" s="289">
        <v>0.97399999999999998</v>
      </c>
      <c r="J185" s="302">
        <v>100</v>
      </c>
      <c r="K185" s="302">
        <v>8</v>
      </c>
      <c r="L185" s="302" t="s">
        <v>149</v>
      </c>
      <c r="M185" s="302" t="s">
        <v>153</v>
      </c>
      <c r="N185" s="302" t="s">
        <v>34</v>
      </c>
    </row>
    <row r="186" spans="1:14" s="7" customFormat="1">
      <c r="A186" s="305" t="s">
        <v>301</v>
      </c>
      <c r="B186" s="302" t="s">
        <v>376</v>
      </c>
      <c r="C186" s="289">
        <v>2.1019999999999999</v>
      </c>
      <c r="D186" s="289">
        <v>1.7210000000000001</v>
      </c>
      <c r="E186" s="289">
        <v>1.59</v>
      </c>
      <c r="F186" s="289">
        <v>2.0249999999999999</v>
      </c>
      <c r="G186" s="289">
        <v>2.4860000000000002</v>
      </c>
      <c r="H186" s="289">
        <v>2.6269999999999998</v>
      </c>
      <c r="I186" s="289">
        <v>2.206</v>
      </c>
      <c r="J186" s="302">
        <v>100</v>
      </c>
      <c r="K186" s="309">
        <v>8</v>
      </c>
      <c r="L186" s="302" t="s">
        <v>149</v>
      </c>
      <c r="M186" s="302" t="s">
        <v>8</v>
      </c>
      <c r="N186" s="302" t="s">
        <v>34</v>
      </c>
    </row>
    <row r="187" spans="1:14" s="7" customFormat="1">
      <c r="A187" s="305" t="s">
        <v>301</v>
      </c>
      <c r="B187" s="302" t="s">
        <v>447</v>
      </c>
      <c r="C187" s="289">
        <v>0.24099999999999999</v>
      </c>
      <c r="D187" s="289">
        <v>0</v>
      </c>
      <c r="E187" s="289">
        <v>0</v>
      </c>
      <c r="F187" s="289">
        <v>0</v>
      </c>
      <c r="G187" s="289">
        <v>0</v>
      </c>
      <c r="H187" s="289">
        <v>0</v>
      </c>
      <c r="I187" s="289">
        <v>0</v>
      </c>
      <c r="J187" s="302">
        <v>100</v>
      </c>
      <c r="K187" s="309">
        <v>8</v>
      </c>
      <c r="L187" s="302" t="s">
        <v>186</v>
      </c>
      <c r="M187" s="302" t="s">
        <v>8</v>
      </c>
      <c r="N187" s="302" t="s">
        <v>34</v>
      </c>
    </row>
    <row r="188" spans="1:14" s="7" customFormat="1">
      <c r="A188" s="305" t="s">
        <v>301</v>
      </c>
      <c r="B188" s="302" t="s">
        <v>377</v>
      </c>
      <c r="C188" s="289">
        <v>1.1160000000000001</v>
      </c>
      <c r="D188" s="289">
        <v>2.516</v>
      </c>
      <c r="E188" s="289">
        <v>2.879</v>
      </c>
      <c r="F188" s="289">
        <v>2.879</v>
      </c>
      <c r="G188" s="289">
        <v>2.9289999999999998</v>
      </c>
      <c r="H188" s="289">
        <v>3.073</v>
      </c>
      <c r="I188" s="289">
        <v>3.073</v>
      </c>
      <c r="J188" s="302">
        <v>100</v>
      </c>
      <c r="K188" s="309">
        <v>8</v>
      </c>
      <c r="L188" s="302" t="s">
        <v>149</v>
      </c>
      <c r="M188" s="302" t="s">
        <v>8</v>
      </c>
      <c r="N188" s="302" t="s">
        <v>34</v>
      </c>
    </row>
    <row r="189" spans="1:14" s="7" customFormat="1">
      <c r="A189" s="305" t="s">
        <v>301</v>
      </c>
      <c r="B189" s="302" t="s">
        <v>378</v>
      </c>
      <c r="C189" s="289">
        <v>0.01</v>
      </c>
      <c r="D189" s="289">
        <v>-5.7000000000000002E-2</v>
      </c>
      <c r="E189" s="289">
        <v>2.1819999999999999</v>
      </c>
      <c r="F189" s="289">
        <v>2.101</v>
      </c>
      <c r="G189" s="289">
        <v>2.101</v>
      </c>
      <c r="H189" s="289">
        <v>1.98</v>
      </c>
      <c r="I189" s="289">
        <v>1.98</v>
      </c>
      <c r="J189" s="302">
        <v>100</v>
      </c>
      <c r="K189" s="309">
        <v>8</v>
      </c>
      <c r="L189" s="302" t="s">
        <v>149</v>
      </c>
      <c r="M189" s="302" t="s">
        <v>8</v>
      </c>
      <c r="N189" s="302" t="s">
        <v>34</v>
      </c>
    </row>
    <row r="190" spans="1:14" s="7" customFormat="1">
      <c r="A190" s="305" t="s">
        <v>301</v>
      </c>
      <c r="B190" s="302" t="s">
        <v>379</v>
      </c>
      <c r="C190" s="289">
        <v>0</v>
      </c>
      <c r="D190" s="289">
        <v>0.20100000000000001</v>
      </c>
      <c r="E190" s="289">
        <v>0.20100000000000001</v>
      </c>
      <c r="F190" s="289">
        <v>0.20100000000000001</v>
      </c>
      <c r="G190" s="289">
        <v>0.20100000000000001</v>
      </c>
      <c r="H190" s="289">
        <v>0.20100000000000001</v>
      </c>
      <c r="I190" s="289">
        <v>0.20100000000000001</v>
      </c>
      <c r="J190" s="302">
        <v>100</v>
      </c>
      <c r="K190" s="309">
        <v>8</v>
      </c>
      <c r="L190" s="302" t="s">
        <v>149</v>
      </c>
      <c r="M190" s="302" t="s">
        <v>8</v>
      </c>
      <c r="N190" s="302" t="s">
        <v>34</v>
      </c>
    </row>
    <row r="191" spans="1:14" s="7" customFormat="1">
      <c r="A191" s="305" t="s">
        <v>301</v>
      </c>
      <c r="B191" s="302" t="s">
        <v>380</v>
      </c>
      <c r="C191" s="289">
        <v>0</v>
      </c>
      <c r="D191" s="289">
        <v>0</v>
      </c>
      <c r="E191" s="289">
        <v>0</v>
      </c>
      <c r="F191" s="289">
        <v>0</v>
      </c>
      <c r="G191" s="289">
        <v>0</v>
      </c>
      <c r="H191" s="289">
        <v>0</v>
      </c>
      <c r="I191" s="289">
        <v>0</v>
      </c>
      <c r="J191" s="302">
        <v>100</v>
      </c>
      <c r="K191" s="309">
        <v>8</v>
      </c>
      <c r="L191" s="302" t="s">
        <v>149</v>
      </c>
      <c r="M191" s="302" t="s">
        <v>8</v>
      </c>
      <c r="N191" s="302" t="s">
        <v>34</v>
      </c>
    </row>
    <row r="192" spans="1:14" s="7" customFormat="1">
      <c r="A192" s="305" t="s">
        <v>301</v>
      </c>
      <c r="B192" s="302" t="s">
        <v>381</v>
      </c>
      <c r="C192" s="289">
        <v>0.89800000000000002</v>
      </c>
      <c r="D192" s="289">
        <v>1.9810000000000001</v>
      </c>
      <c r="E192" s="289">
        <v>1.9810000000000001</v>
      </c>
      <c r="F192" s="289">
        <v>2.3809999999999998</v>
      </c>
      <c r="G192" s="289">
        <v>2.3809999999999998</v>
      </c>
      <c r="H192" s="289">
        <v>2.3809999999999998</v>
      </c>
      <c r="I192" s="289">
        <v>2.3809999999999998</v>
      </c>
      <c r="J192" s="302">
        <v>100</v>
      </c>
      <c r="K192" s="309">
        <v>8</v>
      </c>
      <c r="L192" s="302" t="s">
        <v>149</v>
      </c>
      <c r="M192" s="302" t="s">
        <v>8</v>
      </c>
      <c r="N192" s="302" t="s">
        <v>34</v>
      </c>
    </row>
    <row r="193" spans="1:14" s="7" customFormat="1">
      <c r="A193" s="305" t="s">
        <v>301</v>
      </c>
      <c r="B193" s="302" t="s">
        <v>382</v>
      </c>
      <c r="C193" s="289">
        <v>0</v>
      </c>
      <c r="D193" s="289">
        <v>0</v>
      </c>
      <c r="E193" s="289">
        <v>0</v>
      </c>
      <c r="F193" s="289">
        <v>0</v>
      </c>
      <c r="G193" s="289">
        <v>0</v>
      </c>
      <c r="H193" s="289">
        <v>0</v>
      </c>
      <c r="I193" s="289">
        <v>0</v>
      </c>
      <c r="J193" s="302">
        <v>100</v>
      </c>
      <c r="K193" s="309">
        <v>8</v>
      </c>
      <c r="L193" s="302" t="s">
        <v>149</v>
      </c>
      <c r="M193" s="302" t="s">
        <v>8</v>
      </c>
      <c r="N193" s="302" t="s">
        <v>34</v>
      </c>
    </row>
    <row r="194" spans="1:14" s="3" customFormat="1" ht="15">
      <c r="A194" s="305" t="s">
        <v>301</v>
      </c>
      <c r="B194" s="302" t="s">
        <v>302</v>
      </c>
      <c r="C194" s="289">
        <v>9.4909999999999997</v>
      </c>
      <c r="D194" s="289">
        <v>10.012</v>
      </c>
      <c r="E194" s="289">
        <v>4.7130000000000001</v>
      </c>
      <c r="F194" s="289">
        <v>4.1630000000000003</v>
      </c>
      <c r="G194" s="289">
        <v>4.1539999999999999</v>
      </c>
      <c r="H194" s="289">
        <v>3.27</v>
      </c>
      <c r="I194" s="289">
        <v>2.97</v>
      </c>
      <c r="J194" s="302">
        <v>100</v>
      </c>
      <c r="K194" s="309">
        <v>8</v>
      </c>
      <c r="L194" s="302" t="s">
        <v>149</v>
      </c>
      <c r="M194" s="302" t="s">
        <v>8</v>
      </c>
      <c r="N194" s="302" t="s">
        <v>34</v>
      </c>
    </row>
    <row r="195" spans="1:14" s="123" customFormat="1" ht="15">
      <c r="A195" s="74"/>
      <c r="B195" s="74" t="s">
        <v>472</v>
      </c>
      <c r="C195" s="12">
        <f t="shared" ref="C195:I195" si="8">SUM(C173:C194)</f>
        <v>238.85050000000001</v>
      </c>
      <c r="D195" s="12">
        <f t="shared" si="8"/>
        <v>250.45915000000002</v>
      </c>
      <c r="E195" s="12">
        <f t="shared" si="8"/>
        <v>232.77159999999995</v>
      </c>
      <c r="F195" s="12">
        <f t="shared" si="8"/>
        <v>228.10409999999999</v>
      </c>
      <c r="G195" s="12">
        <f t="shared" si="8"/>
        <v>223.82209999999998</v>
      </c>
      <c r="H195" s="12">
        <f t="shared" si="8"/>
        <v>220.43845000000002</v>
      </c>
      <c r="I195" s="12">
        <f t="shared" si="8"/>
        <v>222.23919999999998</v>
      </c>
      <c r="J195" s="3"/>
      <c r="K195" s="3"/>
      <c r="L195" s="1"/>
      <c r="M195" s="3"/>
      <c r="N195" s="3"/>
    </row>
    <row r="196" spans="1:14" s="17" customFormat="1">
      <c r="A196" s="123"/>
      <c r="B196" s="123"/>
      <c r="C196" s="153"/>
      <c r="D196" s="153"/>
      <c r="E196" s="153"/>
      <c r="F196" s="153"/>
      <c r="G196" s="153"/>
      <c r="H196" s="153"/>
      <c r="I196" s="153"/>
      <c r="J196" s="123"/>
      <c r="K196" s="123"/>
      <c r="L196" s="123"/>
      <c r="M196" s="4"/>
      <c r="N196" s="123"/>
    </row>
    <row r="197" spans="1:14" s="7" customFormat="1" ht="15">
      <c r="A197" s="29"/>
      <c r="B197" s="26" t="s">
        <v>62</v>
      </c>
      <c r="C197" s="57"/>
      <c r="D197" s="57"/>
      <c r="E197" s="57"/>
      <c r="F197" s="57"/>
      <c r="G197" s="57"/>
      <c r="H197" s="57"/>
      <c r="I197" s="57"/>
      <c r="J197" s="26"/>
      <c r="K197" s="28"/>
      <c r="L197" s="91"/>
      <c r="M197" s="26"/>
      <c r="N197" s="26"/>
    </row>
    <row r="198" spans="1:14" s="7" customFormat="1">
      <c r="A198" s="7">
        <v>1</v>
      </c>
      <c r="B198" s="7" t="s">
        <v>278</v>
      </c>
      <c r="C198" s="95">
        <v>5.0780000000000003</v>
      </c>
      <c r="D198" s="95">
        <v>4.72</v>
      </c>
      <c r="E198" s="95">
        <v>8.4700000000000006</v>
      </c>
      <c r="F198" s="95">
        <v>8.4700000000000006</v>
      </c>
      <c r="G198" s="95">
        <v>8.4700000000000006</v>
      </c>
      <c r="H198" s="95">
        <v>8.4700000000000006</v>
      </c>
      <c r="I198" s="95">
        <v>8.4700000000000006</v>
      </c>
      <c r="J198" s="193">
        <v>100</v>
      </c>
      <c r="K198" s="7">
        <v>7</v>
      </c>
      <c r="L198" s="105" t="s">
        <v>83</v>
      </c>
      <c r="M198" s="105" t="s">
        <v>352</v>
      </c>
      <c r="N198" s="7" t="s">
        <v>33</v>
      </c>
    </row>
    <row r="199" spans="1:14" s="7" customFormat="1">
      <c r="A199" s="285">
        <v>1</v>
      </c>
      <c r="B199" s="285" t="s">
        <v>278</v>
      </c>
      <c r="C199" s="290">
        <v>2.2290000000000001</v>
      </c>
      <c r="D199" s="290">
        <v>2.891</v>
      </c>
      <c r="E199" s="290">
        <v>2.879</v>
      </c>
      <c r="F199" s="290">
        <v>3.4489999999999998</v>
      </c>
      <c r="G199" s="290">
        <v>3.323</v>
      </c>
      <c r="H199" s="290">
        <v>3.2040000000000002</v>
      </c>
      <c r="I199" s="290">
        <v>3.1709999999999998</v>
      </c>
      <c r="J199" s="311">
        <v>100</v>
      </c>
      <c r="K199" s="285">
        <v>11</v>
      </c>
      <c r="L199" s="288" t="s">
        <v>46</v>
      </c>
      <c r="M199" s="285" t="s">
        <v>8</v>
      </c>
      <c r="N199" s="285" t="s">
        <v>34</v>
      </c>
    </row>
    <row r="200" spans="1:14" s="7" customFormat="1">
      <c r="A200" s="285">
        <v>1</v>
      </c>
      <c r="B200" s="285" t="s">
        <v>278</v>
      </c>
      <c r="C200" s="290">
        <v>0.45</v>
      </c>
      <c r="D200" s="290">
        <v>0.45</v>
      </c>
      <c r="E200" s="290">
        <v>0.45</v>
      </c>
      <c r="F200" s="290">
        <v>0.45</v>
      </c>
      <c r="G200" s="290">
        <v>0</v>
      </c>
      <c r="H200" s="290">
        <v>0</v>
      </c>
      <c r="I200" s="290">
        <v>0</v>
      </c>
      <c r="J200" s="311">
        <v>100</v>
      </c>
      <c r="K200" s="285">
        <v>11</v>
      </c>
      <c r="L200" s="288" t="s">
        <v>46</v>
      </c>
      <c r="M200" s="285" t="s">
        <v>353</v>
      </c>
      <c r="N200" s="285" t="s">
        <v>34</v>
      </c>
    </row>
    <row r="201" spans="1:14" s="7" customFormat="1">
      <c r="A201" s="285">
        <v>7</v>
      </c>
      <c r="B201" s="285" t="s">
        <v>609</v>
      </c>
      <c r="C201" s="290">
        <v>1.556</v>
      </c>
      <c r="D201" s="290">
        <v>2.0270000000000001</v>
      </c>
      <c r="E201" s="290">
        <v>2</v>
      </c>
      <c r="F201" s="290">
        <v>2</v>
      </c>
      <c r="G201" s="290">
        <v>2</v>
      </c>
      <c r="H201" s="290">
        <v>2</v>
      </c>
      <c r="I201" s="290">
        <v>2</v>
      </c>
      <c r="J201" s="311">
        <v>100</v>
      </c>
      <c r="K201" s="285">
        <v>11</v>
      </c>
      <c r="L201" s="288" t="s">
        <v>46</v>
      </c>
      <c r="M201" s="285" t="s">
        <v>8</v>
      </c>
      <c r="N201" s="285" t="s">
        <v>34</v>
      </c>
    </row>
    <row r="202" spans="1:14" s="7" customFormat="1">
      <c r="A202" s="285">
        <v>13</v>
      </c>
      <c r="B202" s="285" t="s">
        <v>608</v>
      </c>
      <c r="C202" s="290">
        <v>0.27800000000000002</v>
      </c>
      <c r="D202" s="290">
        <v>0.14199999999999999</v>
      </c>
      <c r="E202" s="290">
        <v>0.5</v>
      </c>
      <c r="F202" s="290">
        <v>0.5</v>
      </c>
      <c r="G202" s="290">
        <v>0.5</v>
      </c>
      <c r="H202" s="290">
        <v>0.5</v>
      </c>
      <c r="I202" s="290">
        <v>0.5</v>
      </c>
      <c r="J202" s="311">
        <v>100</v>
      </c>
      <c r="K202" s="285">
        <v>11</v>
      </c>
      <c r="L202" s="288" t="s">
        <v>46</v>
      </c>
      <c r="M202" s="285" t="s">
        <v>8</v>
      </c>
      <c r="N202" s="285" t="s">
        <v>34</v>
      </c>
    </row>
    <row r="203" spans="1:14" s="74" customFormat="1" ht="15">
      <c r="A203" s="285">
        <v>2</v>
      </c>
      <c r="B203" s="285" t="s">
        <v>610</v>
      </c>
      <c r="C203" s="290">
        <v>3.7509999999999999</v>
      </c>
      <c r="D203" s="290">
        <v>3.7480000000000002</v>
      </c>
      <c r="E203" s="290">
        <v>3.121</v>
      </c>
      <c r="F203" s="290">
        <v>3.4</v>
      </c>
      <c r="G203" s="290">
        <v>2.2000000000000002</v>
      </c>
      <c r="H203" s="290">
        <v>2.2000000000000002</v>
      </c>
      <c r="I203" s="290">
        <v>3.734</v>
      </c>
      <c r="J203" s="311">
        <v>100</v>
      </c>
      <c r="K203" s="285">
        <v>11</v>
      </c>
      <c r="L203" s="288" t="s">
        <v>46</v>
      </c>
      <c r="M203" s="285" t="s">
        <v>8</v>
      </c>
      <c r="N203" s="285" t="s">
        <v>34</v>
      </c>
    </row>
    <row r="204" spans="1:14" ht="15">
      <c r="A204" s="74"/>
      <c r="B204" s="74" t="s">
        <v>65</v>
      </c>
      <c r="C204" s="111">
        <f t="shared" ref="C204:I204" si="9">SUM(C198:C203)</f>
        <v>13.342000000000001</v>
      </c>
      <c r="D204" s="111">
        <f t="shared" si="9"/>
        <v>13.978000000000002</v>
      </c>
      <c r="E204" s="111">
        <f t="shared" si="9"/>
        <v>17.419999999999998</v>
      </c>
      <c r="F204" s="111">
        <f t="shared" si="9"/>
        <v>18.268999999999998</v>
      </c>
      <c r="G204" s="111">
        <f t="shared" si="9"/>
        <v>16.493000000000002</v>
      </c>
      <c r="H204" s="111">
        <f t="shared" si="9"/>
        <v>16.374000000000002</v>
      </c>
      <c r="I204" s="111">
        <f t="shared" si="9"/>
        <v>17.875</v>
      </c>
      <c r="J204" s="74"/>
      <c r="K204" s="74"/>
      <c r="L204" s="21"/>
      <c r="M204" s="74"/>
      <c r="N204" s="74"/>
    </row>
    <row r="205" spans="1:14" s="17" customFormat="1">
      <c r="A205" s="7"/>
      <c r="B205" s="4"/>
      <c r="C205" s="56"/>
      <c r="D205" s="56"/>
      <c r="E205" s="56"/>
      <c r="F205" s="56"/>
      <c r="G205" s="56"/>
      <c r="H205" s="56"/>
      <c r="I205" s="56"/>
      <c r="J205" s="4"/>
      <c r="K205" s="4"/>
      <c r="L205" s="4"/>
      <c r="M205" s="4"/>
      <c r="N205" s="4"/>
    </row>
    <row r="206" spans="1:14" s="7" customFormat="1" ht="15">
      <c r="A206" s="30"/>
      <c r="B206" s="26" t="s">
        <v>63</v>
      </c>
      <c r="C206" s="59"/>
      <c r="D206" s="59"/>
      <c r="E206" s="59"/>
      <c r="F206" s="59"/>
      <c r="G206" s="59"/>
      <c r="H206" s="59"/>
      <c r="I206" s="59"/>
      <c r="J206" s="30"/>
      <c r="K206" s="30"/>
      <c r="L206" s="92"/>
      <c r="M206" s="30"/>
      <c r="N206" s="30"/>
    </row>
    <row r="207" spans="1:14" s="7" customFormat="1">
      <c r="A207" s="105" t="s">
        <v>217</v>
      </c>
      <c r="B207" s="105" t="s">
        <v>199</v>
      </c>
      <c r="C207" s="108">
        <v>22</v>
      </c>
      <c r="D207" s="108">
        <v>22</v>
      </c>
      <c r="E207" s="108">
        <v>22</v>
      </c>
      <c r="F207" s="108">
        <v>22</v>
      </c>
      <c r="G207" s="108">
        <v>22</v>
      </c>
      <c r="H207" s="108">
        <v>22</v>
      </c>
      <c r="I207" s="108">
        <v>22</v>
      </c>
      <c r="J207" s="109">
        <v>2.6</v>
      </c>
      <c r="K207" s="113" t="s">
        <v>55</v>
      </c>
      <c r="L207" s="105" t="s">
        <v>88</v>
      </c>
      <c r="M207" s="105" t="s">
        <v>160</v>
      </c>
      <c r="N207" s="105" t="s">
        <v>33</v>
      </c>
    </row>
    <row r="208" spans="1:14" s="7" customFormat="1">
      <c r="A208" s="105" t="s">
        <v>154</v>
      </c>
      <c r="B208" s="105" t="s">
        <v>344</v>
      </c>
      <c r="C208" s="108">
        <v>20</v>
      </c>
      <c r="D208" s="108">
        <v>37.161000000000001</v>
      </c>
      <c r="E208" s="108">
        <v>21.73</v>
      </c>
      <c r="F208" s="108">
        <v>19</v>
      </c>
      <c r="G208" s="108">
        <v>19</v>
      </c>
      <c r="H208" s="108">
        <v>19</v>
      </c>
      <c r="I208" s="108">
        <v>19</v>
      </c>
      <c r="J208" s="109">
        <v>12.4</v>
      </c>
      <c r="K208" s="113" t="s">
        <v>55</v>
      </c>
      <c r="L208" s="105" t="s">
        <v>88</v>
      </c>
      <c r="M208" s="105" t="s">
        <v>23</v>
      </c>
      <c r="N208" s="105" t="s">
        <v>33</v>
      </c>
    </row>
    <row r="209" spans="1:14" s="7" customFormat="1">
      <c r="A209" s="105" t="s">
        <v>155</v>
      </c>
      <c r="B209" s="105" t="s">
        <v>557</v>
      </c>
      <c r="C209" s="108">
        <v>18.100000000000001</v>
      </c>
      <c r="D209" s="108">
        <v>18.239000000000001</v>
      </c>
      <c r="E209" s="108">
        <v>18.239000000000001</v>
      </c>
      <c r="F209" s="108">
        <v>18.239000000000001</v>
      </c>
      <c r="G209" s="108">
        <v>18.239000000000001</v>
      </c>
      <c r="H209" s="108">
        <v>18.239000000000001</v>
      </c>
      <c r="I209" s="108">
        <v>18.239000000000001</v>
      </c>
      <c r="J209" s="109">
        <v>7.6327220683132602</v>
      </c>
      <c r="K209" s="113">
        <v>7</v>
      </c>
      <c r="L209" s="105" t="s">
        <v>83</v>
      </c>
      <c r="M209" s="105" t="s">
        <v>4</v>
      </c>
      <c r="N209" s="105" t="s">
        <v>33</v>
      </c>
    </row>
    <row r="210" spans="1:14" s="7" customFormat="1">
      <c r="A210" s="105" t="s">
        <v>152</v>
      </c>
      <c r="B210" s="105" t="s">
        <v>218</v>
      </c>
      <c r="C210" s="108">
        <v>9.3000000000000007</v>
      </c>
      <c r="D210" s="108">
        <v>9.5</v>
      </c>
      <c r="E210" s="108">
        <v>9.5</v>
      </c>
      <c r="F210" s="108">
        <v>9.5</v>
      </c>
      <c r="G210" s="108">
        <v>9.5</v>
      </c>
      <c r="H210" s="108">
        <v>9.5</v>
      </c>
      <c r="I210" s="108">
        <v>9.5</v>
      </c>
      <c r="J210" s="109">
        <v>66.447506469888793</v>
      </c>
      <c r="K210" s="113">
        <v>7</v>
      </c>
      <c r="L210" s="105" t="s">
        <v>83</v>
      </c>
      <c r="M210" s="105" t="s">
        <v>4</v>
      </c>
      <c r="N210" s="105" t="s">
        <v>33</v>
      </c>
    </row>
    <row r="211" spans="1:14" s="7" customFormat="1">
      <c r="A211" s="105" t="s">
        <v>611</v>
      </c>
      <c r="B211" s="105" t="s">
        <v>488</v>
      </c>
      <c r="C211" s="108">
        <v>6.601</v>
      </c>
      <c r="D211" s="108">
        <v>7.1559999999999997</v>
      </c>
      <c r="E211" s="108">
        <v>6.4850000000000003</v>
      </c>
      <c r="F211" s="108">
        <v>5.9930000000000003</v>
      </c>
      <c r="G211" s="108">
        <v>5.9640000000000004</v>
      </c>
      <c r="H211" s="108">
        <v>5.9329999999999998</v>
      </c>
      <c r="I211" s="108">
        <v>5.9329999999999998</v>
      </c>
      <c r="J211" s="109">
        <v>17.7880791068931</v>
      </c>
      <c r="K211" s="113">
        <v>7</v>
      </c>
      <c r="L211" s="105" t="s">
        <v>83</v>
      </c>
      <c r="M211" s="105" t="s">
        <v>89</v>
      </c>
      <c r="N211" s="105" t="s">
        <v>33</v>
      </c>
    </row>
    <row r="212" spans="1:14" s="7" customFormat="1">
      <c r="A212" s="105" t="s">
        <v>198</v>
      </c>
      <c r="B212" s="105" t="s">
        <v>202</v>
      </c>
      <c r="C212" s="108">
        <v>12.506</v>
      </c>
      <c r="D212" s="108">
        <v>12.833</v>
      </c>
      <c r="E212" s="108">
        <v>13.97638139798746</v>
      </c>
      <c r="F212" s="108">
        <v>15.107169185114424</v>
      </c>
      <c r="G212" s="108">
        <v>15.107169185114424</v>
      </c>
      <c r="H212" s="108">
        <v>15.107169185114424</v>
      </c>
      <c r="I212" s="108">
        <v>15.107169185114424</v>
      </c>
      <c r="J212" s="109">
        <v>97.3</v>
      </c>
      <c r="K212" s="113" t="s">
        <v>55</v>
      </c>
      <c r="L212" s="105" t="s">
        <v>88</v>
      </c>
      <c r="M212" s="105" t="s">
        <v>23</v>
      </c>
      <c r="N212" s="105" t="s">
        <v>33</v>
      </c>
    </row>
    <row r="213" spans="1:14" s="7" customFormat="1">
      <c r="A213" s="288" t="s">
        <v>434</v>
      </c>
      <c r="B213" s="288" t="s">
        <v>435</v>
      </c>
      <c r="C213" s="287">
        <v>7</v>
      </c>
      <c r="D213" s="287">
        <v>7</v>
      </c>
      <c r="E213" s="287">
        <v>7</v>
      </c>
      <c r="F213" s="287">
        <v>7</v>
      </c>
      <c r="G213" s="287">
        <v>7</v>
      </c>
      <c r="H213" s="287">
        <v>7</v>
      </c>
      <c r="I213" s="287">
        <v>7</v>
      </c>
      <c r="J213" s="300">
        <v>29.1</v>
      </c>
      <c r="K213" s="292">
        <v>7</v>
      </c>
      <c r="L213" s="288" t="s">
        <v>83</v>
      </c>
      <c r="M213" s="288" t="s">
        <v>4</v>
      </c>
      <c r="N213" s="288" t="s">
        <v>34</v>
      </c>
    </row>
    <row r="214" spans="1:14" s="7" customFormat="1">
      <c r="A214" s="288" t="s">
        <v>430</v>
      </c>
      <c r="B214" s="288" t="s">
        <v>431</v>
      </c>
      <c r="C214" s="287">
        <v>8.7829999999999995</v>
      </c>
      <c r="D214" s="287">
        <v>10.356999999999999</v>
      </c>
      <c r="E214" s="287">
        <v>10.43</v>
      </c>
      <c r="F214" s="287">
        <v>9.8949999999999996</v>
      </c>
      <c r="G214" s="287">
        <v>9.7940000000000005</v>
      </c>
      <c r="H214" s="287">
        <v>9.7940000000000005</v>
      </c>
      <c r="I214" s="287">
        <v>9.7940000000000005</v>
      </c>
      <c r="J214" s="300">
        <v>36.515772152785097</v>
      </c>
      <c r="K214" s="292">
        <v>7</v>
      </c>
      <c r="L214" s="288" t="s">
        <v>83</v>
      </c>
      <c r="M214" s="288" t="s">
        <v>34</v>
      </c>
      <c r="N214" s="288" t="s">
        <v>34</v>
      </c>
    </row>
    <row r="215" spans="1:14" s="7" customFormat="1">
      <c r="A215" s="288" t="s">
        <v>434</v>
      </c>
      <c r="B215" s="288" t="s">
        <v>487</v>
      </c>
      <c r="C215" s="287">
        <v>236.428</v>
      </c>
      <c r="D215" s="287">
        <v>359.38499999999999</v>
      </c>
      <c r="E215" s="287">
        <v>299.75900000000001</v>
      </c>
      <c r="F215" s="287">
        <v>254.02500000000001</v>
      </c>
      <c r="G215" s="287">
        <v>216.434</v>
      </c>
      <c r="H215" s="287">
        <v>172.92699999999999</v>
      </c>
      <c r="I215" s="287">
        <v>162.00899999999999</v>
      </c>
      <c r="J215" s="300">
        <v>93.104712090669906</v>
      </c>
      <c r="K215" s="292">
        <v>7</v>
      </c>
      <c r="L215" s="288" t="s">
        <v>83</v>
      </c>
      <c r="M215" s="288" t="s">
        <v>153</v>
      </c>
      <c r="N215" s="288" t="s">
        <v>34</v>
      </c>
    </row>
    <row r="216" spans="1:14" s="7" customFormat="1">
      <c r="A216" s="288" t="s">
        <v>152</v>
      </c>
      <c r="B216" s="288" t="s">
        <v>558</v>
      </c>
      <c r="C216" s="287">
        <v>15.3</v>
      </c>
      <c r="D216" s="287">
        <v>23</v>
      </c>
      <c r="E216" s="287">
        <v>22.2</v>
      </c>
      <c r="F216" s="287">
        <v>21.9</v>
      </c>
      <c r="G216" s="287">
        <v>22.4</v>
      </c>
      <c r="H216" s="287">
        <v>22.4</v>
      </c>
      <c r="I216" s="287">
        <v>22.4</v>
      </c>
      <c r="J216" s="300">
        <v>6.9</v>
      </c>
      <c r="K216" s="292">
        <v>7</v>
      </c>
      <c r="L216" s="288" t="s">
        <v>83</v>
      </c>
      <c r="M216" s="288" t="s">
        <v>153</v>
      </c>
      <c r="N216" s="288" t="s">
        <v>34</v>
      </c>
    </row>
    <row r="217" spans="1:14" s="74" customFormat="1" ht="15">
      <c r="A217" s="288" t="s">
        <v>432</v>
      </c>
      <c r="B217" s="288" t="s">
        <v>433</v>
      </c>
      <c r="C217" s="287">
        <v>0</v>
      </c>
      <c r="D217" s="287">
        <v>0</v>
      </c>
      <c r="E217" s="287">
        <v>0</v>
      </c>
      <c r="F217" s="287">
        <v>5.3</v>
      </c>
      <c r="G217" s="287">
        <v>5.5</v>
      </c>
      <c r="H217" s="287">
        <v>5.5</v>
      </c>
      <c r="I217" s="287">
        <v>5.5</v>
      </c>
      <c r="J217" s="300">
        <v>0</v>
      </c>
      <c r="K217" s="292">
        <v>7</v>
      </c>
      <c r="L217" s="288" t="s">
        <v>83</v>
      </c>
      <c r="M217" s="288" t="s">
        <v>34</v>
      </c>
      <c r="N217" s="288" t="s">
        <v>34</v>
      </c>
    </row>
    <row r="218" spans="1:14" s="74" customFormat="1" ht="15">
      <c r="B218" s="74" t="s">
        <v>66</v>
      </c>
      <c r="C218" s="110">
        <f t="shared" ref="C218:I218" si="10">SUM(C207:C217)</f>
        <v>356.01800000000003</v>
      </c>
      <c r="D218" s="110">
        <f t="shared" si="10"/>
        <v>506.63099999999997</v>
      </c>
      <c r="E218" s="110">
        <f t="shared" si="10"/>
        <v>431.31938139798746</v>
      </c>
      <c r="F218" s="110">
        <f t="shared" si="10"/>
        <v>387.95916918511443</v>
      </c>
      <c r="G218" s="110">
        <f t="shared" si="10"/>
        <v>350.93816918511442</v>
      </c>
      <c r="H218" s="110">
        <f t="shared" si="10"/>
        <v>307.40016918511441</v>
      </c>
      <c r="I218" s="110">
        <f t="shared" si="10"/>
        <v>296.4821691851144</v>
      </c>
      <c r="L218" s="21"/>
    </row>
    <row r="219" spans="1:14" s="15" customFormat="1" ht="15">
      <c r="A219" s="74"/>
      <c r="B219" s="74"/>
      <c r="C219" s="110"/>
      <c r="D219" s="110"/>
      <c r="E219" s="110"/>
      <c r="F219" s="110"/>
      <c r="G219" s="110"/>
      <c r="H219" s="110"/>
      <c r="I219" s="110"/>
      <c r="J219" s="74"/>
      <c r="K219" s="74"/>
      <c r="L219" s="21"/>
      <c r="M219" s="74"/>
      <c r="N219" s="74"/>
    </row>
    <row r="220" spans="1:14" s="192" customFormat="1" ht="15">
      <c r="A220" s="30"/>
      <c r="B220" s="26" t="s">
        <v>583</v>
      </c>
      <c r="C220" s="59"/>
      <c r="D220" s="59"/>
      <c r="E220" s="59"/>
      <c r="F220" s="59"/>
      <c r="G220" s="59"/>
      <c r="H220" s="59"/>
      <c r="I220" s="59"/>
      <c r="J220" s="30"/>
      <c r="K220" s="30"/>
      <c r="L220" s="92"/>
      <c r="M220" s="30"/>
      <c r="N220" s="30"/>
    </row>
    <row r="221" spans="1:14" s="192" customFormat="1" ht="15">
      <c r="A221" s="312">
        <v>2</v>
      </c>
      <c r="B221" s="288" t="s">
        <v>669</v>
      </c>
      <c r="C221" s="287">
        <v>0</v>
      </c>
      <c r="D221" s="287">
        <v>12.516500000000001</v>
      </c>
      <c r="E221" s="287">
        <v>302.51799999999997</v>
      </c>
      <c r="F221" s="287">
        <v>465.68</v>
      </c>
      <c r="G221" s="287">
        <v>631.32150000000001</v>
      </c>
      <c r="H221" s="287">
        <v>643.29650000000004</v>
      </c>
      <c r="I221" s="287">
        <v>513.15</v>
      </c>
      <c r="J221" s="300">
        <v>50</v>
      </c>
      <c r="K221" s="292" t="s">
        <v>595</v>
      </c>
      <c r="L221" s="287" t="s">
        <v>584</v>
      </c>
      <c r="M221" s="287" t="s">
        <v>585</v>
      </c>
      <c r="N221" s="287" t="s">
        <v>586</v>
      </c>
    </row>
    <row r="222" spans="1:14" s="192" customFormat="1" ht="15">
      <c r="A222" s="312">
        <v>2</v>
      </c>
      <c r="B222" s="288" t="s">
        <v>670</v>
      </c>
      <c r="C222" s="287">
        <v>0</v>
      </c>
      <c r="D222" s="287">
        <v>0</v>
      </c>
      <c r="E222" s="287">
        <v>3.96</v>
      </c>
      <c r="F222" s="287">
        <v>7.92</v>
      </c>
      <c r="G222" s="287">
        <v>11.88</v>
      </c>
      <c r="H222" s="287">
        <v>11.88</v>
      </c>
      <c r="I222" s="287">
        <v>3.96</v>
      </c>
      <c r="J222" s="300">
        <v>90</v>
      </c>
      <c r="K222" s="292">
        <v>9.1300000000000008</v>
      </c>
      <c r="L222" s="287"/>
      <c r="M222" s="287" t="s">
        <v>673</v>
      </c>
      <c r="N222" s="287" t="s">
        <v>586</v>
      </c>
    </row>
    <row r="223" spans="1:14" s="192" customFormat="1" ht="15">
      <c r="A223" s="312">
        <v>2</v>
      </c>
      <c r="B223" s="288" t="s">
        <v>671</v>
      </c>
      <c r="C223" s="287">
        <v>0</v>
      </c>
      <c r="D223" s="287">
        <v>0</v>
      </c>
      <c r="E223" s="287">
        <v>11.4</v>
      </c>
      <c r="F223" s="287">
        <v>22.8</v>
      </c>
      <c r="G223" s="287">
        <v>34.200000000000003</v>
      </c>
      <c r="H223" s="287">
        <v>34.200000000000003</v>
      </c>
      <c r="I223" s="287">
        <v>11.4</v>
      </c>
      <c r="J223" s="300">
        <v>50</v>
      </c>
      <c r="K223" s="292" t="s">
        <v>666</v>
      </c>
      <c r="L223" s="287"/>
      <c r="M223" s="287" t="s">
        <v>673</v>
      </c>
      <c r="N223" s="287" t="s">
        <v>586</v>
      </c>
    </row>
    <row r="224" spans="1:14" s="192" customFormat="1" ht="15">
      <c r="A224" s="312">
        <v>2</v>
      </c>
      <c r="B224" s="288" t="s">
        <v>672</v>
      </c>
      <c r="C224" s="287">
        <v>0</v>
      </c>
      <c r="D224" s="287">
        <v>0</v>
      </c>
      <c r="E224" s="287">
        <v>3.45</v>
      </c>
      <c r="F224" s="287">
        <v>5.55</v>
      </c>
      <c r="G224" s="287">
        <v>4.0999999999999996</v>
      </c>
      <c r="H224" s="287">
        <v>2.4500000000000002</v>
      </c>
      <c r="I224" s="287">
        <v>0.75</v>
      </c>
      <c r="J224" s="300">
        <v>50</v>
      </c>
      <c r="K224" s="292" t="s">
        <v>665</v>
      </c>
      <c r="L224" s="287"/>
      <c r="M224" s="287" t="s">
        <v>674</v>
      </c>
      <c r="N224" s="287" t="s">
        <v>586</v>
      </c>
    </row>
    <row r="225" spans="1:14" s="192" customFormat="1" ht="15">
      <c r="B225" s="74" t="s">
        <v>587</v>
      </c>
      <c r="C225" s="110">
        <f>SUM(C221:C224)</f>
        <v>0</v>
      </c>
      <c r="D225" s="110">
        <f t="shared" ref="D225:I225" si="11">SUM(D221:D224)</f>
        <v>12.516500000000001</v>
      </c>
      <c r="E225" s="110">
        <f t="shared" si="11"/>
        <v>321.32799999999992</v>
      </c>
      <c r="F225" s="110">
        <f t="shared" si="11"/>
        <v>501.95000000000005</v>
      </c>
      <c r="G225" s="110">
        <f t="shared" si="11"/>
        <v>681.50150000000008</v>
      </c>
      <c r="H225" s="110">
        <f t="shared" si="11"/>
        <v>691.82650000000012</v>
      </c>
      <c r="I225" s="110">
        <f t="shared" si="11"/>
        <v>529.26</v>
      </c>
      <c r="L225" s="105"/>
      <c r="M225" s="105"/>
      <c r="N225" s="105"/>
    </row>
    <row r="226" spans="1:14" s="192" customFormat="1" ht="15">
      <c r="C226" s="203"/>
      <c r="D226" s="203"/>
      <c r="E226" s="203"/>
      <c r="F226" s="203"/>
      <c r="G226" s="203"/>
      <c r="H226" s="203"/>
      <c r="I226" s="203"/>
      <c r="L226" s="105"/>
      <c r="M226" s="105"/>
      <c r="N226" s="105"/>
    </row>
    <row r="227" spans="1:14" ht="15">
      <c r="A227" s="192"/>
      <c r="B227" s="192"/>
      <c r="C227" s="203"/>
      <c r="D227" s="203"/>
      <c r="E227" s="203"/>
      <c r="F227" s="203"/>
      <c r="G227" s="203"/>
      <c r="H227" s="203"/>
      <c r="I227" s="203"/>
      <c r="J227" s="192"/>
      <c r="K227" s="192"/>
      <c r="L227" s="7"/>
      <c r="M227" s="105"/>
      <c r="N227" s="105"/>
    </row>
    <row r="228" spans="1:14" s="1" customFormat="1">
      <c r="A228" s="7"/>
      <c r="B228" s="4"/>
      <c r="C228" s="56"/>
      <c r="D228" s="56"/>
      <c r="E228" s="56"/>
      <c r="F228" s="56"/>
      <c r="G228" s="56"/>
      <c r="H228" s="56"/>
      <c r="I228" s="56"/>
      <c r="J228" s="4"/>
      <c r="K228" s="4"/>
      <c r="L228" s="4"/>
      <c r="M228" s="4"/>
      <c r="N228" s="4"/>
    </row>
    <row r="229" spans="1:14" ht="15.75">
      <c r="A229" s="31"/>
      <c r="B229" s="32" t="s">
        <v>64</v>
      </c>
      <c r="C229" s="33">
        <f t="shared" ref="C229:I229" si="12">SUM(C8,C17,C24,C30,C64,C73,C104,C169,C195,C204,C218,C225)</f>
        <v>6063.5758304909623</v>
      </c>
      <c r="D229" s="33">
        <f t="shared" si="12"/>
        <v>6805.6841205411629</v>
      </c>
      <c r="E229" s="33">
        <f t="shared" si="12"/>
        <v>7254.432076693196</v>
      </c>
      <c r="F229" s="33">
        <f t="shared" si="12"/>
        <v>7195.39753958852</v>
      </c>
      <c r="G229" s="33">
        <f t="shared" si="12"/>
        <v>7373.184666478769</v>
      </c>
      <c r="H229" s="33">
        <f t="shared" si="12"/>
        <v>7312.0579566779497</v>
      </c>
      <c r="I229" s="33">
        <f t="shared" si="12"/>
        <v>7153.2922607330584</v>
      </c>
      <c r="J229" s="14"/>
      <c r="K229" s="14"/>
      <c r="L229" s="14"/>
      <c r="M229" s="14"/>
      <c r="N229" s="14"/>
    </row>
    <row r="230" spans="1:14">
      <c r="C230" s="249"/>
      <c r="D230" s="249"/>
      <c r="E230" s="249"/>
      <c r="F230" s="249"/>
      <c r="G230" s="249"/>
      <c r="H230" s="249"/>
      <c r="I230" s="249"/>
      <c r="J230" s="5"/>
    </row>
    <row r="231" spans="1:14">
      <c r="B231" s="1" t="s">
        <v>544</v>
      </c>
    </row>
    <row r="232" spans="1:14">
      <c r="C232" s="1">
        <f t="shared" ref="C232:I232" si="13">C4</f>
        <v>2020</v>
      </c>
      <c r="D232" s="1">
        <f t="shared" si="13"/>
        <v>2021</v>
      </c>
      <c r="E232" s="1">
        <f t="shared" si="13"/>
        <v>2022</v>
      </c>
      <c r="F232" s="1">
        <f t="shared" si="13"/>
        <v>2023</v>
      </c>
      <c r="G232" s="1">
        <f t="shared" si="13"/>
        <v>2024</v>
      </c>
      <c r="H232" s="1">
        <f t="shared" si="13"/>
        <v>2025</v>
      </c>
      <c r="I232" s="1">
        <f t="shared" si="13"/>
        <v>2026</v>
      </c>
      <c r="K232" s="1"/>
      <c r="L232" s="62"/>
      <c r="M232" s="213"/>
    </row>
    <row r="233" spans="1:14">
      <c r="B233" s="7" t="s">
        <v>127</v>
      </c>
      <c r="C233" s="40">
        <f t="shared" ref="C233:I233" si="14">SUM(C7)</f>
        <v>0.625</v>
      </c>
      <c r="D233" s="40">
        <f t="shared" si="14"/>
        <v>0.59399999999999997</v>
      </c>
      <c r="E233" s="40">
        <f t="shared" si="14"/>
        <v>0.59399999999999997</v>
      </c>
      <c r="F233" s="40">
        <f t="shared" si="14"/>
        <v>0.59399999999999997</v>
      </c>
      <c r="G233" s="40">
        <f t="shared" si="14"/>
        <v>0.59399999999999997</v>
      </c>
      <c r="H233" s="40">
        <f t="shared" si="14"/>
        <v>0.59399999999999997</v>
      </c>
      <c r="I233" s="40">
        <f t="shared" si="14"/>
        <v>0.59399999999999997</v>
      </c>
      <c r="K233" s="66"/>
      <c r="L233" s="67"/>
      <c r="M233" s="163"/>
    </row>
    <row r="234" spans="1:14">
      <c r="B234" s="7" t="s">
        <v>128</v>
      </c>
      <c r="C234" s="40">
        <f t="shared" ref="C234:I234" si="15">SUM(C12:C16)</f>
        <v>49.711844048000003</v>
      </c>
      <c r="D234" s="40">
        <f t="shared" si="15"/>
        <v>47.8053712225</v>
      </c>
      <c r="E234" s="40">
        <f t="shared" si="15"/>
        <v>44.747799999999998</v>
      </c>
      <c r="F234" s="40">
        <f t="shared" si="15"/>
        <v>40.5732</v>
      </c>
      <c r="G234" s="40">
        <f t="shared" si="15"/>
        <v>39.975700000000003</v>
      </c>
      <c r="H234" s="40">
        <f t="shared" si="15"/>
        <v>39.908200000000001</v>
      </c>
      <c r="I234" s="40">
        <f t="shared" si="15"/>
        <v>39.908200000000001</v>
      </c>
      <c r="K234" s="66"/>
      <c r="L234" s="67"/>
      <c r="M234" s="163"/>
    </row>
    <row r="235" spans="1:14">
      <c r="B235" s="7" t="s">
        <v>392</v>
      </c>
      <c r="C235" s="40">
        <f t="shared" ref="C235:I235" si="16">SUM(C20:C23)</f>
        <v>23.408000000000001</v>
      </c>
      <c r="D235" s="40">
        <f t="shared" si="16"/>
        <v>23.494999999999997</v>
      </c>
      <c r="E235" s="40">
        <f t="shared" si="16"/>
        <v>23.692</v>
      </c>
      <c r="F235" s="40">
        <f t="shared" si="16"/>
        <v>23.722000000000001</v>
      </c>
      <c r="G235" s="40">
        <f t="shared" si="16"/>
        <v>23.729999999999997</v>
      </c>
      <c r="H235" s="40">
        <f t="shared" si="16"/>
        <v>23.673999999999999</v>
      </c>
      <c r="I235" s="40">
        <f t="shared" si="16"/>
        <v>23.673999999999999</v>
      </c>
      <c r="K235" s="66"/>
      <c r="L235" s="67"/>
      <c r="M235" s="163"/>
    </row>
    <row r="236" spans="1:14">
      <c r="B236" s="7" t="s">
        <v>129</v>
      </c>
      <c r="C236" s="40">
        <f t="shared" ref="C236:I236" si="17">SUM(C27:C29)</f>
        <v>9.4710000000000001</v>
      </c>
      <c r="D236" s="40">
        <f t="shared" si="17"/>
        <v>10.844000000000001</v>
      </c>
      <c r="E236" s="40">
        <f t="shared" si="17"/>
        <v>10.922000000000001</v>
      </c>
      <c r="F236" s="40">
        <f t="shared" si="17"/>
        <v>9.7650000000000006</v>
      </c>
      <c r="G236" s="40">
        <f t="shared" si="17"/>
        <v>9.7560000000000002</v>
      </c>
      <c r="H236" s="40">
        <f t="shared" si="17"/>
        <v>9.7569999999999997</v>
      </c>
      <c r="I236" s="40">
        <f t="shared" si="17"/>
        <v>9.8670000000000009</v>
      </c>
      <c r="K236" s="172"/>
      <c r="L236" s="67"/>
      <c r="M236" s="163"/>
    </row>
    <row r="237" spans="1:14">
      <c r="B237" s="7" t="s">
        <v>130</v>
      </c>
      <c r="C237" s="40">
        <f t="shared" ref="C237:I237" si="18">SUM(C51:C63)</f>
        <v>821.79674765916377</v>
      </c>
      <c r="D237" s="40">
        <f t="shared" si="18"/>
        <v>851.03413661733532</v>
      </c>
      <c r="E237" s="40">
        <f t="shared" si="18"/>
        <v>831.25965703006671</v>
      </c>
      <c r="F237" s="40">
        <f t="shared" si="18"/>
        <v>813.95676249536109</v>
      </c>
      <c r="G237" s="40">
        <f t="shared" si="18"/>
        <v>810.14247801169188</v>
      </c>
      <c r="H237" s="40">
        <f t="shared" si="18"/>
        <v>805.66388541215474</v>
      </c>
      <c r="I237" s="40">
        <f t="shared" si="18"/>
        <v>802.73093482867773</v>
      </c>
      <c r="K237" s="66"/>
      <c r="L237" s="67"/>
      <c r="M237" s="163"/>
    </row>
    <row r="238" spans="1:14">
      <c r="B238" s="7" t="s">
        <v>44</v>
      </c>
      <c r="C238" s="40">
        <f t="shared" ref="C238:I238" si="19">SUM(C70:C72)</f>
        <v>42.06</v>
      </c>
      <c r="D238" s="40">
        <f t="shared" si="19"/>
        <v>31.456</v>
      </c>
      <c r="E238" s="40">
        <f t="shared" si="19"/>
        <v>29.310000000000002</v>
      </c>
      <c r="F238" s="40">
        <f t="shared" si="19"/>
        <v>29.225000000000001</v>
      </c>
      <c r="G238" s="40">
        <f t="shared" si="19"/>
        <v>29.251000000000001</v>
      </c>
      <c r="H238" s="40">
        <f t="shared" si="19"/>
        <v>29.347999999999999</v>
      </c>
      <c r="I238" s="40">
        <f t="shared" si="19"/>
        <v>29.35</v>
      </c>
      <c r="K238" s="66"/>
      <c r="L238" s="67"/>
      <c r="M238" s="163"/>
    </row>
    <row r="239" spans="1:14">
      <c r="B239" s="7" t="s">
        <v>393</v>
      </c>
      <c r="C239" s="40">
        <f t="shared" ref="C239:I239" si="20">SUM(C97:C103)</f>
        <v>15.368000000000002</v>
      </c>
      <c r="D239" s="40">
        <f t="shared" si="20"/>
        <v>34.19</v>
      </c>
      <c r="E239" s="40">
        <f t="shared" si="20"/>
        <v>27.722000000000001</v>
      </c>
      <c r="F239" s="40">
        <f t="shared" si="20"/>
        <v>21.955000000000002</v>
      </c>
      <c r="G239" s="40">
        <f t="shared" si="20"/>
        <v>23.564</v>
      </c>
      <c r="H239" s="40">
        <f t="shared" si="20"/>
        <v>22.026000000000003</v>
      </c>
      <c r="I239" s="40">
        <f t="shared" si="20"/>
        <v>14.959999999999999</v>
      </c>
      <c r="K239" s="66"/>
      <c r="L239" s="67"/>
      <c r="M239" s="163"/>
    </row>
    <row r="240" spans="1:14">
      <c r="A240" s="270"/>
      <c r="B240" s="7" t="s">
        <v>394</v>
      </c>
      <c r="C240" s="40">
        <f t="shared" ref="C240:I240" si="21">SUM(C118:C168)</f>
        <v>449.55209000000008</v>
      </c>
      <c r="D240" s="40">
        <f t="shared" si="21"/>
        <v>596.86270143300476</v>
      </c>
      <c r="E240" s="40">
        <f t="shared" si="21"/>
        <v>721.31073025040723</v>
      </c>
      <c r="F240" s="40">
        <f t="shared" si="21"/>
        <v>700.87555511567894</v>
      </c>
      <c r="G240" s="40">
        <f t="shared" si="21"/>
        <v>680.75424570774578</v>
      </c>
      <c r="H240" s="40">
        <f t="shared" si="21"/>
        <v>606.41904570774591</v>
      </c>
      <c r="I240" s="40">
        <f t="shared" si="21"/>
        <v>592.40423662242301</v>
      </c>
      <c r="K240" s="66"/>
      <c r="L240" s="67"/>
      <c r="M240" s="163"/>
    </row>
    <row r="241" spans="1:14">
      <c r="B241" s="7" t="s">
        <v>473</v>
      </c>
      <c r="C241" s="40">
        <f>SUM(C175:C194)</f>
        <v>208.11149999999998</v>
      </c>
      <c r="D241" s="40">
        <f t="shared" ref="D241:I241" si="22">SUM(D175:D194)</f>
        <v>218.56015000000002</v>
      </c>
      <c r="E241" s="40">
        <f t="shared" si="22"/>
        <v>201.17859999999993</v>
      </c>
      <c r="F241" s="40">
        <f t="shared" si="22"/>
        <v>195.32310000000001</v>
      </c>
      <c r="G241" s="40">
        <f t="shared" si="22"/>
        <v>191.04109999999997</v>
      </c>
      <c r="H241" s="40">
        <f t="shared" si="22"/>
        <v>187.65745000000001</v>
      </c>
      <c r="I241" s="40">
        <f t="shared" si="22"/>
        <v>189.45819999999998</v>
      </c>
      <c r="K241" s="66"/>
      <c r="L241" s="67"/>
      <c r="M241" s="163"/>
    </row>
    <row r="242" spans="1:14">
      <c r="B242" s="7" t="s">
        <v>131</v>
      </c>
      <c r="C242" s="40">
        <f>SUM(C199:C203)</f>
        <v>8.2639999999999993</v>
      </c>
      <c r="D242" s="40">
        <f t="shared" ref="D242:I242" si="23">SUM(D199:D203)</f>
        <v>9.2580000000000009</v>
      </c>
      <c r="E242" s="40">
        <f t="shared" si="23"/>
        <v>8.9500000000000011</v>
      </c>
      <c r="F242" s="40">
        <f t="shared" si="23"/>
        <v>9.7989999999999995</v>
      </c>
      <c r="G242" s="40">
        <f t="shared" si="23"/>
        <v>8.0229999999999997</v>
      </c>
      <c r="H242" s="40">
        <f t="shared" si="23"/>
        <v>7.9040000000000008</v>
      </c>
      <c r="I242" s="40">
        <f t="shared" si="23"/>
        <v>9.4049999999999994</v>
      </c>
      <c r="K242" s="66"/>
      <c r="L242" s="67"/>
      <c r="M242" s="163"/>
    </row>
    <row r="243" spans="1:14">
      <c r="B243" s="7" t="s">
        <v>132</v>
      </c>
      <c r="C243" s="40">
        <f>SUM(C213:C217)</f>
        <v>267.51099999999997</v>
      </c>
      <c r="D243" s="40">
        <f t="shared" ref="D243:I243" si="24">SUM(D213:D217)</f>
        <v>399.74199999999996</v>
      </c>
      <c r="E243" s="40">
        <f t="shared" si="24"/>
        <v>339.38900000000001</v>
      </c>
      <c r="F243" s="40">
        <f t="shared" si="24"/>
        <v>298.12</v>
      </c>
      <c r="G243" s="40">
        <f t="shared" si="24"/>
        <v>261.12800000000004</v>
      </c>
      <c r="H243" s="40">
        <f t="shared" si="24"/>
        <v>217.62100000000001</v>
      </c>
      <c r="I243" s="40">
        <f t="shared" si="24"/>
        <v>206.703</v>
      </c>
      <c r="K243" s="66"/>
      <c r="L243" s="67"/>
      <c r="M243" s="163"/>
    </row>
    <row r="244" spans="1:14">
      <c r="B244" s="7" t="s">
        <v>588</v>
      </c>
      <c r="C244" s="40">
        <f>SUM(C221:C224)</f>
        <v>0</v>
      </c>
      <c r="D244" s="40">
        <f t="shared" ref="D244:I244" si="25">SUM(D221:D224)</f>
        <v>12.516500000000001</v>
      </c>
      <c r="E244" s="40">
        <f t="shared" si="25"/>
        <v>321.32799999999992</v>
      </c>
      <c r="F244" s="40">
        <f t="shared" si="25"/>
        <v>501.95000000000005</v>
      </c>
      <c r="G244" s="40">
        <f t="shared" si="25"/>
        <v>681.50150000000008</v>
      </c>
      <c r="H244" s="40">
        <f t="shared" si="25"/>
        <v>691.82650000000012</v>
      </c>
      <c r="I244" s="40">
        <f t="shared" si="25"/>
        <v>529.26</v>
      </c>
      <c r="K244" s="66"/>
      <c r="L244" s="67"/>
      <c r="M244" s="163"/>
    </row>
    <row r="245" spans="1:14">
      <c r="B245" s="21" t="s">
        <v>42</v>
      </c>
      <c r="C245" s="190">
        <f>SUM(C233:C244)</f>
        <v>1895.8791817071638</v>
      </c>
      <c r="D245" s="190">
        <f t="shared" ref="D245:I245" si="26">SUM(D233:D244)</f>
        <v>2236.3578592728404</v>
      </c>
      <c r="E245" s="190">
        <f t="shared" si="26"/>
        <v>2560.4037872804738</v>
      </c>
      <c r="F245" s="190">
        <f t="shared" si="26"/>
        <v>2645.8586176110402</v>
      </c>
      <c r="G245" s="190">
        <f t="shared" si="26"/>
        <v>2759.4610237194374</v>
      </c>
      <c r="H245" s="190">
        <f t="shared" si="26"/>
        <v>2642.399081119901</v>
      </c>
      <c r="I245" s="190">
        <f t="shared" si="26"/>
        <v>2448.3145714511006</v>
      </c>
      <c r="K245" s="66"/>
      <c r="L245" s="67"/>
      <c r="M245" s="163"/>
    </row>
    <row r="246" spans="1:14" s="35" customFormat="1" ht="15">
      <c r="A246" s="4"/>
      <c r="B246" s="1"/>
      <c r="C246" s="1"/>
      <c r="D246" s="1"/>
      <c r="E246" s="1"/>
      <c r="F246" s="1"/>
      <c r="G246" s="1"/>
      <c r="H246" s="1"/>
      <c r="I246" s="1"/>
      <c r="J246" s="4"/>
      <c r="K246" s="4"/>
      <c r="L246" s="4"/>
      <c r="M246" s="4"/>
      <c r="N246" s="4"/>
    </row>
    <row r="247" spans="1:14" ht="15">
      <c r="A247" s="96"/>
      <c r="B247" s="7"/>
      <c r="C247" s="67"/>
      <c r="D247" s="67"/>
      <c r="E247" s="67"/>
      <c r="F247" s="67"/>
      <c r="G247" s="67"/>
      <c r="H247" s="67"/>
      <c r="I247" s="67"/>
      <c r="J247" s="35"/>
      <c r="K247" s="45"/>
      <c r="L247" s="94"/>
      <c r="M247" s="2"/>
      <c r="N247" s="35"/>
    </row>
    <row r="248" spans="1:14">
      <c r="B248" s="1" t="s">
        <v>543</v>
      </c>
      <c r="C248" s="1"/>
      <c r="D248" s="1"/>
      <c r="E248" s="1"/>
      <c r="F248" s="1"/>
      <c r="G248" s="1"/>
      <c r="H248" s="1"/>
      <c r="I248" s="1"/>
    </row>
    <row r="249" spans="1:14">
      <c r="B249" s="7"/>
      <c r="C249" s="233">
        <v>2020</v>
      </c>
      <c r="D249" s="233">
        <v>2021</v>
      </c>
      <c r="E249" s="233">
        <v>2022</v>
      </c>
      <c r="F249" s="233">
        <v>2023</v>
      </c>
      <c r="G249" s="233">
        <v>2024</v>
      </c>
      <c r="H249" s="233">
        <v>2025</v>
      </c>
      <c r="I249" s="233">
        <v>2026</v>
      </c>
    </row>
    <row r="250" spans="1:14">
      <c r="B250" s="7" t="s">
        <v>127</v>
      </c>
      <c r="C250" s="67">
        <f t="shared" ref="C250:I260" si="27">C267-C233</f>
        <v>0</v>
      </c>
      <c r="D250" s="67">
        <f t="shared" si="27"/>
        <v>0</v>
      </c>
      <c r="E250" s="67">
        <f t="shared" si="27"/>
        <v>0</v>
      </c>
      <c r="F250" s="67">
        <f t="shared" si="27"/>
        <v>0</v>
      </c>
      <c r="G250" s="67">
        <f t="shared" si="27"/>
        <v>0</v>
      </c>
      <c r="H250" s="67">
        <f t="shared" si="27"/>
        <v>0</v>
      </c>
      <c r="I250" s="67">
        <f t="shared" si="27"/>
        <v>0</v>
      </c>
    </row>
    <row r="251" spans="1:14">
      <c r="B251" s="7" t="s">
        <v>128</v>
      </c>
      <c r="C251" s="67">
        <f t="shared" si="27"/>
        <v>0.31000000000000227</v>
      </c>
      <c r="D251" s="67">
        <f>D268-D234</f>
        <v>0.34000000000000341</v>
      </c>
      <c r="E251" s="67">
        <f t="shared" si="27"/>
        <v>0.24200000000000443</v>
      </c>
      <c r="F251" s="67">
        <f t="shared" si="27"/>
        <v>0.24199999999999022</v>
      </c>
      <c r="G251" s="67">
        <f t="shared" si="27"/>
        <v>0.24199999999999733</v>
      </c>
      <c r="H251" s="67">
        <f t="shared" si="27"/>
        <v>0.24200000000000443</v>
      </c>
      <c r="I251" s="67">
        <f t="shared" si="27"/>
        <v>0.24200000000000443</v>
      </c>
    </row>
    <row r="252" spans="1:14">
      <c r="B252" s="7" t="s">
        <v>392</v>
      </c>
      <c r="C252" s="67">
        <f t="shared" si="27"/>
        <v>0</v>
      </c>
      <c r="D252" s="67">
        <f t="shared" si="27"/>
        <v>0</v>
      </c>
      <c r="E252" s="67">
        <f t="shared" si="27"/>
        <v>0</v>
      </c>
      <c r="F252" s="67">
        <f t="shared" si="27"/>
        <v>0</v>
      </c>
      <c r="G252" s="67">
        <f t="shared" si="27"/>
        <v>0</v>
      </c>
      <c r="H252" s="67">
        <f t="shared" si="27"/>
        <v>0</v>
      </c>
      <c r="I252" s="67">
        <f t="shared" si="27"/>
        <v>0</v>
      </c>
    </row>
    <row r="253" spans="1:14">
      <c r="B253" s="7" t="s">
        <v>129</v>
      </c>
      <c r="C253" s="67">
        <f t="shared" si="27"/>
        <v>0</v>
      </c>
      <c r="D253" s="67">
        <f t="shared" si="27"/>
        <v>0</v>
      </c>
      <c r="E253" s="67">
        <f t="shared" si="27"/>
        <v>0</v>
      </c>
      <c r="F253" s="67">
        <f t="shared" si="27"/>
        <v>0</v>
      </c>
      <c r="G253" s="67">
        <f t="shared" si="27"/>
        <v>0</v>
      </c>
      <c r="H253" s="67">
        <f t="shared" si="27"/>
        <v>0</v>
      </c>
      <c r="I253" s="67">
        <f t="shared" si="27"/>
        <v>0</v>
      </c>
    </row>
    <row r="254" spans="1:14">
      <c r="B254" s="7" t="s">
        <v>130</v>
      </c>
      <c r="C254" s="67">
        <f t="shared" si="27"/>
        <v>3596.8586437837994</v>
      </c>
      <c r="D254" s="67">
        <f t="shared" si="27"/>
        <v>3981.1049717013293</v>
      </c>
      <c r="E254" s="67">
        <f t="shared" si="27"/>
        <v>4135.918723265142</v>
      </c>
      <c r="F254" s="67">
        <f t="shared" si="27"/>
        <v>3995.9411379080452</v>
      </c>
      <c r="G254" s="67">
        <f t="shared" si="27"/>
        <v>4064.4500092819621</v>
      </c>
      <c r="H254" s="67">
        <f t="shared" si="27"/>
        <v>4120.0763270806801</v>
      </c>
      <c r="I254" s="67">
        <f t="shared" si="27"/>
        <v>4153.7740317192638</v>
      </c>
    </row>
    <row r="255" spans="1:14">
      <c r="B255" s="7" t="s">
        <v>44</v>
      </c>
      <c r="C255" s="67">
        <f t="shared" si="27"/>
        <v>45.864000000000004</v>
      </c>
      <c r="D255" s="67">
        <f t="shared" si="27"/>
        <v>46.778999999999996</v>
      </c>
      <c r="E255" s="67">
        <f t="shared" si="27"/>
        <v>46.796000000000006</v>
      </c>
      <c r="F255" s="67">
        <f t="shared" si="27"/>
        <v>46.795999999999999</v>
      </c>
      <c r="G255" s="67">
        <f t="shared" si="27"/>
        <v>46.796000000000006</v>
      </c>
      <c r="H255" s="67">
        <f t="shared" si="27"/>
        <v>46.796000000000006</v>
      </c>
      <c r="I255" s="67">
        <f t="shared" si="27"/>
        <v>46.795999999999999</v>
      </c>
    </row>
    <row r="256" spans="1:14">
      <c r="B256" s="7" t="s">
        <v>393</v>
      </c>
      <c r="C256" s="67">
        <f t="shared" si="27"/>
        <v>52.731000000000002</v>
      </c>
      <c r="D256" s="67">
        <f t="shared" si="27"/>
        <v>57.26202099999999</v>
      </c>
      <c r="E256" s="67">
        <f t="shared" si="27"/>
        <v>70.580999999999989</v>
      </c>
      <c r="F256" s="67">
        <f t="shared" si="27"/>
        <v>70.023999999999987</v>
      </c>
      <c r="G256" s="67">
        <f t="shared" si="27"/>
        <v>66.33299999999997</v>
      </c>
      <c r="H256" s="67">
        <f t="shared" si="27"/>
        <v>66.031999999999982</v>
      </c>
      <c r="I256" s="67">
        <f t="shared" si="27"/>
        <v>65.239999999999995</v>
      </c>
    </row>
    <row r="257" spans="2:9">
      <c r="B257" s="7" t="s">
        <v>394</v>
      </c>
      <c r="C257" s="67">
        <f t="shared" si="27"/>
        <v>347.60900499999951</v>
      </c>
      <c r="D257" s="67">
        <f t="shared" si="27"/>
        <v>340.33226856699514</v>
      </c>
      <c r="E257" s="67">
        <f t="shared" si="27"/>
        <v>308.49718474959263</v>
      </c>
      <c r="F257" s="67">
        <f t="shared" si="27"/>
        <v>305.44561488432089</v>
      </c>
      <c r="G257" s="67">
        <f t="shared" si="27"/>
        <v>304.84146429225416</v>
      </c>
      <c r="H257" s="67">
        <f t="shared" si="27"/>
        <v>305.48237929225422</v>
      </c>
      <c r="I257" s="67">
        <f t="shared" si="27"/>
        <v>307.89548837757684</v>
      </c>
    </row>
    <row r="258" spans="2:9">
      <c r="B258" s="7" t="s">
        <v>473</v>
      </c>
      <c r="C258" s="67">
        <f t="shared" si="27"/>
        <v>30.739000000000033</v>
      </c>
      <c r="D258" s="67">
        <f t="shared" si="27"/>
        <v>31.899000000000001</v>
      </c>
      <c r="E258" s="67">
        <f t="shared" si="27"/>
        <v>31.593000000000018</v>
      </c>
      <c r="F258" s="67">
        <f t="shared" si="27"/>
        <v>32.780999999999977</v>
      </c>
      <c r="G258" s="67">
        <f t="shared" si="27"/>
        <v>32.781000000000006</v>
      </c>
      <c r="H258" s="67">
        <f t="shared" si="27"/>
        <v>32.781000000000006</v>
      </c>
      <c r="I258" s="67">
        <f t="shared" si="27"/>
        <v>32.781000000000006</v>
      </c>
    </row>
    <row r="259" spans="2:9">
      <c r="B259" s="7" t="s">
        <v>131</v>
      </c>
      <c r="C259" s="67">
        <f t="shared" si="27"/>
        <v>5.0780000000000012</v>
      </c>
      <c r="D259" s="67">
        <f t="shared" si="27"/>
        <v>4.7200000000000006</v>
      </c>
      <c r="E259" s="67">
        <f t="shared" si="27"/>
        <v>8.4699999999999971</v>
      </c>
      <c r="F259" s="67">
        <f t="shared" si="27"/>
        <v>8.4699999999999989</v>
      </c>
      <c r="G259" s="67">
        <f t="shared" si="27"/>
        <v>8.4700000000000024</v>
      </c>
      <c r="H259" s="67">
        <f t="shared" si="27"/>
        <v>8.4700000000000024</v>
      </c>
      <c r="I259" s="67">
        <f t="shared" si="27"/>
        <v>8.4700000000000006</v>
      </c>
    </row>
    <row r="260" spans="2:9">
      <c r="B260" s="7" t="s">
        <v>132</v>
      </c>
      <c r="C260" s="67">
        <f t="shared" si="27"/>
        <v>88.507000000000062</v>
      </c>
      <c r="D260" s="67">
        <f t="shared" si="27"/>
        <v>106.88900000000007</v>
      </c>
      <c r="E260" s="67">
        <f t="shared" si="27"/>
        <v>91.930381397987446</v>
      </c>
      <c r="F260" s="67">
        <f t="shared" si="27"/>
        <v>89.839169185114372</v>
      </c>
      <c r="G260" s="67">
        <f t="shared" si="27"/>
        <v>89.810169185114319</v>
      </c>
      <c r="H260" s="67">
        <f t="shared" si="27"/>
        <v>89.779169185114341</v>
      </c>
      <c r="I260" s="67">
        <f t="shared" si="27"/>
        <v>89.779169185114341</v>
      </c>
    </row>
    <row r="261" spans="2:9">
      <c r="B261" s="7" t="s">
        <v>588</v>
      </c>
      <c r="C261" s="67">
        <v>0</v>
      </c>
      <c r="D261" s="67">
        <v>0</v>
      </c>
      <c r="E261" s="67">
        <v>0</v>
      </c>
      <c r="F261" s="67">
        <v>0</v>
      </c>
      <c r="G261" s="67">
        <v>0</v>
      </c>
      <c r="H261" s="67">
        <v>0</v>
      </c>
      <c r="I261" s="67">
        <v>0</v>
      </c>
    </row>
    <row r="262" spans="2:9">
      <c r="B262" s="1" t="s">
        <v>42</v>
      </c>
      <c r="C262" s="190">
        <f>SUM(C250:C261)</f>
        <v>4167.696648783799</v>
      </c>
      <c r="D262" s="190">
        <f t="shared" ref="D262:I262" si="28">SUM(D250:D261)</f>
        <v>4569.3262612683257</v>
      </c>
      <c r="E262" s="190">
        <f t="shared" si="28"/>
        <v>4694.0282894127231</v>
      </c>
      <c r="F262" s="190">
        <f t="shared" si="28"/>
        <v>4549.5389219774816</v>
      </c>
      <c r="G262" s="190">
        <f t="shared" si="28"/>
        <v>4613.7236427593307</v>
      </c>
      <c r="H262" s="190">
        <f t="shared" si="28"/>
        <v>4669.6588755580497</v>
      </c>
      <c r="I262" s="190">
        <f t="shared" si="28"/>
        <v>4704.9776892819555</v>
      </c>
    </row>
    <row r="263" spans="2:9">
      <c r="C263" s="56"/>
      <c r="D263" s="56"/>
      <c r="E263" s="56"/>
      <c r="F263" s="56"/>
      <c r="G263" s="56"/>
      <c r="H263" s="56"/>
      <c r="I263" s="56"/>
    </row>
    <row r="264" spans="2:9">
      <c r="C264" s="56"/>
      <c r="D264" s="56"/>
      <c r="E264" s="56"/>
      <c r="F264" s="56"/>
      <c r="G264" s="56"/>
      <c r="H264" s="56"/>
      <c r="I264" s="56"/>
    </row>
    <row r="265" spans="2:9">
      <c r="B265" s="1" t="s">
        <v>545</v>
      </c>
      <c r="C265" s="1"/>
      <c r="D265" s="1"/>
      <c r="E265" s="1"/>
      <c r="F265" s="1"/>
      <c r="G265" s="1"/>
      <c r="H265" s="1"/>
      <c r="I265" s="1"/>
    </row>
    <row r="266" spans="2:9">
      <c r="B266" s="7"/>
      <c r="C266" s="233">
        <v>2020</v>
      </c>
      <c r="D266" s="233">
        <v>2021</v>
      </c>
      <c r="E266" s="233">
        <v>2022</v>
      </c>
      <c r="F266" s="233">
        <v>2023</v>
      </c>
      <c r="G266" s="233">
        <v>2024</v>
      </c>
      <c r="H266" s="233">
        <v>2025</v>
      </c>
      <c r="I266" s="233">
        <v>2026</v>
      </c>
    </row>
    <row r="267" spans="2:9">
      <c r="B267" s="7" t="s">
        <v>127</v>
      </c>
      <c r="C267" s="67">
        <f>'R&amp;D'!C233</f>
        <v>0.625</v>
      </c>
      <c r="D267" s="67">
        <f>'R&amp;D'!D233</f>
        <v>0.59399999999999997</v>
      </c>
      <c r="E267" s="67">
        <f>'R&amp;D'!E233</f>
        <v>0.59399999999999997</v>
      </c>
      <c r="F267" s="67">
        <f>'R&amp;D'!F233</f>
        <v>0.59399999999999997</v>
      </c>
      <c r="G267" s="67">
        <f>'R&amp;D'!G233</f>
        <v>0.59399999999999997</v>
      </c>
      <c r="H267" s="67">
        <f>'R&amp;D'!H233</f>
        <v>0.59399999999999997</v>
      </c>
      <c r="I267" s="67">
        <f>'R&amp;D'!I233</f>
        <v>0.59399999999999997</v>
      </c>
    </row>
    <row r="268" spans="2:9">
      <c r="B268" s="7" t="s">
        <v>128</v>
      </c>
      <c r="C268" s="67">
        <f>'R&amp;D'!C234</f>
        <v>50.021844048000006</v>
      </c>
      <c r="D268" s="67">
        <f>'R&amp;D'!D234</f>
        <v>48.145371222500003</v>
      </c>
      <c r="E268" s="67">
        <f>'R&amp;D'!E234</f>
        <v>44.989800000000002</v>
      </c>
      <c r="F268" s="67">
        <f>'R&amp;D'!F234</f>
        <v>40.81519999999999</v>
      </c>
      <c r="G268" s="67">
        <f>'R&amp;D'!G234</f>
        <v>40.217700000000001</v>
      </c>
      <c r="H268" s="67">
        <f>'R&amp;D'!H234</f>
        <v>40.150200000000005</v>
      </c>
      <c r="I268" s="67">
        <f>'R&amp;D'!I234</f>
        <v>40.150200000000005</v>
      </c>
    </row>
    <row r="269" spans="2:9">
      <c r="B269" s="7" t="s">
        <v>392</v>
      </c>
      <c r="C269" s="67">
        <f>'R&amp;D'!C235</f>
        <v>23.408000000000001</v>
      </c>
      <c r="D269" s="67">
        <f>'R&amp;D'!D235</f>
        <v>23.494999999999997</v>
      </c>
      <c r="E269" s="67">
        <f>'R&amp;D'!E235</f>
        <v>23.692</v>
      </c>
      <c r="F269" s="67">
        <f>'R&amp;D'!F235</f>
        <v>23.722000000000001</v>
      </c>
      <c r="G269" s="67">
        <f>'R&amp;D'!G235</f>
        <v>23.729999999999997</v>
      </c>
      <c r="H269" s="67">
        <f>'R&amp;D'!H235</f>
        <v>23.673999999999999</v>
      </c>
      <c r="I269" s="67">
        <f>'R&amp;D'!I235</f>
        <v>23.673999999999999</v>
      </c>
    </row>
    <row r="270" spans="2:9">
      <c r="B270" s="7" t="s">
        <v>129</v>
      </c>
      <c r="C270" s="67">
        <f>'R&amp;D'!C236</f>
        <v>9.4710000000000001</v>
      </c>
      <c r="D270" s="67">
        <f>'R&amp;D'!D236</f>
        <v>10.844000000000001</v>
      </c>
      <c r="E270" s="67">
        <f>'R&amp;D'!E236</f>
        <v>10.922000000000001</v>
      </c>
      <c r="F270" s="67">
        <f>'R&amp;D'!F236</f>
        <v>9.7650000000000006</v>
      </c>
      <c r="G270" s="67">
        <f>'R&amp;D'!G236</f>
        <v>9.7560000000000002</v>
      </c>
      <c r="H270" s="67">
        <f>'R&amp;D'!H236</f>
        <v>9.7569999999999997</v>
      </c>
      <c r="I270" s="67">
        <f>'R&amp;D'!I236</f>
        <v>9.8670000000000009</v>
      </c>
    </row>
    <row r="271" spans="2:9">
      <c r="B271" s="7" t="s">
        <v>130</v>
      </c>
      <c r="C271" s="67">
        <f>'R&amp;D'!C237</f>
        <v>4418.6553914429633</v>
      </c>
      <c r="D271" s="67">
        <f>'R&amp;D'!D237</f>
        <v>4832.1391083186645</v>
      </c>
      <c r="E271" s="67">
        <f>'R&amp;D'!E237</f>
        <v>4967.1783802952086</v>
      </c>
      <c r="F271" s="67">
        <f>'R&amp;D'!F237</f>
        <v>4809.8979004034063</v>
      </c>
      <c r="G271" s="67">
        <f>'R&amp;D'!G237</f>
        <v>4874.5924872936539</v>
      </c>
      <c r="H271" s="67">
        <f>'R&amp;D'!H237</f>
        <v>4925.7402124928349</v>
      </c>
      <c r="I271" s="67">
        <f>'R&amp;D'!I237</f>
        <v>4956.5049665479419</v>
      </c>
    </row>
    <row r="272" spans="2:9">
      <c r="B272" s="7" t="s">
        <v>44</v>
      </c>
      <c r="C272" s="67">
        <f>'R&amp;D'!C238</f>
        <v>87.924000000000007</v>
      </c>
      <c r="D272" s="67">
        <f>'R&amp;D'!D238</f>
        <v>78.234999999999999</v>
      </c>
      <c r="E272" s="67">
        <f>'R&amp;D'!E238</f>
        <v>76.106000000000009</v>
      </c>
      <c r="F272" s="67">
        <f>'R&amp;D'!F238</f>
        <v>76.021000000000001</v>
      </c>
      <c r="G272" s="67">
        <f>'R&amp;D'!G238</f>
        <v>76.047000000000011</v>
      </c>
      <c r="H272" s="67">
        <f>'R&amp;D'!H238</f>
        <v>76.144000000000005</v>
      </c>
      <c r="I272" s="67">
        <f>'R&amp;D'!I238</f>
        <v>76.146000000000001</v>
      </c>
    </row>
    <row r="273" spans="2:9">
      <c r="B273" s="7" t="s">
        <v>393</v>
      </c>
      <c r="C273" s="67">
        <f>'R&amp;D'!C239</f>
        <v>68.099000000000004</v>
      </c>
      <c r="D273" s="67">
        <f>'R&amp;D'!D239</f>
        <v>91.452020999999988</v>
      </c>
      <c r="E273" s="67">
        <f>'R&amp;D'!E239</f>
        <v>98.302999999999983</v>
      </c>
      <c r="F273" s="67">
        <f>'R&amp;D'!F239</f>
        <v>91.978999999999985</v>
      </c>
      <c r="G273" s="67">
        <f>'R&amp;D'!G239</f>
        <v>89.896999999999963</v>
      </c>
      <c r="H273" s="67">
        <f>'R&amp;D'!H239</f>
        <v>88.057999999999979</v>
      </c>
      <c r="I273" s="67">
        <f>'R&amp;D'!I239</f>
        <v>80.199999999999989</v>
      </c>
    </row>
    <row r="274" spans="2:9">
      <c r="B274" s="7" t="s">
        <v>394</v>
      </c>
      <c r="C274" s="67">
        <f>'R&amp;D'!C240</f>
        <v>797.16109499999959</v>
      </c>
      <c r="D274" s="67">
        <f>'R&amp;D'!D240</f>
        <v>937.1949699999999</v>
      </c>
      <c r="E274" s="67">
        <f>'R&amp;D'!E240</f>
        <v>1029.8079149999999</v>
      </c>
      <c r="F274" s="67">
        <f>'R&amp;D'!F240</f>
        <v>1006.3211699999998</v>
      </c>
      <c r="G274" s="67">
        <f>'R&amp;D'!G240</f>
        <v>985.59570999999994</v>
      </c>
      <c r="H274" s="67">
        <f>'R&amp;D'!H240</f>
        <v>911.90142500000013</v>
      </c>
      <c r="I274" s="67">
        <f>'R&amp;D'!I240</f>
        <v>900.29972499999985</v>
      </c>
    </row>
    <row r="275" spans="2:9">
      <c r="B275" s="7" t="s">
        <v>473</v>
      </c>
      <c r="C275" s="67">
        <f>'R&amp;D'!C241</f>
        <v>238.85050000000001</v>
      </c>
      <c r="D275" s="67">
        <f>'R&amp;D'!D241</f>
        <v>250.45915000000002</v>
      </c>
      <c r="E275" s="67">
        <f>'R&amp;D'!E241</f>
        <v>232.77159999999995</v>
      </c>
      <c r="F275" s="67">
        <f>'R&amp;D'!F241</f>
        <v>228.10409999999999</v>
      </c>
      <c r="G275" s="67">
        <f>'R&amp;D'!G241</f>
        <v>223.82209999999998</v>
      </c>
      <c r="H275" s="67">
        <f>'R&amp;D'!H241</f>
        <v>220.43845000000002</v>
      </c>
      <c r="I275" s="67">
        <f>'R&amp;D'!I241</f>
        <v>222.23919999999998</v>
      </c>
    </row>
    <row r="276" spans="2:9">
      <c r="B276" s="7" t="s">
        <v>131</v>
      </c>
      <c r="C276" s="67">
        <f>'R&amp;D'!C242</f>
        <v>13.342000000000001</v>
      </c>
      <c r="D276" s="67">
        <f>'R&amp;D'!D242</f>
        <v>13.978000000000002</v>
      </c>
      <c r="E276" s="67">
        <f>'R&amp;D'!E242</f>
        <v>17.419999999999998</v>
      </c>
      <c r="F276" s="67">
        <f>'R&amp;D'!F242</f>
        <v>18.268999999999998</v>
      </c>
      <c r="G276" s="67">
        <f>'R&amp;D'!G242</f>
        <v>16.493000000000002</v>
      </c>
      <c r="H276" s="67">
        <f>'R&amp;D'!H242</f>
        <v>16.374000000000002</v>
      </c>
      <c r="I276" s="67">
        <f>'R&amp;D'!I242</f>
        <v>17.875</v>
      </c>
    </row>
    <row r="277" spans="2:9">
      <c r="B277" s="7" t="s">
        <v>132</v>
      </c>
      <c r="C277" s="67">
        <f>'R&amp;D'!C243</f>
        <v>356.01800000000003</v>
      </c>
      <c r="D277" s="67">
        <f>'R&amp;D'!D243</f>
        <v>506.63100000000003</v>
      </c>
      <c r="E277" s="67">
        <f>'R&amp;D'!E243</f>
        <v>431.31938139798746</v>
      </c>
      <c r="F277" s="67">
        <f>'R&amp;D'!F243</f>
        <v>387.95916918511438</v>
      </c>
      <c r="G277" s="67">
        <f>'R&amp;D'!G243</f>
        <v>350.93816918511436</v>
      </c>
      <c r="H277" s="67">
        <f>'R&amp;D'!H243</f>
        <v>307.40016918511435</v>
      </c>
      <c r="I277" s="67">
        <f>'R&amp;D'!I243</f>
        <v>296.48216918511434</v>
      </c>
    </row>
    <row r="278" spans="2:9">
      <c r="B278" s="7" t="s">
        <v>588</v>
      </c>
      <c r="C278" s="67">
        <f>'R&amp;D'!C244</f>
        <v>0</v>
      </c>
      <c r="D278" s="67">
        <f>'R&amp;D'!D244</f>
        <v>12.516500000000001</v>
      </c>
      <c r="E278" s="67">
        <f>'R&amp;D'!E244</f>
        <v>321.32799999999992</v>
      </c>
      <c r="F278" s="67">
        <f>'R&amp;D'!F244</f>
        <v>501.95000000000005</v>
      </c>
      <c r="G278" s="67">
        <f>'R&amp;D'!G244</f>
        <v>681.50150000000008</v>
      </c>
      <c r="H278" s="67">
        <f>'R&amp;D'!H244</f>
        <v>691.82650000000012</v>
      </c>
      <c r="I278" s="67">
        <f>'R&amp;D'!I244</f>
        <v>529.26</v>
      </c>
    </row>
    <row r="279" spans="2:9">
      <c r="B279" s="1" t="s">
        <v>42</v>
      </c>
      <c r="C279" s="190">
        <f>SUM(C267:C278)</f>
        <v>6063.5758304909623</v>
      </c>
      <c r="D279" s="190">
        <f t="shared" ref="D279:I279" si="29">SUM(D267:D278)</f>
        <v>6805.6841205411638</v>
      </c>
      <c r="E279" s="190">
        <f t="shared" si="29"/>
        <v>7254.4320766931951</v>
      </c>
      <c r="F279" s="190">
        <f t="shared" si="29"/>
        <v>7195.3975395885209</v>
      </c>
      <c r="G279" s="190">
        <f t="shared" si="29"/>
        <v>7373.1846664787681</v>
      </c>
      <c r="H279" s="190">
        <f t="shared" si="29"/>
        <v>7312.0579566779488</v>
      </c>
      <c r="I279" s="190">
        <f t="shared" si="29"/>
        <v>7153.2922607330565</v>
      </c>
    </row>
    <row r="280" spans="2:9">
      <c r="C280" s="67"/>
      <c r="D280" s="67"/>
      <c r="E280" s="67"/>
      <c r="F280" s="67"/>
      <c r="G280" s="67"/>
      <c r="H280" s="67"/>
      <c r="I280" s="67"/>
    </row>
    <row r="281" spans="2:9">
      <c r="C281" s="67"/>
      <c r="D281" s="67"/>
      <c r="E281" s="67"/>
      <c r="F281" s="67"/>
      <c r="G281" s="67"/>
      <c r="H281" s="67"/>
      <c r="I281" s="67"/>
    </row>
    <row r="282" spans="2:9">
      <c r="B282" s="1" t="s">
        <v>546</v>
      </c>
      <c r="C282" s="67"/>
      <c r="D282" s="67"/>
      <c r="E282" s="67"/>
      <c r="F282" s="67"/>
      <c r="G282" s="67"/>
      <c r="H282" s="67"/>
      <c r="I282" s="67"/>
    </row>
    <row r="283" spans="2:9">
      <c r="B283" s="7"/>
      <c r="C283" s="233">
        <v>2020</v>
      </c>
      <c r="D283" s="233">
        <v>2021</v>
      </c>
      <c r="E283" s="233">
        <v>2022</v>
      </c>
      <c r="F283" s="233">
        <v>2023</v>
      </c>
      <c r="G283" s="233">
        <v>2024</v>
      </c>
      <c r="H283" s="233">
        <v>2025</v>
      </c>
      <c r="I283" s="233">
        <v>2026</v>
      </c>
    </row>
    <row r="284" spans="2:9">
      <c r="B284" s="7" t="s">
        <v>127</v>
      </c>
      <c r="C284" s="67">
        <f>C233/C267*100</f>
        <v>100</v>
      </c>
      <c r="D284" s="67">
        <f t="shared" ref="D284:I284" si="30">D233/D267*100</f>
        <v>100</v>
      </c>
      <c r="E284" s="67">
        <f t="shared" si="30"/>
        <v>100</v>
      </c>
      <c r="F284" s="67">
        <f t="shared" si="30"/>
        <v>100</v>
      </c>
      <c r="G284" s="67">
        <f t="shared" si="30"/>
        <v>100</v>
      </c>
      <c r="H284" s="67">
        <f t="shared" si="30"/>
        <v>100</v>
      </c>
      <c r="I284" s="67">
        <f t="shared" si="30"/>
        <v>100</v>
      </c>
    </row>
    <row r="285" spans="2:9">
      <c r="B285" s="7" t="s">
        <v>128</v>
      </c>
      <c r="C285" s="67">
        <f t="shared" ref="C285:I295" si="31">C234/C268*100</f>
        <v>99.380270747910586</v>
      </c>
      <c r="D285" s="67">
        <f t="shared" si="31"/>
        <v>99.293805424349685</v>
      </c>
      <c r="E285" s="67">
        <f t="shared" si="31"/>
        <v>99.462100298289826</v>
      </c>
      <c r="F285" s="67">
        <f t="shared" si="31"/>
        <v>99.407083635508371</v>
      </c>
      <c r="G285" s="67">
        <f t="shared" si="31"/>
        <v>99.398274888917072</v>
      </c>
      <c r="H285" s="67">
        <f t="shared" si="31"/>
        <v>99.397263276397112</v>
      </c>
      <c r="I285" s="67">
        <f t="shared" si="31"/>
        <v>99.397263276397112</v>
      </c>
    </row>
    <row r="286" spans="2:9">
      <c r="B286" s="7" t="s">
        <v>392</v>
      </c>
      <c r="C286" s="67">
        <f t="shared" si="31"/>
        <v>100</v>
      </c>
      <c r="D286" s="67">
        <f t="shared" si="31"/>
        <v>100</v>
      </c>
      <c r="E286" s="67">
        <f t="shared" si="31"/>
        <v>100</v>
      </c>
      <c r="F286" s="67">
        <f t="shared" si="31"/>
        <v>100</v>
      </c>
      <c r="G286" s="67">
        <f t="shared" si="31"/>
        <v>100</v>
      </c>
      <c r="H286" s="67">
        <f t="shared" si="31"/>
        <v>100</v>
      </c>
      <c r="I286" s="67">
        <f t="shared" si="31"/>
        <v>100</v>
      </c>
    </row>
    <row r="287" spans="2:9">
      <c r="B287" s="7" t="s">
        <v>129</v>
      </c>
      <c r="C287" s="67">
        <f t="shared" si="31"/>
        <v>100</v>
      </c>
      <c r="D287" s="67">
        <f t="shared" si="31"/>
        <v>100</v>
      </c>
      <c r="E287" s="67">
        <f t="shared" si="31"/>
        <v>100</v>
      </c>
      <c r="F287" s="67">
        <f t="shared" si="31"/>
        <v>100</v>
      </c>
      <c r="G287" s="67">
        <f t="shared" si="31"/>
        <v>100</v>
      </c>
      <c r="H287" s="67">
        <f t="shared" si="31"/>
        <v>100</v>
      </c>
      <c r="I287" s="67">
        <f t="shared" si="31"/>
        <v>100</v>
      </c>
    </row>
    <row r="288" spans="2:9">
      <c r="B288" s="7" t="s">
        <v>130</v>
      </c>
      <c r="C288" s="67">
        <f t="shared" si="31"/>
        <v>18.59834440247662</v>
      </c>
      <c r="D288" s="67">
        <f t="shared" si="31"/>
        <v>17.611954406533041</v>
      </c>
      <c r="E288" s="67">
        <f t="shared" si="31"/>
        <v>16.73504741298748</v>
      </c>
      <c r="F288" s="67">
        <f t="shared" si="31"/>
        <v>16.922537221155871</v>
      </c>
      <c r="G288" s="67">
        <f t="shared" si="31"/>
        <v>16.61969652075426</v>
      </c>
      <c r="H288" s="67">
        <f t="shared" si="31"/>
        <v>16.356199284907511</v>
      </c>
      <c r="I288" s="67">
        <f t="shared" si="31"/>
        <v>16.195503489785786</v>
      </c>
    </row>
    <row r="289" spans="2:9">
      <c r="B289" s="7" t="s">
        <v>44</v>
      </c>
      <c r="C289" s="67">
        <f t="shared" si="31"/>
        <v>47.836768117920023</v>
      </c>
      <c r="D289" s="67">
        <f t="shared" si="31"/>
        <v>40.207068447625744</v>
      </c>
      <c r="E289" s="67">
        <f t="shared" si="31"/>
        <v>38.512075263448345</v>
      </c>
      <c r="F289" s="67">
        <f t="shared" si="31"/>
        <v>38.443324870759398</v>
      </c>
      <c r="G289" s="67">
        <f t="shared" si="31"/>
        <v>38.464370718108533</v>
      </c>
      <c r="H289" s="67">
        <f t="shared" si="31"/>
        <v>38.542761084261393</v>
      </c>
      <c r="I289" s="67">
        <f t="shared" si="31"/>
        <v>38.544375279069158</v>
      </c>
    </row>
    <row r="290" spans="2:9">
      <c r="B290" s="7" t="s">
        <v>393</v>
      </c>
      <c r="C290" s="67">
        <f t="shared" si="31"/>
        <v>22.567144891995479</v>
      </c>
      <c r="D290" s="67">
        <f t="shared" si="31"/>
        <v>37.38572382123737</v>
      </c>
      <c r="E290" s="67">
        <f t="shared" si="31"/>
        <v>28.20056356367558</v>
      </c>
      <c r="F290" s="67">
        <f t="shared" si="31"/>
        <v>23.869578925624332</v>
      </c>
      <c r="G290" s="67">
        <f t="shared" si="31"/>
        <v>26.212220652524564</v>
      </c>
      <c r="H290" s="67">
        <f t="shared" si="31"/>
        <v>25.01305957437145</v>
      </c>
      <c r="I290" s="67">
        <f t="shared" si="31"/>
        <v>18.653366583541146</v>
      </c>
    </row>
    <row r="291" spans="2:9">
      <c r="B291" s="7" t="s">
        <v>394</v>
      </c>
      <c r="C291" s="67">
        <f t="shared" si="31"/>
        <v>56.394133233509137</v>
      </c>
      <c r="D291" s="67">
        <f t="shared" si="31"/>
        <v>63.686076060886755</v>
      </c>
      <c r="E291" s="67">
        <f t="shared" si="31"/>
        <v>70.043230367908691</v>
      </c>
      <c r="F291" s="67">
        <f t="shared" si="31"/>
        <v>69.647303068828322</v>
      </c>
      <c r="G291" s="67">
        <f t="shared" si="31"/>
        <v>69.070333687607658</v>
      </c>
      <c r="H291" s="67">
        <f t="shared" si="31"/>
        <v>66.500504230240225</v>
      </c>
      <c r="I291" s="67">
        <f t="shared" si="31"/>
        <v>65.80077947068385</v>
      </c>
    </row>
    <row r="292" spans="2:9">
      <c r="B292" s="7" t="s">
        <v>473</v>
      </c>
      <c r="C292" s="67">
        <f t="shared" si="31"/>
        <v>87.13044352010985</v>
      </c>
      <c r="D292" s="67">
        <f t="shared" si="31"/>
        <v>87.263791320860108</v>
      </c>
      <c r="E292" s="67">
        <f t="shared" si="31"/>
        <v>86.4274679557128</v>
      </c>
      <c r="F292" s="67">
        <f t="shared" si="31"/>
        <v>85.628929949089041</v>
      </c>
      <c r="G292" s="67">
        <f t="shared" si="31"/>
        <v>85.353993193701598</v>
      </c>
      <c r="H292" s="67">
        <f t="shared" si="31"/>
        <v>85.129182318238946</v>
      </c>
      <c r="I292" s="67">
        <f t="shared" si="31"/>
        <v>85.249676924682944</v>
      </c>
    </row>
    <row r="293" spans="2:9">
      <c r="B293" s="7" t="s">
        <v>131</v>
      </c>
      <c r="C293" s="67">
        <f t="shared" si="31"/>
        <v>61.939739169539784</v>
      </c>
      <c r="D293" s="67">
        <f t="shared" si="31"/>
        <v>66.232651309200179</v>
      </c>
      <c r="E293" s="67">
        <f t="shared" si="31"/>
        <v>51.377726750861086</v>
      </c>
      <c r="F293" s="67">
        <f t="shared" si="31"/>
        <v>53.63730910285183</v>
      </c>
      <c r="G293" s="67">
        <f t="shared" si="31"/>
        <v>48.644879645910379</v>
      </c>
      <c r="H293" s="67">
        <f t="shared" si="31"/>
        <v>48.271650177110047</v>
      </c>
      <c r="I293" s="67">
        <f t="shared" si="31"/>
        <v>52.615384615384606</v>
      </c>
    </row>
    <row r="294" spans="2:9">
      <c r="B294" s="7" t="s">
        <v>132</v>
      </c>
      <c r="C294" s="67">
        <f t="shared" si="31"/>
        <v>75.139740125499259</v>
      </c>
      <c r="D294" s="67">
        <f t="shared" si="31"/>
        <v>78.902001654063795</v>
      </c>
      <c r="E294" s="67">
        <f t="shared" si="31"/>
        <v>78.686239162259824</v>
      </c>
      <c r="F294" s="67">
        <f t="shared" si="31"/>
        <v>76.843138061715024</v>
      </c>
      <c r="G294" s="67">
        <f t="shared" si="31"/>
        <v>74.408549120303618</v>
      </c>
      <c r="H294" s="67">
        <f t="shared" si="31"/>
        <v>70.794040412173644</v>
      </c>
      <c r="I294" s="67">
        <f t="shared" si="31"/>
        <v>69.718526604188796</v>
      </c>
    </row>
    <row r="295" spans="2:9">
      <c r="B295" s="7" t="s">
        <v>588</v>
      </c>
      <c r="C295" s="67"/>
      <c r="D295" s="67">
        <f t="shared" si="31"/>
        <v>100</v>
      </c>
      <c r="E295" s="67">
        <f t="shared" si="31"/>
        <v>100</v>
      </c>
      <c r="F295" s="67">
        <f t="shared" si="31"/>
        <v>100</v>
      </c>
      <c r="G295" s="67">
        <f t="shared" si="31"/>
        <v>100</v>
      </c>
      <c r="H295" s="67">
        <f t="shared" si="31"/>
        <v>100</v>
      </c>
      <c r="I295" s="67">
        <f t="shared" si="31"/>
        <v>100</v>
      </c>
    </row>
    <row r="296" spans="2:9">
      <c r="B296" s="1" t="s">
        <v>42</v>
      </c>
      <c r="C296" s="116">
        <f t="shared" ref="C296:I296" si="32">C245/C279*100</f>
        <v>31.266685446129834</v>
      </c>
      <c r="D296" s="116">
        <f t="shared" si="32"/>
        <v>32.860147777399533</v>
      </c>
      <c r="E296" s="116">
        <f t="shared" si="32"/>
        <v>35.294338139941459</v>
      </c>
      <c r="F296" s="116">
        <f t="shared" si="32"/>
        <v>36.771541850936387</v>
      </c>
      <c r="G296" s="116">
        <f t="shared" si="32"/>
        <v>37.425632864791389</v>
      </c>
      <c r="H296" s="116">
        <f t="shared" si="32"/>
        <v>36.137556578126592</v>
      </c>
      <c r="I296" s="116">
        <f t="shared" si="32"/>
        <v>34.226402084684317</v>
      </c>
    </row>
    <row r="299" spans="2:9">
      <c r="B299" s="1" t="s">
        <v>547</v>
      </c>
      <c r="C299" s="67"/>
      <c r="D299" s="67"/>
      <c r="E299" s="67"/>
      <c r="F299" s="67"/>
      <c r="G299" s="67"/>
      <c r="H299" s="67"/>
      <c r="I299" s="67"/>
    </row>
    <row r="300" spans="2:9">
      <c r="B300" s="7"/>
      <c r="C300" s="233">
        <v>2020</v>
      </c>
      <c r="D300" s="233">
        <v>2021</v>
      </c>
      <c r="E300" s="233">
        <v>2022</v>
      </c>
      <c r="F300" s="233">
        <v>2023</v>
      </c>
      <c r="G300" s="233">
        <v>2024</v>
      </c>
      <c r="H300" s="233">
        <v>2025</v>
      </c>
      <c r="I300" s="233">
        <v>2026</v>
      </c>
    </row>
    <row r="301" spans="2:9">
      <c r="B301" s="7" t="s">
        <v>127</v>
      </c>
      <c r="C301" s="67">
        <f>C250/C267*100</f>
        <v>0</v>
      </c>
      <c r="D301" s="67">
        <f t="shared" ref="D301:I301" si="33">D250/D267*100</f>
        <v>0</v>
      </c>
      <c r="E301" s="67">
        <f t="shared" si="33"/>
        <v>0</v>
      </c>
      <c r="F301" s="67">
        <f t="shared" si="33"/>
        <v>0</v>
      </c>
      <c r="G301" s="67">
        <f t="shared" si="33"/>
        <v>0</v>
      </c>
      <c r="H301" s="67">
        <f t="shared" si="33"/>
        <v>0</v>
      </c>
      <c r="I301" s="67">
        <f t="shared" si="33"/>
        <v>0</v>
      </c>
    </row>
    <row r="302" spans="2:9">
      <c r="B302" s="7" t="s">
        <v>128</v>
      </c>
      <c r="C302" s="67">
        <f t="shared" ref="C302:I312" si="34">C251/C268*100</f>
        <v>0.61972925208941165</v>
      </c>
      <c r="D302" s="67">
        <f t="shared" si="34"/>
        <v>0.70619457565031629</v>
      </c>
      <c r="E302" s="67">
        <f t="shared" si="34"/>
        <v>0.5378997017101752</v>
      </c>
      <c r="F302" s="67">
        <f t="shared" si="34"/>
        <v>0.59291636449163621</v>
      </c>
      <c r="G302" s="67">
        <f t="shared" si="34"/>
        <v>0.60172511108292448</v>
      </c>
      <c r="H302" s="67">
        <f t="shared" si="34"/>
        <v>0.60273672360288222</v>
      </c>
      <c r="I302" s="67">
        <f t="shared" si="34"/>
        <v>0.60273672360288222</v>
      </c>
    </row>
    <row r="303" spans="2:9">
      <c r="B303" s="7" t="s">
        <v>392</v>
      </c>
      <c r="C303" s="67">
        <f t="shared" si="34"/>
        <v>0</v>
      </c>
      <c r="D303" s="67">
        <f t="shared" si="34"/>
        <v>0</v>
      </c>
      <c r="E303" s="67">
        <f t="shared" si="34"/>
        <v>0</v>
      </c>
      <c r="F303" s="67">
        <f t="shared" si="34"/>
        <v>0</v>
      </c>
      <c r="G303" s="67">
        <f t="shared" si="34"/>
        <v>0</v>
      </c>
      <c r="H303" s="67">
        <f t="shared" si="34"/>
        <v>0</v>
      </c>
      <c r="I303" s="67">
        <f t="shared" si="34"/>
        <v>0</v>
      </c>
    </row>
    <row r="304" spans="2:9">
      <c r="B304" s="7" t="s">
        <v>129</v>
      </c>
      <c r="C304" s="67">
        <f t="shared" si="34"/>
        <v>0</v>
      </c>
      <c r="D304" s="67">
        <f t="shared" si="34"/>
        <v>0</v>
      </c>
      <c r="E304" s="67">
        <f t="shared" si="34"/>
        <v>0</v>
      </c>
      <c r="F304" s="67">
        <f t="shared" si="34"/>
        <v>0</v>
      </c>
      <c r="G304" s="67">
        <f t="shared" si="34"/>
        <v>0</v>
      </c>
      <c r="H304" s="67">
        <f t="shared" si="34"/>
        <v>0</v>
      </c>
      <c r="I304" s="67">
        <f t="shared" si="34"/>
        <v>0</v>
      </c>
    </row>
    <row r="305" spans="1:9">
      <c r="B305" s="7" t="s">
        <v>130</v>
      </c>
      <c r="C305" s="67">
        <f t="shared" si="34"/>
        <v>81.401655597523387</v>
      </c>
      <c r="D305" s="67">
        <f t="shared" si="34"/>
        <v>82.38804559346697</v>
      </c>
      <c r="E305" s="67">
        <f t="shared" si="34"/>
        <v>83.264952587012516</v>
      </c>
      <c r="F305" s="67">
        <f t="shared" si="34"/>
        <v>83.077462778844136</v>
      </c>
      <c r="G305" s="67">
        <f t="shared" si="34"/>
        <v>83.38030347924574</v>
      </c>
      <c r="H305" s="67">
        <f t="shared" si="34"/>
        <v>83.643800715092482</v>
      </c>
      <c r="I305" s="67">
        <f t="shared" si="34"/>
        <v>83.804496510214207</v>
      </c>
    </row>
    <row r="306" spans="1:9">
      <c r="B306" s="7" t="s">
        <v>44</v>
      </c>
      <c r="C306" s="67">
        <f t="shared" si="34"/>
        <v>52.163231882079977</v>
      </c>
      <c r="D306" s="67">
        <f t="shared" si="34"/>
        <v>59.792931552374249</v>
      </c>
      <c r="E306" s="67">
        <f t="shared" si="34"/>
        <v>61.487924736551655</v>
      </c>
      <c r="F306" s="67">
        <f t="shared" si="34"/>
        <v>61.556675129240602</v>
      </c>
      <c r="G306" s="67">
        <f t="shared" si="34"/>
        <v>61.53562928189146</v>
      </c>
      <c r="H306" s="67">
        <f t="shared" si="34"/>
        <v>61.457238915738607</v>
      </c>
      <c r="I306" s="67">
        <f t="shared" si="34"/>
        <v>61.455624720930842</v>
      </c>
    </row>
    <row r="307" spans="1:9">
      <c r="B307" s="7" t="s">
        <v>393</v>
      </c>
      <c r="C307" s="67">
        <f t="shared" si="34"/>
        <v>77.432855108004517</v>
      </c>
      <c r="D307" s="67">
        <f t="shared" si="34"/>
        <v>62.61427617876263</v>
      </c>
      <c r="E307" s="67">
        <f t="shared" si="34"/>
        <v>71.799436436324427</v>
      </c>
      <c r="F307" s="67">
        <f t="shared" si="34"/>
        <v>76.130421074375676</v>
      </c>
      <c r="G307" s="67">
        <f t="shared" si="34"/>
        <v>73.78777934747545</v>
      </c>
      <c r="H307" s="67">
        <f t="shared" si="34"/>
        <v>74.986940425628561</v>
      </c>
      <c r="I307" s="67">
        <f t="shared" si="34"/>
        <v>81.346633416458857</v>
      </c>
    </row>
    <row r="308" spans="1:9">
      <c r="B308" s="7" t="s">
        <v>394</v>
      </c>
      <c r="C308" s="67">
        <f t="shared" si="34"/>
        <v>43.60586676649087</v>
      </c>
      <c r="D308" s="67">
        <f t="shared" si="34"/>
        <v>36.313923939113238</v>
      </c>
      <c r="E308" s="67">
        <f t="shared" si="34"/>
        <v>29.956769632091309</v>
      </c>
      <c r="F308" s="67">
        <f t="shared" si="34"/>
        <v>30.352696931171678</v>
      </c>
      <c r="G308" s="67">
        <f t="shared" si="34"/>
        <v>30.929666312392346</v>
      </c>
      <c r="H308" s="67">
        <f t="shared" si="34"/>
        <v>33.499495769759783</v>
      </c>
      <c r="I308" s="67">
        <f t="shared" si="34"/>
        <v>34.199220529316158</v>
      </c>
    </row>
    <row r="309" spans="1:9">
      <c r="B309" s="7" t="s">
        <v>473</v>
      </c>
      <c r="C309" s="67">
        <f t="shared" si="34"/>
        <v>12.869556479890154</v>
      </c>
      <c r="D309" s="67">
        <f t="shared" si="34"/>
        <v>12.736208679139891</v>
      </c>
      <c r="E309" s="67">
        <f t="shared" si="34"/>
        <v>13.5725320442872</v>
      </c>
      <c r="F309" s="67">
        <f t="shared" si="34"/>
        <v>14.371070050910955</v>
      </c>
      <c r="G309" s="67">
        <f t="shared" si="34"/>
        <v>14.646006806298399</v>
      </c>
      <c r="H309" s="67">
        <f t="shared" si="34"/>
        <v>14.870817681761055</v>
      </c>
      <c r="I309" s="67">
        <f t="shared" si="34"/>
        <v>14.750323075317048</v>
      </c>
    </row>
    <row r="310" spans="1:9">
      <c r="B310" s="7" t="s">
        <v>131</v>
      </c>
      <c r="C310" s="67">
        <f t="shared" si="34"/>
        <v>38.060260830460209</v>
      </c>
      <c r="D310" s="67">
        <f t="shared" si="34"/>
        <v>33.767348690799828</v>
      </c>
      <c r="E310" s="67">
        <f t="shared" si="34"/>
        <v>48.622273249138907</v>
      </c>
      <c r="F310" s="67">
        <f t="shared" si="34"/>
        <v>46.36269089714817</v>
      </c>
      <c r="G310" s="67">
        <f t="shared" si="34"/>
        <v>51.355120354089621</v>
      </c>
      <c r="H310" s="67">
        <f t="shared" si="34"/>
        <v>51.728349822889953</v>
      </c>
      <c r="I310" s="67">
        <f t="shared" si="34"/>
        <v>47.384615384615387</v>
      </c>
    </row>
    <row r="311" spans="1:9">
      <c r="B311" s="7" t="s">
        <v>132</v>
      </c>
      <c r="C311" s="67">
        <f t="shared" si="34"/>
        <v>24.860259874500741</v>
      </c>
      <c r="D311" s="67">
        <f t="shared" si="34"/>
        <v>21.097998345936205</v>
      </c>
      <c r="E311" s="67">
        <f t="shared" si="34"/>
        <v>21.31376083774018</v>
      </c>
      <c r="F311" s="67">
        <f t="shared" si="34"/>
        <v>23.15686193828498</v>
      </c>
      <c r="G311" s="67">
        <f t="shared" si="34"/>
        <v>25.591450879696382</v>
      </c>
      <c r="H311" s="67">
        <f t="shared" si="34"/>
        <v>29.205959587826353</v>
      </c>
      <c r="I311" s="67">
        <f t="shared" si="34"/>
        <v>30.281473395811197</v>
      </c>
    </row>
    <row r="312" spans="1:9">
      <c r="B312" s="7" t="s">
        <v>588</v>
      </c>
      <c r="C312" s="67"/>
      <c r="D312" s="67">
        <f t="shared" si="34"/>
        <v>0</v>
      </c>
      <c r="E312" s="67">
        <f t="shared" si="34"/>
        <v>0</v>
      </c>
      <c r="F312" s="67">
        <f t="shared" si="34"/>
        <v>0</v>
      </c>
      <c r="G312" s="67">
        <f t="shared" si="34"/>
        <v>0</v>
      </c>
      <c r="H312" s="67">
        <f t="shared" si="34"/>
        <v>0</v>
      </c>
      <c r="I312" s="67">
        <f t="shared" si="34"/>
        <v>0</v>
      </c>
    </row>
    <row r="313" spans="1:9">
      <c r="B313" s="1" t="s">
        <v>42</v>
      </c>
      <c r="C313" s="116">
        <f t="shared" ref="C313:I313" si="35">C262/C279*100</f>
        <v>68.733314553870173</v>
      </c>
      <c r="D313" s="116">
        <f t="shared" si="35"/>
        <v>67.139852222600496</v>
      </c>
      <c r="E313" s="116">
        <f t="shared" si="35"/>
        <v>64.705661860058555</v>
      </c>
      <c r="F313" s="116">
        <f t="shared" si="35"/>
        <v>63.228458149063627</v>
      </c>
      <c r="G313" s="116">
        <f t="shared" si="35"/>
        <v>62.574367135208611</v>
      </c>
      <c r="H313" s="116">
        <f t="shared" si="35"/>
        <v>63.862443421873429</v>
      </c>
      <c r="I313" s="116">
        <f t="shared" si="35"/>
        <v>65.773597915315676</v>
      </c>
    </row>
    <row r="315" spans="1:9">
      <c r="C315" s="67"/>
      <c r="D315" s="67"/>
      <c r="E315" s="67"/>
      <c r="F315" s="67"/>
      <c r="G315" s="67"/>
      <c r="H315" s="67"/>
      <c r="I315" s="67"/>
    </row>
    <row r="316" spans="1:9">
      <c r="A316" s="4" t="s">
        <v>314</v>
      </c>
    </row>
  </sheetData>
  <sortState ref="A219:N229">
    <sortCondition ref="N219:N229"/>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4" manualBreakCount="4">
    <brk id="64" max="21" man="1"/>
    <brk id="105" max="21" man="1"/>
    <brk id="194" max="21" man="1"/>
    <brk id="249" max="21"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Normal="100" workbookViewId="0">
      <selection activeCell="C18" sqref="C18"/>
    </sheetView>
  </sheetViews>
  <sheetFormatPr defaultColWidth="9.140625" defaultRowHeight="15" customHeight="1"/>
  <cols>
    <col min="1" max="1" width="4.85546875" style="115" customWidth="1"/>
    <col min="2" max="2" width="100.5703125" style="115" customWidth="1"/>
    <col min="3" max="9" width="11.7109375" style="115" customWidth="1"/>
    <col min="10" max="10" width="9.140625" style="115"/>
    <col min="11" max="11" width="10" style="115" bestFit="1" customWidth="1"/>
    <col min="12" max="12" width="10.7109375" style="115" customWidth="1"/>
    <col min="13" max="16384" width="9.140625" style="115"/>
  </cols>
  <sheetData>
    <row r="1" spans="1:30" ht="15" customHeight="1">
      <c r="A1" s="70" t="s">
        <v>242</v>
      </c>
      <c r="B1" s="142"/>
      <c r="C1" s="152"/>
      <c r="D1" s="97"/>
      <c r="E1" s="97"/>
      <c r="F1" s="97"/>
      <c r="G1" s="97"/>
      <c r="H1" s="97"/>
      <c r="I1" s="97"/>
    </row>
    <row r="2" spans="1:30" ht="15" customHeight="1">
      <c r="A2" s="144"/>
      <c r="B2" s="142"/>
      <c r="C2" s="97"/>
      <c r="D2" s="97"/>
      <c r="E2" s="97"/>
      <c r="F2" s="97"/>
      <c r="G2" s="97"/>
      <c r="H2" s="97"/>
      <c r="I2" s="97"/>
    </row>
    <row r="3" spans="1:30" ht="15" customHeight="1">
      <c r="A3" s="145"/>
      <c r="B3" s="319"/>
      <c r="C3" s="174">
        <v>2020</v>
      </c>
      <c r="D3" s="174">
        <v>2021</v>
      </c>
      <c r="E3" s="174">
        <v>2022</v>
      </c>
      <c r="F3" s="174">
        <v>2023</v>
      </c>
      <c r="G3" s="174">
        <v>2024</v>
      </c>
      <c r="H3" s="174">
        <v>2025</v>
      </c>
      <c r="I3" s="174">
        <v>2026</v>
      </c>
      <c r="J3" s="239"/>
      <c r="K3" s="104"/>
      <c r="L3"/>
      <c r="M3"/>
      <c r="N3"/>
      <c r="O3"/>
      <c r="P3"/>
      <c r="Q3"/>
      <c r="R3"/>
      <c r="S3"/>
      <c r="T3"/>
      <c r="U3"/>
      <c r="V3"/>
      <c r="W3"/>
      <c r="X3" s="217"/>
      <c r="Y3" s="217"/>
      <c r="Z3"/>
    </row>
    <row r="4" spans="1:30" ht="15" customHeight="1">
      <c r="A4" s="97">
        <v>1</v>
      </c>
      <c r="B4" s="320" t="s">
        <v>93</v>
      </c>
      <c r="C4" s="321">
        <v>51.848846115726147</v>
      </c>
      <c r="D4" s="321">
        <v>59.44057495497001</v>
      </c>
      <c r="E4" s="321">
        <v>86.482624257311087</v>
      </c>
      <c r="F4" s="321">
        <v>88.612899943631618</v>
      </c>
      <c r="G4" s="321">
        <v>90.586706309740094</v>
      </c>
      <c r="H4" s="321">
        <v>90.06655691123386</v>
      </c>
      <c r="I4" s="321">
        <v>86.77638118465498</v>
      </c>
      <c r="J4" s="239"/>
      <c r="K4" s="159"/>
      <c r="L4" s="215"/>
      <c r="M4" s="215"/>
      <c r="N4" s="216"/>
      <c r="O4" s="216"/>
      <c r="P4" s="216"/>
      <c r="Q4" s="216"/>
      <c r="R4" s="216"/>
      <c r="S4" s="216"/>
      <c r="T4" s="216"/>
      <c r="U4" s="147"/>
      <c r="V4" s="147"/>
      <c r="W4" s="147"/>
      <c r="X4" s="218"/>
      <c r="Y4" s="218"/>
      <c r="Z4" s="218"/>
      <c r="AA4" s="218"/>
      <c r="AB4" s="218"/>
      <c r="AC4" s="218"/>
      <c r="AD4" s="218"/>
    </row>
    <row r="5" spans="1:30" ht="15" customHeight="1">
      <c r="A5" s="97">
        <v>2</v>
      </c>
      <c r="B5" s="320" t="s">
        <v>104</v>
      </c>
      <c r="C5" s="321">
        <v>44.010055049096721</v>
      </c>
      <c r="D5" s="321">
        <v>48.618417099318243</v>
      </c>
      <c r="E5" s="321">
        <v>44.472582591986104</v>
      </c>
      <c r="F5" s="321">
        <v>48.768250922271498</v>
      </c>
      <c r="G5" s="321">
        <v>50.496416169618861</v>
      </c>
      <c r="H5" s="321">
        <v>52.529570771232962</v>
      </c>
      <c r="I5" s="321">
        <v>47.873700150102238</v>
      </c>
      <c r="J5" s="239"/>
      <c r="K5" s="159"/>
      <c r="L5" s="215"/>
      <c r="M5" s="215"/>
      <c r="N5" s="216"/>
      <c r="O5" s="216"/>
      <c r="P5" s="216"/>
      <c r="Q5" s="216"/>
      <c r="R5" s="216"/>
      <c r="S5" s="216"/>
      <c r="T5" s="216"/>
      <c r="U5" s="147"/>
      <c r="V5" s="147"/>
      <c r="W5" s="147"/>
      <c r="X5" s="218"/>
      <c r="Y5" s="218"/>
      <c r="Z5" s="218"/>
      <c r="AA5" s="218"/>
      <c r="AB5" s="218"/>
      <c r="AC5" s="218"/>
      <c r="AD5" s="218"/>
    </row>
    <row r="6" spans="1:30" ht="15" customHeight="1">
      <c r="A6" s="97">
        <v>3</v>
      </c>
      <c r="B6" s="320" t="s">
        <v>79</v>
      </c>
      <c r="C6" s="321">
        <v>175.78693226931017</v>
      </c>
      <c r="D6" s="321">
        <v>144.60293592106984</v>
      </c>
      <c r="E6" s="321">
        <v>155.97409936272376</v>
      </c>
      <c r="F6" s="321">
        <v>163.16204113557757</v>
      </c>
      <c r="G6" s="321">
        <v>171.73113172020601</v>
      </c>
      <c r="H6" s="321">
        <v>173.6701140516416</v>
      </c>
      <c r="I6" s="321">
        <v>167.92770307824532</v>
      </c>
      <c r="J6" s="239"/>
      <c r="K6" s="159"/>
      <c r="L6" s="215"/>
      <c r="M6" s="215"/>
      <c r="N6" s="216"/>
      <c r="O6" s="216"/>
      <c r="P6" s="216"/>
      <c r="Q6" s="216"/>
      <c r="R6" s="216"/>
      <c r="S6" s="216"/>
      <c r="T6" s="216"/>
      <c r="U6" s="147"/>
      <c r="V6" s="147"/>
      <c r="W6" s="147"/>
      <c r="X6" s="218"/>
      <c r="Y6" s="218"/>
      <c r="Z6" s="218"/>
      <c r="AA6" s="218"/>
      <c r="AB6" s="218"/>
      <c r="AC6" s="218"/>
      <c r="AD6" s="218"/>
    </row>
    <row r="7" spans="1:30" ht="15" customHeight="1">
      <c r="A7" s="97">
        <v>4</v>
      </c>
      <c r="B7" s="320" t="s">
        <v>277</v>
      </c>
      <c r="C7" s="321">
        <v>83.60639401809371</v>
      </c>
      <c r="D7" s="321">
        <v>118.48427189863754</v>
      </c>
      <c r="E7" s="321">
        <v>133.62118954694094</v>
      </c>
      <c r="F7" s="321">
        <v>129.65425145350912</v>
      </c>
      <c r="G7" s="321">
        <v>139.93408173636232</v>
      </c>
      <c r="H7" s="321">
        <v>126.58625608469788</v>
      </c>
      <c r="I7" s="321">
        <v>101.79326364043153</v>
      </c>
      <c r="J7" s="239"/>
      <c r="K7" s="159"/>
      <c r="L7" s="215"/>
      <c r="M7" s="215"/>
      <c r="N7" s="216"/>
      <c r="O7" s="216"/>
      <c r="P7" s="216"/>
      <c r="Q7" s="216"/>
      <c r="R7" s="216"/>
      <c r="S7" s="216"/>
      <c r="T7" s="216"/>
      <c r="U7" s="147"/>
      <c r="V7" s="147"/>
      <c r="W7" s="147"/>
      <c r="X7" s="218"/>
      <c r="Y7" s="218"/>
      <c r="Z7" s="218"/>
      <c r="AA7" s="218"/>
      <c r="AB7" s="218"/>
      <c r="AC7" s="218"/>
      <c r="AD7" s="218"/>
    </row>
    <row r="8" spans="1:30" ht="15" customHeight="1">
      <c r="A8" s="97">
        <v>5</v>
      </c>
      <c r="B8" s="320" t="s">
        <v>150</v>
      </c>
      <c r="C8" s="321">
        <v>123.63480775174006</v>
      </c>
      <c r="D8" s="321">
        <v>147.05219466099777</v>
      </c>
      <c r="E8" s="321">
        <v>189.53724843014751</v>
      </c>
      <c r="F8" s="321">
        <v>190.78156841550501</v>
      </c>
      <c r="G8" s="321">
        <v>190.69034372473376</v>
      </c>
      <c r="H8" s="321">
        <v>168.43609220142625</v>
      </c>
      <c r="I8" s="321">
        <v>148.50164903168621</v>
      </c>
      <c r="J8" s="239"/>
      <c r="K8" s="159"/>
      <c r="L8" s="215"/>
      <c r="M8" s="215"/>
      <c r="N8" s="216"/>
      <c r="O8" s="216"/>
      <c r="P8" s="216"/>
      <c r="Q8" s="216"/>
      <c r="R8" s="216"/>
      <c r="S8" s="216"/>
      <c r="T8" s="216"/>
      <c r="U8" s="147"/>
      <c r="V8" s="147"/>
      <c r="W8" s="147"/>
      <c r="X8" s="218"/>
      <c r="Y8" s="218"/>
      <c r="Z8" s="218"/>
      <c r="AA8" s="218"/>
      <c r="AB8" s="218"/>
      <c r="AC8" s="218"/>
      <c r="AD8" s="218"/>
    </row>
    <row r="9" spans="1:30" ht="15" customHeight="1">
      <c r="A9" s="97">
        <v>6</v>
      </c>
      <c r="B9" s="320" t="s">
        <v>151</v>
      </c>
      <c r="C9" s="321">
        <v>296.98193935364333</v>
      </c>
      <c r="D9" s="321">
        <v>384.70630580605268</v>
      </c>
      <c r="E9" s="321">
        <v>485.55180083960863</v>
      </c>
      <c r="F9" s="321">
        <v>510.93644717050961</v>
      </c>
      <c r="G9" s="321">
        <v>544.86549801495971</v>
      </c>
      <c r="H9" s="321">
        <v>522.43913328391068</v>
      </c>
      <c r="I9" s="321">
        <v>509.89124129408765</v>
      </c>
      <c r="J9" s="239"/>
      <c r="K9" s="159"/>
      <c r="L9" s="215"/>
      <c r="M9" s="215"/>
      <c r="N9" s="216"/>
      <c r="O9" s="216"/>
      <c r="P9" s="216"/>
      <c r="Q9" s="216"/>
      <c r="R9" s="216"/>
      <c r="S9" s="216"/>
      <c r="T9" s="216"/>
      <c r="U9" s="147"/>
      <c r="V9" s="147"/>
      <c r="W9" s="147"/>
      <c r="X9" s="218"/>
      <c r="Y9" s="218"/>
      <c r="Z9" s="218"/>
      <c r="AA9" s="218"/>
      <c r="AB9" s="218"/>
      <c r="AC9" s="218"/>
      <c r="AD9" s="218"/>
    </row>
    <row r="10" spans="1:30" ht="15" customHeight="1">
      <c r="A10" s="97">
        <v>7</v>
      </c>
      <c r="B10" s="320" t="s">
        <v>83</v>
      </c>
      <c r="C10" s="321">
        <v>377.13148355667892</v>
      </c>
      <c r="D10" s="321">
        <v>527.28868215182229</v>
      </c>
      <c r="E10" s="321">
        <v>520.47221269495742</v>
      </c>
      <c r="F10" s="321">
        <v>499.78073049857773</v>
      </c>
      <c r="G10" s="321">
        <v>474.7885534182281</v>
      </c>
      <c r="H10" s="321">
        <v>417.26876416875228</v>
      </c>
      <c r="I10" s="321">
        <v>389.35931886074633</v>
      </c>
      <c r="J10" s="239"/>
      <c r="K10" s="159"/>
      <c r="L10" s="215"/>
      <c r="M10" s="215"/>
      <c r="N10" s="216"/>
      <c r="O10" s="216"/>
      <c r="P10" s="216"/>
      <c r="Q10" s="216"/>
      <c r="R10" s="216"/>
      <c r="S10" s="216"/>
      <c r="T10" s="216"/>
      <c r="U10" s="147"/>
      <c r="V10" s="147"/>
      <c r="W10" s="147"/>
      <c r="X10" s="218"/>
      <c r="Y10" s="218"/>
      <c r="Z10" s="218"/>
      <c r="AA10" s="218"/>
      <c r="AB10" s="218"/>
      <c r="AC10" s="218"/>
      <c r="AD10" s="218"/>
    </row>
    <row r="11" spans="1:30" ht="15" customHeight="1">
      <c r="A11" s="97">
        <v>8</v>
      </c>
      <c r="B11" s="320" t="s">
        <v>186</v>
      </c>
      <c r="C11" s="321">
        <v>219.01711011224768</v>
      </c>
      <c r="D11" s="321">
        <v>226.04604211290177</v>
      </c>
      <c r="E11" s="321">
        <v>241.44736154956391</v>
      </c>
      <c r="F11" s="321">
        <v>244.90280665846404</v>
      </c>
      <c r="G11" s="321">
        <v>249.58990207499517</v>
      </c>
      <c r="H11" s="321">
        <v>246.00327029703806</v>
      </c>
      <c r="I11" s="321">
        <v>236.11627693565643</v>
      </c>
      <c r="J11" s="239"/>
      <c r="K11" s="159"/>
      <c r="L11" s="215"/>
      <c r="M11" s="215"/>
      <c r="N11" s="216"/>
      <c r="O11" s="216"/>
      <c r="P11" s="216"/>
      <c r="Q11" s="216"/>
      <c r="R11" s="216"/>
      <c r="S11" s="216"/>
      <c r="T11" s="216"/>
      <c r="X11" s="218"/>
      <c r="Y11" s="218"/>
      <c r="Z11" s="218"/>
      <c r="AA11" s="218"/>
      <c r="AB11" s="218"/>
      <c r="AC11" s="218"/>
      <c r="AD11" s="218"/>
    </row>
    <row r="12" spans="1:30" ht="15" customHeight="1">
      <c r="A12" s="97">
        <v>9</v>
      </c>
      <c r="B12" s="320" t="s">
        <v>90</v>
      </c>
      <c r="C12" s="321">
        <v>41.069000000000003</v>
      </c>
      <c r="D12" s="321">
        <v>42.947717838408678</v>
      </c>
      <c r="E12" s="321">
        <v>49.288717202914064</v>
      </c>
      <c r="F12" s="321">
        <v>44.251695239087688</v>
      </c>
      <c r="G12" s="321">
        <v>47.573612632589132</v>
      </c>
      <c r="H12" s="321">
        <v>39.401325383272514</v>
      </c>
      <c r="I12" s="321">
        <v>27.688373120223595</v>
      </c>
      <c r="J12" s="239"/>
      <c r="K12" s="159"/>
      <c r="L12" s="215"/>
      <c r="M12" s="215"/>
      <c r="N12" s="216"/>
      <c r="O12" s="216"/>
      <c r="P12" s="216"/>
      <c r="Q12" s="216"/>
      <c r="R12" s="216"/>
      <c r="S12" s="216"/>
      <c r="T12" s="216"/>
      <c r="X12" s="218"/>
      <c r="Y12" s="218"/>
      <c r="Z12" s="218"/>
      <c r="AA12" s="218"/>
      <c r="AB12" s="218"/>
      <c r="AC12" s="218"/>
      <c r="AD12" s="218"/>
    </row>
    <row r="13" spans="1:30" ht="15" customHeight="1">
      <c r="A13" s="97">
        <v>10</v>
      </c>
      <c r="B13" s="320" t="s">
        <v>53</v>
      </c>
      <c r="C13" s="321">
        <v>18.934709999999999</v>
      </c>
      <c r="D13" s="321">
        <v>18.629230303309985</v>
      </c>
      <c r="E13" s="321">
        <v>20.373372740591076</v>
      </c>
      <c r="F13" s="321">
        <v>21.360290401529099</v>
      </c>
      <c r="G13" s="321">
        <v>22.454467992252432</v>
      </c>
      <c r="H13" s="321">
        <v>23.381456252267608</v>
      </c>
      <c r="I13" s="321">
        <v>22.571634434891966</v>
      </c>
      <c r="J13" s="239"/>
      <c r="K13" s="159"/>
      <c r="L13" s="215"/>
      <c r="M13" s="215"/>
      <c r="N13" s="216"/>
      <c r="O13" s="216"/>
      <c r="P13" s="216"/>
      <c r="Q13" s="216"/>
      <c r="R13" s="216"/>
      <c r="S13" s="216"/>
      <c r="T13" s="216"/>
      <c r="X13" s="218"/>
      <c r="Y13" s="218"/>
      <c r="Z13" s="218"/>
      <c r="AA13" s="218"/>
      <c r="AB13" s="218"/>
      <c r="AC13" s="218"/>
      <c r="AD13" s="218"/>
    </row>
    <row r="14" spans="1:30" ht="15" customHeight="1">
      <c r="A14" s="97">
        <v>11</v>
      </c>
      <c r="B14" s="320" t="s">
        <v>187</v>
      </c>
      <c r="C14" s="321">
        <v>90.186449048</v>
      </c>
      <c r="D14" s="321">
        <v>89.72517603685489</v>
      </c>
      <c r="E14" s="321">
        <v>94.586453140784997</v>
      </c>
      <c r="F14" s="321">
        <v>95.734678213676432</v>
      </c>
      <c r="G14" s="321">
        <v>97.806309880296084</v>
      </c>
      <c r="H14" s="321">
        <v>98.617396785140684</v>
      </c>
      <c r="I14" s="321">
        <v>97.006997112448872</v>
      </c>
      <c r="J14" s="239"/>
      <c r="K14" s="159"/>
      <c r="L14" s="215"/>
      <c r="M14" s="215"/>
      <c r="N14" s="216"/>
      <c r="O14" s="216"/>
      <c r="P14" s="216"/>
      <c r="Q14" s="216"/>
      <c r="R14" s="216"/>
      <c r="S14" s="216"/>
      <c r="T14" s="216"/>
      <c r="X14" s="218"/>
      <c r="Y14" s="218"/>
      <c r="Z14" s="218"/>
      <c r="AA14" s="218"/>
      <c r="AB14" s="218"/>
      <c r="AC14" s="218"/>
      <c r="AD14" s="218"/>
    </row>
    <row r="15" spans="1:30" ht="15" customHeight="1">
      <c r="A15" s="97">
        <v>12</v>
      </c>
      <c r="B15" s="322" t="s">
        <v>188</v>
      </c>
      <c r="C15" s="323">
        <v>3358.9806621704329</v>
      </c>
      <c r="D15" s="323">
        <v>3744.908247976924</v>
      </c>
      <c r="E15" s="323">
        <v>3876.9282720089373</v>
      </c>
      <c r="F15" s="323">
        <v>3747.4838326518402</v>
      </c>
      <c r="G15" s="323">
        <v>3814.4615600257584</v>
      </c>
      <c r="H15" s="323">
        <v>3867.8924398244776</v>
      </c>
      <c r="I15" s="323">
        <v>3901.5011514630614</v>
      </c>
      <c r="J15" s="239"/>
      <c r="K15" s="159"/>
      <c r="L15" s="215"/>
      <c r="M15" s="215"/>
      <c r="N15" s="216"/>
      <c r="O15" s="216"/>
      <c r="P15" s="216"/>
      <c r="Q15" s="216"/>
      <c r="R15" s="216"/>
      <c r="S15" s="216"/>
      <c r="T15" s="216"/>
      <c r="X15" s="218"/>
      <c r="Y15" s="218"/>
      <c r="Z15" s="218"/>
      <c r="AA15" s="218"/>
      <c r="AB15" s="218"/>
      <c r="AC15" s="218"/>
      <c r="AD15" s="218"/>
    </row>
    <row r="16" spans="1:30">
      <c r="A16" s="97">
        <v>13</v>
      </c>
      <c r="B16" s="322" t="s">
        <v>190</v>
      </c>
      <c r="C16" s="323">
        <v>1065.2380033118834</v>
      </c>
      <c r="D16" s="323">
        <v>1145.9896348254792</v>
      </c>
      <c r="E16" s="323">
        <v>1241.8760010057097</v>
      </c>
      <c r="F16" s="323">
        <v>1284.1605865110298</v>
      </c>
      <c r="G16" s="323">
        <v>1352.2873471552805</v>
      </c>
      <c r="H16" s="323">
        <v>1363.3459243312757</v>
      </c>
      <c r="I16" s="323">
        <v>1297.4051269068482</v>
      </c>
      <c r="J16" s="239"/>
      <c r="K16" s="159"/>
      <c r="L16" s="215"/>
      <c r="M16" s="215"/>
      <c r="N16" s="216"/>
      <c r="O16" s="216"/>
      <c r="P16" s="216"/>
      <c r="Q16" s="216"/>
      <c r="R16" s="216"/>
      <c r="S16" s="216"/>
      <c r="T16" s="216"/>
    </row>
    <row r="17" spans="1:20" ht="15" customHeight="1">
      <c r="A17" s="97">
        <v>14</v>
      </c>
      <c r="B17" s="320" t="s">
        <v>44</v>
      </c>
      <c r="C17" s="321">
        <v>117.14943791986514</v>
      </c>
      <c r="D17" s="321">
        <v>107.24468921926193</v>
      </c>
      <c r="E17" s="321">
        <v>113.8201416254192</v>
      </c>
      <c r="F17" s="321">
        <v>125.80746069200116</v>
      </c>
      <c r="G17" s="321">
        <v>125.91873592203468</v>
      </c>
      <c r="H17" s="321">
        <v>122.41965660996379</v>
      </c>
      <c r="I17" s="321">
        <v>118.87944379835324</v>
      </c>
      <c r="J17" s="239"/>
      <c r="K17" s="159"/>
      <c r="L17" s="215"/>
      <c r="M17" s="215"/>
      <c r="N17" s="216"/>
      <c r="O17" s="216"/>
      <c r="P17" s="216"/>
      <c r="Q17" s="216"/>
      <c r="R17" s="216"/>
      <c r="S17" s="216"/>
      <c r="T17" s="216"/>
    </row>
    <row r="18" spans="1:20" s="104" customFormat="1" ht="15" customHeight="1">
      <c r="A18" s="36"/>
      <c r="B18" s="174" t="s">
        <v>125</v>
      </c>
      <c r="C18" s="324">
        <f>SUM(C4:C17)</f>
        <v>6063.5758306767175</v>
      </c>
      <c r="D18" s="324">
        <f t="shared" ref="D18:I18" si="0">SUM(D4:D17)</f>
        <v>6805.6841208060087</v>
      </c>
      <c r="E18" s="324">
        <f t="shared" si="0"/>
        <v>7254.4320769975957</v>
      </c>
      <c r="F18" s="324">
        <f t="shared" si="0"/>
        <v>7195.3975399072096</v>
      </c>
      <c r="G18" s="324">
        <f t="shared" si="0"/>
        <v>7373.1846667770551</v>
      </c>
      <c r="H18" s="324">
        <f t="shared" si="0"/>
        <v>7312.0579569563306</v>
      </c>
      <c r="I18" s="324">
        <f t="shared" si="0"/>
        <v>7153.2922610114374</v>
      </c>
      <c r="J18" s="325"/>
      <c r="K18" s="251"/>
      <c r="L18" s="250"/>
      <c r="N18" s="216"/>
      <c r="O18" s="216"/>
      <c r="P18" s="216"/>
      <c r="Q18" s="216"/>
      <c r="R18" s="216"/>
      <c r="S18" s="216"/>
      <c r="T18" s="216"/>
    </row>
    <row r="19" spans="1:20" ht="15" customHeight="1">
      <c r="B19" s="326"/>
      <c r="C19" s="327"/>
      <c r="D19" s="327"/>
      <c r="E19" s="327"/>
      <c r="F19" s="327"/>
      <c r="G19" s="327"/>
      <c r="H19" s="327"/>
      <c r="I19" s="327"/>
      <c r="J19" s="239"/>
      <c r="K19" s="146"/>
      <c r="L19" s="215"/>
      <c r="M19" s="215"/>
      <c r="N19" s="216"/>
      <c r="O19" s="216"/>
      <c r="P19" s="216"/>
      <c r="Q19" s="216"/>
      <c r="R19" s="216"/>
      <c r="S19" s="216"/>
      <c r="T19" s="216"/>
    </row>
    <row r="20" spans="1:20" ht="15" customHeight="1">
      <c r="B20" s="239"/>
      <c r="C20" s="328"/>
      <c r="D20" s="328"/>
      <c r="E20" s="328"/>
      <c r="F20" s="328"/>
      <c r="G20" s="328"/>
      <c r="H20" s="328"/>
      <c r="I20" s="328"/>
      <c r="J20" s="239"/>
      <c r="K20" s="146"/>
      <c r="L20" s="215"/>
      <c r="M20" s="215"/>
      <c r="N20" s="216"/>
      <c r="O20" s="216"/>
      <c r="P20" s="216"/>
      <c r="Q20" s="216"/>
      <c r="R20" s="216"/>
      <c r="S20" s="216"/>
      <c r="T20" s="216"/>
    </row>
    <row r="21" spans="1:20" ht="15" customHeight="1">
      <c r="B21" s="239"/>
      <c r="C21" s="328"/>
      <c r="D21" s="328"/>
      <c r="E21" s="328"/>
      <c r="F21" s="328"/>
      <c r="G21" s="328"/>
      <c r="H21" s="328"/>
      <c r="I21" s="328"/>
      <c r="J21" s="239"/>
      <c r="K21" s="146"/>
      <c r="L21" s="215"/>
      <c r="M21" s="215"/>
      <c r="N21" s="216"/>
      <c r="O21" s="216"/>
      <c r="P21" s="216"/>
      <c r="Q21" s="216"/>
      <c r="R21" s="216"/>
      <c r="S21" s="216"/>
      <c r="T21" s="216"/>
    </row>
    <row r="22" spans="1:20" s="97" customFormat="1" ht="15" customHeight="1">
      <c r="B22" s="174" t="s">
        <v>272</v>
      </c>
      <c r="C22" s="174">
        <f t="shared" ref="C22:I22" si="1">C3</f>
        <v>2020</v>
      </c>
      <c r="D22" s="174">
        <f t="shared" si="1"/>
        <v>2021</v>
      </c>
      <c r="E22" s="174">
        <f t="shared" si="1"/>
        <v>2022</v>
      </c>
      <c r="F22" s="174">
        <f t="shared" si="1"/>
        <v>2023</v>
      </c>
      <c r="G22" s="174">
        <f t="shared" si="1"/>
        <v>2024</v>
      </c>
      <c r="H22" s="174">
        <f t="shared" si="1"/>
        <v>2025</v>
      </c>
      <c r="I22" s="174">
        <f t="shared" si="1"/>
        <v>2026</v>
      </c>
      <c r="J22" s="320"/>
      <c r="L22" s="215"/>
      <c r="M22" s="215"/>
      <c r="N22" s="216"/>
      <c r="O22" s="216"/>
      <c r="P22" s="216"/>
      <c r="Q22" s="216"/>
      <c r="R22" s="216"/>
      <c r="S22" s="216"/>
      <c r="T22" s="216"/>
    </row>
    <row r="23" spans="1:20" s="97" customFormat="1" ht="15" customHeight="1">
      <c r="A23" s="97">
        <v>1</v>
      </c>
      <c r="B23" s="320" t="s">
        <v>93</v>
      </c>
      <c r="C23" s="329">
        <f>+C4/C$18*100</f>
        <v>0.85508695798630141</v>
      </c>
      <c r="D23" s="329">
        <f t="shared" ref="D23:I23" si="2">+D4/D$18*100</f>
        <v>0.87339603043360714</v>
      </c>
      <c r="E23" s="329">
        <f t="shared" si="2"/>
        <v>1.1921350057371245</v>
      </c>
      <c r="F23" s="329">
        <f t="shared" si="2"/>
        <v>1.2315219479141433</v>
      </c>
      <c r="G23" s="329">
        <f t="shared" si="2"/>
        <v>1.2285967380949525</v>
      </c>
      <c r="H23" s="329">
        <f t="shared" si="2"/>
        <v>1.2317538706808113</v>
      </c>
      <c r="I23" s="329">
        <f t="shared" si="2"/>
        <v>1.2130971029608857</v>
      </c>
      <c r="J23" s="320"/>
      <c r="L23" s="215"/>
      <c r="M23" s="215"/>
      <c r="N23" s="216"/>
      <c r="O23" s="216"/>
      <c r="P23" s="216"/>
      <c r="Q23" s="216"/>
      <c r="R23" s="216"/>
      <c r="S23" s="216"/>
      <c r="T23" s="216"/>
    </row>
    <row r="24" spans="1:20" s="97" customFormat="1" ht="15" customHeight="1">
      <c r="A24" s="97">
        <v>2</v>
      </c>
      <c r="B24" s="320" t="s">
        <v>104</v>
      </c>
      <c r="C24" s="329">
        <f t="shared" ref="C24:C30" si="3">+C5/C$18*100</f>
        <v>0.72581025253187992</v>
      </c>
      <c r="D24" s="329">
        <f t="shared" ref="D24:I24" si="4">+D5/D$18*100</f>
        <v>0.71437957207982028</v>
      </c>
      <c r="E24" s="329">
        <f t="shared" si="4"/>
        <v>0.61304016799605976</v>
      </c>
      <c r="F24" s="329">
        <f t="shared" si="4"/>
        <v>0.67777006971181752</v>
      </c>
      <c r="G24" s="329">
        <f t="shared" si="4"/>
        <v>0.68486574596661642</v>
      </c>
      <c r="H24" s="329">
        <f t="shared" si="4"/>
        <v>0.71839653187183672</v>
      </c>
      <c r="I24" s="329">
        <f t="shared" si="4"/>
        <v>0.66925407774871415</v>
      </c>
      <c r="J24" s="320"/>
      <c r="L24" s="215"/>
      <c r="M24" s="215"/>
      <c r="N24" s="216"/>
      <c r="O24" s="216"/>
      <c r="P24" s="216"/>
      <c r="Q24" s="216"/>
      <c r="R24" s="216"/>
      <c r="S24" s="216"/>
      <c r="T24" s="216"/>
    </row>
    <row r="25" spans="1:20" s="97" customFormat="1" ht="15" customHeight="1">
      <c r="A25" s="97">
        <v>3</v>
      </c>
      <c r="B25" s="320" t="s">
        <v>79</v>
      </c>
      <c r="C25" s="329">
        <f t="shared" si="3"/>
        <v>2.8990638062110574</v>
      </c>
      <c r="D25" s="329">
        <f t="shared" ref="D25:I25" si="5">+D6/D$18*100</f>
        <v>2.1247376950540025</v>
      </c>
      <c r="E25" s="329">
        <f t="shared" si="5"/>
        <v>2.1500525155826811</v>
      </c>
      <c r="F25" s="329">
        <f t="shared" si="5"/>
        <v>2.2675889724041802</v>
      </c>
      <c r="G25" s="329">
        <f t="shared" si="5"/>
        <v>2.3291310265699963</v>
      </c>
      <c r="H25" s="329">
        <f t="shared" si="5"/>
        <v>2.3751194954140158</v>
      </c>
      <c r="I25" s="329">
        <f t="shared" si="5"/>
        <v>2.3475582564062782</v>
      </c>
      <c r="J25" s="320"/>
      <c r="L25" s="215"/>
      <c r="M25" s="215"/>
      <c r="N25" s="216"/>
      <c r="O25" s="216"/>
      <c r="P25" s="216"/>
      <c r="Q25" s="216"/>
      <c r="R25" s="216"/>
      <c r="S25" s="216"/>
      <c r="T25" s="216"/>
    </row>
    <row r="26" spans="1:20" s="97" customFormat="1" ht="15" customHeight="1">
      <c r="A26" s="97">
        <v>4</v>
      </c>
      <c r="B26" s="320" t="s">
        <v>277</v>
      </c>
      <c r="C26" s="329">
        <f t="shared" si="3"/>
        <v>1.3788298580371334</v>
      </c>
      <c r="D26" s="329">
        <f t="shared" ref="D26:I26" si="6">+D7/D$18*100</f>
        <v>1.7409604941318559</v>
      </c>
      <c r="E26" s="329">
        <f t="shared" si="6"/>
        <v>1.8419248830053552</v>
      </c>
      <c r="F26" s="329">
        <f t="shared" si="6"/>
        <v>1.8019053253752693</v>
      </c>
      <c r="G26" s="329">
        <f t="shared" si="6"/>
        <v>1.8978784346320992</v>
      </c>
      <c r="H26" s="329">
        <f t="shared" si="6"/>
        <v>1.7311987518407175</v>
      </c>
      <c r="I26" s="329">
        <f t="shared" si="6"/>
        <v>1.4230267676220809</v>
      </c>
      <c r="J26" s="320"/>
      <c r="L26" s="215"/>
      <c r="M26" s="215"/>
      <c r="N26" s="216"/>
      <c r="O26" s="216"/>
      <c r="P26" s="216"/>
      <c r="Q26" s="216"/>
      <c r="R26" s="216"/>
      <c r="S26" s="216"/>
      <c r="T26" s="216"/>
    </row>
    <row r="27" spans="1:20" s="97" customFormat="1" ht="15" customHeight="1">
      <c r="A27" s="97">
        <v>5</v>
      </c>
      <c r="B27" s="320" t="s">
        <v>150</v>
      </c>
      <c r="C27" s="329">
        <f t="shared" si="3"/>
        <v>2.0389752054596135</v>
      </c>
      <c r="D27" s="329">
        <f t="shared" ref="D27:I27" si="7">+D8/D$18*100</f>
        <v>2.1607261232039394</v>
      </c>
      <c r="E27" s="329">
        <f t="shared" si="7"/>
        <v>2.6127096707009434</v>
      </c>
      <c r="F27" s="329">
        <f t="shared" si="7"/>
        <v>2.6514388865575493</v>
      </c>
      <c r="G27" s="329">
        <f t="shared" si="7"/>
        <v>2.5862683812053193</v>
      </c>
      <c r="H27" s="329">
        <f t="shared" si="7"/>
        <v>2.3035388011549398</v>
      </c>
      <c r="I27" s="329">
        <f t="shared" si="7"/>
        <v>2.0759902379647617</v>
      </c>
      <c r="J27" s="320"/>
      <c r="L27" s="215"/>
      <c r="M27" s="215"/>
      <c r="N27" s="216"/>
      <c r="O27" s="216"/>
      <c r="P27" s="216"/>
      <c r="Q27" s="216"/>
      <c r="R27" s="216"/>
      <c r="S27" s="216"/>
      <c r="T27" s="216"/>
    </row>
    <row r="28" spans="1:20" s="97" customFormat="1" ht="15" customHeight="1">
      <c r="A28" s="97">
        <v>6</v>
      </c>
      <c r="B28" s="320" t="s">
        <v>151</v>
      </c>
      <c r="C28" s="329">
        <f t="shared" si="3"/>
        <v>4.8978020172710375</v>
      </c>
      <c r="D28" s="329">
        <f t="shared" ref="D28:I28" si="8">+D9/D$18*100</f>
        <v>5.6527205638290967</v>
      </c>
      <c r="E28" s="329">
        <f t="shared" si="8"/>
        <v>6.6931745405570719</v>
      </c>
      <c r="F28" s="329">
        <f t="shared" si="8"/>
        <v>7.1008786427260908</v>
      </c>
      <c r="G28" s="329">
        <f t="shared" si="8"/>
        <v>7.3898257352766086</v>
      </c>
      <c r="H28" s="329">
        <f t="shared" si="8"/>
        <v>7.1448986914400461</v>
      </c>
      <c r="I28" s="329">
        <f t="shared" si="8"/>
        <v>7.1280638716974734</v>
      </c>
      <c r="J28" s="320"/>
      <c r="L28" s="215"/>
      <c r="M28" s="215"/>
      <c r="N28" s="216"/>
      <c r="O28" s="216"/>
      <c r="P28" s="216"/>
      <c r="Q28" s="216"/>
      <c r="R28" s="216"/>
      <c r="S28" s="216"/>
      <c r="T28" s="216"/>
    </row>
    <row r="29" spans="1:20" s="97" customFormat="1" ht="15" customHeight="1">
      <c r="A29" s="97">
        <v>7</v>
      </c>
      <c r="B29" s="320" t="s">
        <v>83</v>
      </c>
      <c r="C29" s="329">
        <f t="shared" si="3"/>
        <v>6.2196217889896444</v>
      </c>
      <c r="D29" s="329">
        <f t="shared" ref="D29:I29" si="9">+D10/D$18*100</f>
        <v>7.7477689647660952</v>
      </c>
      <c r="E29" s="329">
        <f t="shared" si="9"/>
        <v>7.1745411242497443</v>
      </c>
      <c r="F29" s="329">
        <f t="shared" si="9"/>
        <v>6.9458390273322248</v>
      </c>
      <c r="G29" s="329">
        <f t="shared" si="9"/>
        <v>6.439395931009094</v>
      </c>
      <c r="H29" s="329">
        <f t="shared" si="9"/>
        <v>5.7065844749190395</v>
      </c>
      <c r="I29" s="329">
        <f t="shared" si="9"/>
        <v>5.4430785805149391</v>
      </c>
      <c r="J29" s="320"/>
      <c r="L29" s="215"/>
      <c r="M29" s="215"/>
      <c r="N29" s="216"/>
      <c r="O29" s="216"/>
      <c r="P29" s="216"/>
      <c r="Q29" s="216"/>
      <c r="R29" s="216"/>
      <c r="S29" s="216"/>
      <c r="T29" s="216"/>
    </row>
    <row r="30" spans="1:20" s="97" customFormat="1" ht="15" customHeight="1">
      <c r="A30" s="97">
        <v>8</v>
      </c>
      <c r="B30" s="320" t="s">
        <v>186</v>
      </c>
      <c r="C30" s="329">
        <f t="shared" si="3"/>
        <v>3.6120123872154917</v>
      </c>
      <c r="D30" s="329">
        <f t="shared" ref="D30:I30" si="10">+D11/D$18*100</f>
        <v>3.3214301178311341</v>
      </c>
      <c r="E30" s="329">
        <f t="shared" si="10"/>
        <v>3.3282737916197034</v>
      </c>
      <c r="F30" s="329">
        <f t="shared" si="10"/>
        <v>3.4036035576933847</v>
      </c>
      <c r="G30" s="329">
        <f t="shared" si="10"/>
        <v>3.3851030912005515</v>
      </c>
      <c r="H30" s="329">
        <f t="shared" si="10"/>
        <v>3.3643506622236594</v>
      </c>
      <c r="I30" s="329">
        <f t="shared" si="10"/>
        <v>3.3008056754872594</v>
      </c>
      <c r="J30" s="320"/>
      <c r="L30" s="215"/>
      <c r="M30" s="216"/>
      <c r="N30" s="216"/>
      <c r="O30" s="216"/>
      <c r="P30" s="216"/>
      <c r="Q30" s="216"/>
      <c r="R30" s="216"/>
      <c r="S30" s="216"/>
    </row>
    <row r="31" spans="1:20" s="97" customFormat="1" ht="15" customHeight="1">
      <c r="A31" s="97">
        <v>9</v>
      </c>
      <c r="B31" s="320" t="s">
        <v>90</v>
      </c>
      <c r="C31" s="329">
        <f t="shared" ref="C31:I31" si="11">+C12/C$18*100</f>
        <v>0.67730661159087946</v>
      </c>
      <c r="D31" s="329">
        <f t="shared" si="11"/>
        <v>0.6310565855842617</v>
      </c>
      <c r="E31" s="329">
        <f t="shared" si="11"/>
        <v>0.67942902600465549</v>
      </c>
      <c r="F31" s="329">
        <f t="shared" si="11"/>
        <v>0.61500000512353004</v>
      </c>
      <c r="G31" s="329">
        <f t="shared" si="11"/>
        <v>0.64522475405982704</v>
      </c>
      <c r="H31" s="329">
        <f t="shared" si="11"/>
        <v>0.53885411761251212</v>
      </c>
      <c r="I31" s="329">
        <f t="shared" si="11"/>
        <v>0.38707174416928697</v>
      </c>
      <c r="J31" s="320"/>
    </row>
    <row r="32" spans="1:20" s="97" customFormat="1" ht="15" customHeight="1">
      <c r="A32" s="97">
        <v>10</v>
      </c>
      <c r="B32" s="320" t="s">
        <v>53</v>
      </c>
      <c r="C32" s="329">
        <f t="shared" ref="C32:I32" si="12">+C13/C$18*100</f>
        <v>0.31226969908095986</v>
      </c>
      <c r="D32" s="329">
        <f t="shared" si="12"/>
        <v>0.27373045784416589</v>
      </c>
      <c r="E32" s="329">
        <f t="shared" si="12"/>
        <v>0.28084035420486064</v>
      </c>
      <c r="F32" s="329">
        <f t="shared" si="12"/>
        <v>0.29686046230330387</v>
      </c>
      <c r="G32" s="329">
        <f t="shared" si="12"/>
        <v>0.30454232474917331</v>
      </c>
      <c r="H32" s="329">
        <f t="shared" si="12"/>
        <v>0.31976574023218246</v>
      </c>
      <c r="I32" s="329">
        <f t="shared" si="12"/>
        <v>0.3155419017047188</v>
      </c>
      <c r="J32" s="320"/>
    </row>
    <row r="33" spans="1:10" s="97" customFormat="1" ht="15" customHeight="1">
      <c r="A33" s="97">
        <v>11</v>
      </c>
      <c r="B33" s="320" t="s">
        <v>187</v>
      </c>
      <c r="C33" s="329">
        <f t="shared" ref="C33:I33" si="13">+C14/C$18*100</f>
        <v>1.4873475910325153</v>
      </c>
      <c r="D33" s="329">
        <f t="shared" si="13"/>
        <v>1.3183858440116465</v>
      </c>
      <c r="E33" s="329">
        <f t="shared" si="13"/>
        <v>1.3038436660079895</v>
      </c>
      <c r="F33" s="329">
        <f t="shared" si="13"/>
        <v>1.3304988040300967</v>
      </c>
      <c r="G33" s="329">
        <f t="shared" si="13"/>
        <v>1.326513769836839</v>
      </c>
      <c r="H33" s="329">
        <f t="shared" si="13"/>
        <v>1.3486955022193303</v>
      </c>
      <c r="I33" s="329">
        <f t="shared" si="13"/>
        <v>1.3561167861290853</v>
      </c>
      <c r="J33" s="320"/>
    </row>
    <row r="34" spans="1:10" s="97" customFormat="1" ht="15" customHeight="1">
      <c r="A34" s="97">
        <v>12</v>
      </c>
      <c r="B34" s="330" t="s">
        <v>188</v>
      </c>
      <c r="C34" s="329">
        <f t="shared" ref="C34:I34" si="14">+C15/C$18*100</f>
        <v>55.396036199906128</v>
      </c>
      <c r="D34" s="329">
        <f t="shared" si="14"/>
        <v>55.026183723810682</v>
      </c>
      <c r="E34" s="329">
        <f t="shared" si="14"/>
        <v>53.442202378624906</v>
      </c>
      <c r="F34" s="329">
        <f t="shared" si="14"/>
        <v>52.081678765731787</v>
      </c>
      <c r="G34" s="329">
        <f t="shared" si="14"/>
        <v>51.734246901659716</v>
      </c>
      <c r="H34" s="329">
        <f t="shared" si="14"/>
        <v>52.89745325588887</v>
      </c>
      <c r="I34" s="329">
        <f t="shared" si="14"/>
        <v>54.541335780839603</v>
      </c>
      <c r="J34" s="320"/>
    </row>
    <row r="35" spans="1:10" s="97" customFormat="1" ht="15" customHeight="1">
      <c r="A35" s="97">
        <v>13</v>
      </c>
      <c r="B35" s="330" t="s">
        <v>190</v>
      </c>
      <c r="C35" s="329">
        <f t="shared" ref="C35:I35" si="15">+C16/C$18*100</f>
        <v>17.567818611629352</v>
      </c>
      <c r="D35" s="329">
        <f t="shared" si="15"/>
        <v>16.838713265019383</v>
      </c>
      <c r="E35" s="329">
        <f t="shared" si="15"/>
        <v>17.118859034375124</v>
      </c>
      <c r="F35" s="329">
        <f t="shared" si="15"/>
        <v>17.84697203161884</v>
      </c>
      <c r="G35" s="329">
        <f t="shared" si="15"/>
        <v>18.340614107341874</v>
      </c>
      <c r="H35" s="329">
        <f t="shared" si="15"/>
        <v>18.645173935393327</v>
      </c>
      <c r="I35" s="329">
        <f t="shared" si="15"/>
        <v>18.137174877898836</v>
      </c>
      <c r="J35" s="320"/>
    </row>
    <row r="36" spans="1:10" s="97" customFormat="1" ht="15" customHeight="1">
      <c r="A36" s="97">
        <v>14</v>
      </c>
      <c r="B36" s="320" t="s">
        <v>44</v>
      </c>
      <c r="C36" s="329">
        <f t="shared" ref="C36:I36" si="16">+C17/C$18*100</f>
        <v>1.9320190130580228</v>
      </c>
      <c r="D36" s="329">
        <f t="shared" si="16"/>
        <v>1.5758105624003125</v>
      </c>
      <c r="E36" s="329">
        <f t="shared" si="16"/>
        <v>1.5689738413337813</v>
      </c>
      <c r="F36" s="329">
        <f t="shared" si="16"/>
        <v>1.7484435014778008</v>
      </c>
      <c r="G36" s="329">
        <f t="shared" si="16"/>
        <v>1.7077930583973278</v>
      </c>
      <c r="H36" s="329">
        <f t="shared" si="16"/>
        <v>1.6742161691087225</v>
      </c>
      <c r="I36" s="329">
        <f t="shared" si="16"/>
        <v>1.6618843388560824</v>
      </c>
      <c r="J36" s="320"/>
    </row>
    <row r="37" spans="1:10" s="36" customFormat="1" ht="15" customHeight="1">
      <c r="B37" s="174" t="s">
        <v>125</v>
      </c>
      <c r="C37" s="331">
        <f t="shared" ref="C37:I37" si="17">SUM(C23:C36)</f>
        <v>100.00000000000001</v>
      </c>
      <c r="D37" s="331">
        <f t="shared" si="17"/>
        <v>100</v>
      </c>
      <c r="E37" s="331">
        <f t="shared" si="17"/>
        <v>100</v>
      </c>
      <c r="F37" s="331">
        <f t="shared" si="17"/>
        <v>100</v>
      </c>
      <c r="G37" s="331">
        <f t="shared" si="17"/>
        <v>100</v>
      </c>
      <c r="H37" s="331">
        <f t="shared" si="17"/>
        <v>100</v>
      </c>
      <c r="I37" s="331">
        <f t="shared" si="17"/>
        <v>100</v>
      </c>
      <c r="J37" s="174"/>
    </row>
    <row r="38" spans="1:10" s="97" customFormat="1" ht="15" customHeight="1">
      <c r="B38" s="320"/>
      <c r="C38" s="320"/>
      <c r="D38" s="320"/>
      <c r="E38" s="320"/>
      <c r="F38" s="320"/>
      <c r="G38" s="320"/>
      <c r="H38" s="320"/>
      <c r="I38" s="320"/>
      <c r="J38" s="320"/>
    </row>
    <row r="39" spans="1:10" s="97"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Inhoud</vt:lpstr>
      <vt:lpstr>Toelichting</vt:lpstr>
      <vt:lpstr>Totaal</vt:lpstr>
      <vt:lpstr>R&amp;D</vt:lpstr>
      <vt:lpstr>Innovatie</vt:lpstr>
      <vt:lpstr>R&amp;D + Innovatie</vt:lpstr>
      <vt:lpstr>Fiscaal</vt:lpstr>
      <vt:lpstr>Type</vt:lpstr>
      <vt:lpstr>NABS 2007</vt:lpstr>
      <vt:lpstr>Draaitabel</vt:lpstr>
      <vt:lpstr>Fiscaal!Print_Area</vt:lpstr>
      <vt:lpstr>Inhoud!Print_Area</vt:lpstr>
      <vt:lpstr>Innovatie!Print_Area</vt:lpstr>
      <vt:lpstr>'R&amp;D'!Print_Area</vt:lpstr>
      <vt:lpstr>Toelichting!Print_Area</vt:lpstr>
      <vt:lpstr>Type!Print_Area</vt:lpstr>
      <vt:lpstr>Innovatie!Print_Titles</vt:lpstr>
      <vt:lpstr>'R&amp;D'!Print_Titles</vt:lpstr>
      <vt:lpstr>Type!Print_Titles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Nelleke van den Broek-Honingh</cp:lastModifiedBy>
  <cp:lastPrinted>2020-03-10T12:18:50Z</cp:lastPrinted>
  <dcterms:created xsi:type="dcterms:W3CDTF">2013-11-20T12:43:27Z</dcterms:created>
  <dcterms:modified xsi:type="dcterms:W3CDTF">2022-04-08T11:35:08Z</dcterms:modified>
</cp:coreProperties>
</file>