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a\rathenau$\group\Microdata\Factsheets en datapublicaties\5 - Werking van de wetenschap\Achterliggende bestanden\"/>
    </mc:Choice>
  </mc:AlternateContent>
  <bookViews>
    <workbookView xWindow="0" yWindow="0" windowWidth="21570" windowHeight="7350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R31" i="1" l="1"/>
  <c r="J31" i="1"/>
  <c r="B31" i="1"/>
  <c r="V31" i="1"/>
  <c r="V30" i="1"/>
  <c r="V29" i="1"/>
  <c r="U31" i="1"/>
  <c r="U30" i="1"/>
  <c r="U29" i="1"/>
  <c r="S31" i="1"/>
  <c r="S30" i="1"/>
  <c r="S29" i="1"/>
  <c r="R30" i="1"/>
  <c r="R29" i="1"/>
  <c r="N31" i="1"/>
  <c r="N30" i="1"/>
  <c r="N29" i="1"/>
  <c r="M31" i="1"/>
  <c r="M30" i="1"/>
  <c r="M29" i="1"/>
  <c r="K31" i="1"/>
  <c r="K30" i="1"/>
  <c r="K29" i="1"/>
  <c r="J30" i="1"/>
  <c r="J29" i="1"/>
  <c r="F31" i="1"/>
  <c r="F30" i="1"/>
  <c r="F29" i="1"/>
  <c r="E31" i="1"/>
  <c r="E30" i="1"/>
  <c r="E29" i="1"/>
  <c r="C31" i="1"/>
  <c r="C30" i="1"/>
  <c r="C29" i="1"/>
  <c r="B30" i="1"/>
  <c r="B29" i="1"/>
  <c r="W21" i="1"/>
  <c r="T21" i="1"/>
  <c r="W20" i="1"/>
  <c r="T20" i="1"/>
  <c r="W19" i="1"/>
  <c r="T19" i="1"/>
  <c r="W17" i="1"/>
  <c r="T17" i="1"/>
  <c r="W16" i="1"/>
  <c r="T16" i="1"/>
  <c r="W15" i="1"/>
  <c r="T15" i="1"/>
  <c r="G3" i="1" l="1"/>
  <c r="D3" i="1"/>
  <c r="W4" i="1" l="1"/>
  <c r="W5" i="1"/>
  <c r="W7" i="1"/>
  <c r="W8" i="1"/>
  <c r="W9" i="1"/>
  <c r="W11" i="1"/>
  <c r="W12" i="1"/>
  <c r="W13" i="1"/>
  <c r="W3" i="1"/>
  <c r="O4" i="1"/>
  <c r="O5" i="1"/>
  <c r="O7" i="1"/>
  <c r="O8" i="1"/>
  <c r="O9" i="1"/>
  <c r="O11" i="1"/>
  <c r="O12" i="1"/>
  <c r="O13" i="1"/>
  <c r="O15" i="1"/>
  <c r="O16" i="1"/>
  <c r="O17" i="1"/>
  <c r="O3" i="1"/>
  <c r="G7" i="1"/>
  <c r="G8" i="1"/>
  <c r="G9" i="1"/>
  <c r="G11" i="1"/>
  <c r="G12" i="1"/>
  <c r="G13" i="1"/>
  <c r="G15" i="1"/>
  <c r="G16" i="1"/>
  <c r="G17" i="1"/>
  <c r="G4" i="1"/>
  <c r="G5" i="1"/>
  <c r="L3" i="1"/>
  <c r="L4" i="1"/>
  <c r="L5" i="1"/>
  <c r="L7" i="1"/>
  <c r="L8" i="1"/>
  <c r="L9" i="1"/>
  <c r="L11" i="1"/>
  <c r="L12" i="1"/>
  <c r="L13" i="1"/>
  <c r="L15" i="1"/>
  <c r="L16" i="1"/>
  <c r="L17" i="1"/>
  <c r="T4" i="1"/>
  <c r="T5" i="1"/>
  <c r="T7" i="1"/>
  <c r="T8" i="1"/>
  <c r="T9" i="1"/>
  <c r="T11" i="1"/>
  <c r="T12" i="1"/>
  <c r="T13" i="1"/>
  <c r="T3" i="1"/>
  <c r="D29" i="1"/>
  <c r="D4" i="1"/>
  <c r="D5" i="1"/>
  <c r="D7" i="1"/>
  <c r="D8" i="1"/>
  <c r="D9" i="1"/>
  <c r="D11" i="1"/>
  <c r="D12" i="1"/>
  <c r="D13" i="1"/>
  <c r="D15" i="1"/>
  <c r="D16" i="1"/>
  <c r="D17" i="1"/>
  <c r="L30" i="1" l="1"/>
  <c r="O31" i="1"/>
  <c r="W31" i="1"/>
  <c r="E36" i="1"/>
  <c r="W30" i="1"/>
  <c r="E35" i="1"/>
  <c r="O30" i="1"/>
  <c r="L31" i="1"/>
  <c r="L29" i="1"/>
  <c r="G30" i="1"/>
  <c r="E37" i="1"/>
  <c r="G31" i="1"/>
  <c r="F37" i="1"/>
  <c r="T29" i="1"/>
  <c r="F35" i="1"/>
  <c r="G35" i="1" s="1"/>
  <c r="O29" i="1"/>
  <c r="W29" i="1"/>
  <c r="F36" i="1"/>
  <c r="G29" i="1"/>
  <c r="T30" i="1"/>
  <c r="B37" i="1"/>
  <c r="C36" i="1"/>
  <c r="B35" i="1"/>
  <c r="C37" i="1"/>
  <c r="C35" i="1"/>
  <c r="D31" i="1"/>
  <c r="B36" i="1"/>
  <c r="D30" i="1"/>
  <c r="T31" i="1"/>
  <c r="G37" i="1" l="1"/>
  <c r="E38" i="1"/>
  <c r="G36" i="1"/>
  <c r="C38" i="1"/>
  <c r="F38" i="1"/>
  <c r="B38" i="1"/>
  <c r="D36" i="1"/>
  <c r="D35" i="1"/>
  <c r="D37" i="1"/>
  <c r="G38" i="1" l="1"/>
  <c r="D38" i="1"/>
</calcChain>
</file>

<file path=xl/sharedStrings.xml><?xml version="1.0" encoding="utf-8"?>
<sst xmlns="http://schemas.openxmlformats.org/spreadsheetml/2006/main" count="139" uniqueCount="38">
  <si>
    <t>LS</t>
  </si>
  <si>
    <t>PE</t>
  </si>
  <si>
    <t>SH</t>
  </si>
  <si>
    <t>Starting Grant 2014</t>
  </si>
  <si>
    <t>Starting Grant 2015</t>
  </si>
  <si>
    <t>Starting Grant 2016</t>
  </si>
  <si>
    <t>Starting Grant 2017</t>
  </si>
  <si>
    <t>Consolidator Grant 2014</t>
  </si>
  <si>
    <t>Consolidator Grant 2015</t>
  </si>
  <si>
    <t>Consolidator Grant 2017</t>
  </si>
  <si>
    <t>Advanced Grant 2014</t>
  </si>
  <si>
    <t>Advanced  Grant 2015</t>
  </si>
  <si>
    <t>Advanced  Grant 2016</t>
  </si>
  <si>
    <t>Advanced  Grant 2017</t>
  </si>
  <si>
    <t>STARTING GRANT</t>
  </si>
  <si>
    <t>CONSOLIDATOR GRANT</t>
  </si>
  <si>
    <t>ADVANCED GRANT</t>
  </si>
  <si>
    <t>n/a</t>
  </si>
  <si>
    <t>Consolidator Grant 2016</t>
  </si>
  <si>
    <t xml:space="preserve">GRAND TOTAL StG+CoG+AdG </t>
  </si>
  <si>
    <t>Overall</t>
  </si>
  <si>
    <t>Source: RVO.nl</t>
  </si>
  <si>
    <t>Totals (starting+consolidator+advanced grant) by year and domain</t>
  </si>
  <si>
    <t>NLD submitted</t>
  </si>
  <si>
    <t>NLD awarded</t>
  </si>
  <si>
    <t>NLD % awarded</t>
  </si>
  <si>
    <t>EU submitted</t>
  </si>
  <si>
    <t>EU awarded</t>
  </si>
  <si>
    <t>EU % awarded</t>
  </si>
  <si>
    <t>Total StG</t>
  </si>
  <si>
    <t>Total CoG</t>
  </si>
  <si>
    <t>Total AdG</t>
  </si>
  <si>
    <t>Starting Grant 2018</t>
  </si>
  <si>
    <t>Starting Grant 2019</t>
  </si>
  <si>
    <t>Consolidator Grant 2018</t>
  </si>
  <si>
    <t>Consolidator Grant 2019</t>
  </si>
  <si>
    <t>Advanced  Grant 2018</t>
  </si>
  <si>
    <t>Advanced  Grant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</si>
</sst>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4" fillId="0" borderId="0" xfId="0" applyFont="1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9" fontId="0" fillId="0" borderId="0" xfId="1" applyFont="1"/>
    <xf numFmtId="2" fontId="5" fillId="0" borderId="0" xfId="0" applyNumberFormat="1" applyFont="1"/>
    <xf numFmtId="0" fontId="5" fillId="0" borderId="0" xfId="0" applyFont="1"/>
    <xf numFmtId="0" fontId="2" fillId="0" borderId="0" xfId="1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/>
    <xf numFmtId="165" fontId="0" fillId="0" borderId="0" xfId="0" applyNumberForma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7964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topLeftCell="A13" workbookViewId="0">
      <selection activeCell="R32" sqref="R32"/>
    </sheetView>
  </sheetViews>
  <sheetFormatPr defaultRowHeight="15" x14ac:dyDescent="0.25"/>
  <cols>
    <col min="1" max="1" width="36.5703125" customWidth="1"/>
    <col min="2" max="2" width="12.85546875" customWidth="1"/>
    <col min="3" max="3" width="14.140625" customWidth="1"/>
    <col min="4" max="4" width="15.85546875" customWidth="1"/>
    <col min="5" max="5" width="14.7109375" customWidth="1"/>
    <col min="6" max="8" width="16.5703125" customWidth="1"/>
    <col min="9" max="9" width="33.5703125" customWidth="1"/>
    <col min="10" max="11" width="14.42578125" customWidth="1"/>
    <col min="12" max="12" width="15.85546875" customWidth="1"/>
    <col min="13" max="13" width="15" customWidth="1"/>
    <col min="14" max="14" width="16.7109375" customWidth="1"/>
    <col min="15" max="15" width="14" customWidth="1"/>
    <col min="17" max="17" width="26.7109375" customWidth="1"/>
    <col min="18" max="19" width="14.28515625" customWidth="1"/>
    <col min="20" max="20" width="18" customWidth="1"/>
    <col min="21" max="21" width="16.28515625" customWidth="1"/>
    <col min="22" max="22" width="18.140625" customWidth="1"/>
    <col min="23" max="23" width="15.42578125" customWidth="1"/>
  </cols>
  <sheetData>
    <row r="1" spans="1:23" ht="43.5" customHeight="1" x14ac:dyDescent="0.25">
      <c r="A1" s="6" t="s">
        <v>14</v>
      </c>
      <c r="B1" s="7"/>
      <c r="C1" s="7"/>
      <c r="D1" s="7"/>
      <c r="E1" s="7"/>
      <c r="F1" s="7"/>
      <c r="G1" s="7"/>
      <c r="H1" s="7"/>
      <c r="I1" s="6" t="s">
        <v>15</v>
      </c>
      <c r="J1" s="7"/>
      <c r="K1" s="7"/>
      <c r="L1" s="7"/>
      <c r="M1" s="7"/>
      <c r="N1" s="7"/>
      <c r="O1" s="7"/>
      <c r="P1" s="7"/>
      <c r="Q1" s="6" t="s">
        <v>16</v>
      </c>
    </row>
    <row r="2" spans="1:23" x14ac:dyDescent="0.25">
      <c r="A2" s="5" t="s">
        <v>3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/>
      <c r="I2" s="5" t="s">
        <v>7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5" t="s">
        <v>28</v>
      </c>
      <c r="P2" s="5"/>
      <c r="Q2" s="5" t="s">
        <v>10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5" t="s">
        <v>28</v>
      </c>
    </row>
    <row r="3" spans="1:23" x14ac:dyDescent="0.25">
      <c r="A3" s="1" t="s">
        <v>0</v>
      </c>
      <c r="B3">
        <v>68</v>
      </c>
      <c r="C3">
        <v>15</v>
      </c>
      <c r="D3" s="4">
        <f>(C3)/(B3)*100</f>
        <v>22.058823529411764</v>
      </c>
      <c r="E3" s="11">
        <v>1010</v>
      </c>
      <c r="F3">
        <v>141</v>
      </c>
      <c r="G3" s="4">
        <f>(F3)/(E3)*100</f>
        <v>13.960396039603962</v>
      </c>
      <c r="I3" s="1" t="s">
        <v>0</v>
      </c>
      <c r="J3">
        <v>46</v>
      </c>
      <c r="K3">
        <v>8</v>
      </c>
      <c r="L3" s="4">
        <f>(K3)/(J3)*100</f>
        <v>17.391304347826086</v>
      </c>
      <c r="M3">
        <v>797</v>
      </c>
      <c r="N3">
        <v>138</v>
      </c>
      <c r="O3" s="4">
        <f>(N3)/(M3)*100</f>
        <v>17.314930991217064</v>
      </c>
      <c r="Q3" s="1" t="s">
        <v>0</v>
      </c>
      <c r="R3">
        <v>49</v>
      </c>
      <c r="S3">
        <v>7</v>
      </c>
      <c r="T3" s="4">
        <f>(S3)/(R3)*100</f>
        <v>14.285714285714285</v>
      </c>
      <c r="U3">
        <v>694</v>
      </c>
      <c r="V3">
        <v>74</v>
      </c>
      <c r="W3" s="4">
        <f>SUM(V3)/(U3)*100</f>
        <v>10.662824207492795</v>
      </c>
    </row>
    <row r="4" spans="1:23" x14ac:dyDescent="0.25">
      <c r="A4" s="1" t="s">
        <v>1</v>
      </c>
      <c r="B4">
        <v>65</v>
      </c>
      <c r="C4">
        <v>13</v>
      </c>
      <c r="D4" s="4">
        <f t="shared" ref="D4:D38" si="0">(C4)/(B4)*100</f>
        <v>20</v>
      </c>
      <c r="E4" s="11">
        <v>1456</v>
      </c>
      <c r="F4">
        <v>164</v>
      </c>
      <c r="G4" s="4">
        <f t="shared" ref="G4:G31" si="1">(F4)/(E4)*100</f>
        <v>11.263736263736265</v>
      </c>
      <c r="I4" s="1" t="s">
        <v>1</v>
      </c>
      <c r="J4">
        <v>47</v>
      </c>
      <c r="K4">
        <v>12</v>
      </c>
      <c r="L4" s="4">
        <f t="shared" ref="L4:L31" si="2">(K4)/(J4)*100</f>
        <v>25.531914893617021</v>
      </c>
      <c r="M4">
        <v>1205</v>
      </c>
      <c r="N4">
        <v>165</v>
      </c>
      <c r="O4" s="4">
        <f t="shared" ref="O4:O31" si="3">(N4)/(M4)*100</f>
        <v>13.692946058091287</v>
      </c>
      <c r="Q4" s="1" t="s">
        <v>1</v>
      </c>
      <c r="R4">
        <v>46</v>
      </c>
      <c r="S4">
        <v>5</v>
      </c>
      <c r="T4" s="4">
        <f t="shared" ref="T4:T31" si="4">(S4)/(R4)*100</f>
        <v>10.869565217391305</v>
      </c>
      <c r="U4">
        <v>1044</v>
      </c>
      <c r="V4">
        <v>83</v>
      </c>
      <c r="W4" s="4">
        <f t="shared" ref="W4:W13" si="5">SUM(V4)/(U4)*100</f>
        <v>7.950191570881227</v>
      </c>
    </row>
    <row r="5" spans="1:23" x14ac:dyDescent="0.25">
      <c r="A5" s="1" t="s">
        <v>2</v>
      </c>
      <c r="B5">
        <v>79</v>
      </c>
      <c r="C5">
        <v>13</v>
      </c>
      <c r="D5" s="4">
        <f t="shared" si="0"/>
        <v>16.455696202531644</v>
      </c>
      <c r="E5" s="11">
        <v>738</v>
      </c>
      <c r="F5">
        <v>70</v>
      </c>
      <c r="G5" s="4">
        <f t="shared" si="1"/>
        <v>9.48509485094851</v>
      </c>
      <c r="I5" s="1" t="s">
        <v>2</v>
      </c>
      <c r="J5">
        <v>57</v>
      </c>
      <c r="K5">
        <v>12</v>
      </c>
      <c r="L5" s="4">
        <f t="shared" si="2"/>
        <v>21.052631578947366</v>
      </c>
      <c r="M5">
        <v>526</v>
      </c>
      <c r="N5">
        <v>70</v>
      </c>
      <c r="O5" s="4">
        <f t="shared" si="3"/>
        <v>13.307984790874524</v>
      </c>
      <c r="Q5" s="1" t="s">
        <v>2</v>
      </c>
      <c r="R5">
        <v>53</v>
      </c>
      <c r="S5">
        <v>6</v>
      </c>
      <c r="T5" s="4">
        <f t="shared" si="4"/>
        <v>11.320754716981133</v>
      </c>
      <c r="U5">
        <v>512</v>
      </c>
      <c r="V5">
        <v>35</v>
      </c>
      <c r="W5" s="4">
        <f t="shared" si="5"/>
        <v>6.8359375</v>
      </c>
    </row>
    <row r="6" spans="1:23" x14ac:dyDescent="0.25">
      <c r="A6" s="5" t="s">
        <v>4</v>
      </c>
      <c r="D6" s="4"/>
      <c r="E6" s="4"/>
      <c r="G6" s="4"/>
      <c r="I6" s="5" t="s">
        <v>8</v>
      </c>
      <c r="L6" s="4"/>
      <c r="O6" s="4"/>
      <c r="Q6" s="5" t="s">
        <v>11</v>
      </c>
      <c r="T6" s="4"/>
      <c r="W6" s="4"/>
    </row>
    <row r="7" spans="1:23" x14ac:dyDescent="0.25">
      <c r="A7" s="1" t="s">
        <v>0</v>
      </c>
      <c r="B7">
        <v>62</v>
      </c>
      <c r="C7">
        <v>9</v>
      </c>
      <c r="D7" s="4">
        <f t="shared" si="0"/>
        <v>14.516129032258066</v>
      </c>
      <c r="E7" s="11">
        <v>923</v>
      </c>
      <c r="F7">
        <v>114</v>
      </c>
      <c r="G7" s="4">
        <f t="shared" si="1"/>
        <v>12.351029252437703</v>
      </c>
      <c r="I7" s="1" t="s">
        <v>0</v>
      </c>
      <c r="J7">
        <v>30</v>
      </c>
      <c r="K7">
        <v>2</v>
      </c>
      <c r="L7" s="4">
        <f t="shared" si="2"/>
        <v>6.666666666666667</v>
      </c>
      <c r="M7">
        <v>627</v>
      </c>
      <c r="N7">
        <v>93</v>
      </c>
      <c r="O7" s="4">
        <f t="shared" si="3"/>
        <v>14.832535885167463</v>
      </c>
      <c r="Q7" s="1" t="s">
        <v>0</v>
      </c>
      <c r="R7">
        <v>36</v>
      </c>
      <c r="S7">
        <v>6</v>
      </c>
      <c r="T7" s="4">
        <f t="shared" si="4"/>
        <v>16.666666666666664</v>
      </c>
      <c r="U7">
        <v>632</v>
      </c>
      <c r="V7">
        <v>94</v>
      </c>
      <c r="W7" s="4">
        <f t="shared" si="5"/>
        <v>14.873417721518987</v>
      </c>
    </row>
    <row r="8" spans="1:23" x14ac:dyDescent="0.25">
      <c r="A8" s="1" t="s">
        <v>1</v>
      </c>
      <c r="B8">
        <v>62</v>
      </c>
      <c r="C8">
        <v>20</v>
      </c>
      <c r="D8" s="4">
        <f t="shared" si="0"/>
        <v>32.258064516129032</v>
      </c>
      <c r="E8" s="11">
        <v>1256</v>
      </c>
      <c r="F8">
        <v>155</v>
      </c>
      <c r="G8" s="4">
        <f t="shared" si="1"/>
        <v>12.340764331210192</v>
      </c>
      <c r="I8" s="1" t="s">
        <v>1</v>
      </c>
      <c r="J8">
        <v>35</v>
      </c>
      <c r="K8">
        <v>7</v>
      </c>
      <c r="L8" s="4">
        <f t="shared" si="2"/>
        <v>20</v>
      </c>
      <c r="M8">
        <v>959</v>
      </c>
      <c r="N8">
        <v>143</v>
      </c>
      <c r="O8" s="4">
        <f t="shared" si="3"/>
        <v>14.911366006256518</v>
      </c>
      <c r="Q8" s="1" t="s">
        <v>1</v>
      </c>
      <c r="R8">
        <v>52</v>
      </c>
      <c r="S8">
        <v>12</v>
      </c>
      <c r="T8" s="4">
        <f t="shared" si="4"/>
        <v>23.076923076923077</v>
      </c>
      <c r="U8">
        <v>874</v>
      </c>
      <c r="V8">
        <v>125</v>
      </c>
      <c r="W8" s="4">
        <f t="shared" si="5"/>
        <v>14.302059496567507</v>
      </c>
    </row>
    <row r="9" spans="1:23" x14ac:dyDescent="0.25">
      <c r="A9" s="1" t="s">
        <v>2</v>
      </c>
      <c r="B9">
        <v>72</v>
      </c>
      <c r="C9">
        <v>9</v>
      </c>
      <c r="D9" s="4">
        <f t="shared" si="0"/>
        <v>12.5</v>
      </c>
      <c r="E9" s="11">
        <v>698</v>
      </c>
      <c r="F9">
        <v>80</v>
      </c>
      <c r="G9" s="4">
        <f t="shared" si="1"/>
        <v>11.461318051575931</v>
      </c>
      <c r="I9" s="1" t="s">
        <v>2</v>
      </c>
      <c r="J9">
        <v>44</v>
      </c>
      <c r="K9">
        <v>17</v>
      </c>
      <c r="L9" s="4">
        <f t="shared" si="2"/>
        <v>38.636363636363633</v>
      </c>
      <c r="M9">
        <v>465</v>
      </c>
      <c r="N9">
        <v>67</v>
      </c>
      <c r="O9" s="4">
        <f t="shared" si="3"/>
        <v>14.408602150537634</v>
      </c>
      <c r="Q9" s="1" t="s">
        <v>2</v>
      </c>
      <c r="R9">
        <v>30</v>
      </c>
      <c r="S9">
        <v>3</v>
      </c>
      <c r="T9" s="4">
        <f t="shared" si="4"/>
        <v>10</v>
      </c>
      <c r="U9">
        <v>421</v>
      </c>
      <c r="V9">
        <v>58</v>
      </c>
      <c r="W9" s="4">
        <f t="shared" si="5"/>
        <v>13.776722090261281</v>
      </c>
    </row>
    <row r="10" spans="1:23" x14ac:dyDescent="0.25">
      <c r="A10" s="5" t="s">
        <v>5</v>
      </c>
      <c r="D10" s="4"/>
      <c r="E10" s="4"/>
      <c r="G10" s="4"/>
      <c r="I10" s="5" t="s">
        <v>18</v>
      </c>
      <c r="L10" s="4"/>
      <c r="O10" s="4"/>
      <c r="Q10" s="5" t="s">
        <v>12</v>
      </c>
      <c r="T10" s="4"/>
      <c r="W10" s="4"/>
    </row>
    <row r="11" spans="1:23" x14ac:dyDescent="0.25">
      <c r="A11" s="1" t="s">
        <v>0</v>
      </c>
      <c r="B11">
        <v>64</v>
      </c>
      <c r="C11">
        <v>13</v>
      </c>
      <c r="D11" s="4">
        <f t="shared" si="0"/>
        <v>20.3125</v>
      </c>
      <c r="E11" s="11">
        <v>855</v>
      </c>
      <c r="F11">
        <v>121</v>
      </c>
      <c r="G11" s="4">
        <f t="shared" si="1"/>
        <v>14.15204678362573</v>
      </c>
      <c r="I11" s="1" t="s">
        <v>0</v>
      </c>
      <c r="J11">
        <v>46</v>
      </c>
      <c r="K11">
        <v>9</v>
      </c>
      <c r="L11" s="4">
        <f t="shared" si="2"/>
        <v>19.565217391304348</v>
      </c>
      <c r="M11">
        <v>710</v>
      </c>
      <c r="N11">
        <v>96</v>
      </c>
      <c r="O11" s="4">
        <f t="shared" si="3"/>
        <v>13.521126760563378</v>
      </c>
      <c r="Q11" s="1" t="s">
        <v>0</v>
      </c>
      <c r="R11">
        <v>61</v>
      </c>
      <c r="S11">
        <v>3</v>
      </c>
      <c r="T11" s="4">
        <f t="shared" si="4"/>
        <v>4.918032786885246</v>
      </c>
      <c r="U11">
        <v>739</v>
      </c>
      <c r="V11">
        <v>73</v>
      </c>
      <c r="W11" s="4">
        <f t="shared" si="5"/>
        <v>9.8782138024357238</v>
      </c>
    </row>
    <row r="12" spans="1:23" x14ac:dyDescent="0.25">
      <c r="A12" s="1" t="s">
        <v>1</v>
      </c>
      <c r="B12">
        <v>53</v>
      </c>
      <c r="C12">
        <v>8</v>
      </c>
      <c r="D12" s="4">
        <f t="shared" si="0"/>
        <v>15.09433962264151</v>
      </c>
      <c r="E12" s="11">
        <v>1272</v>
      </c>
      <c r="F12">
        <v>182</v>
      </c>
      <c r="G12" s="4">
        <f t="shared" si="1"/>
        <v>14.308176100628931</v>
      </c>
      <c r="I12" s="1" t="s">
        <v>1</v>
      </c>
      <c r="J12">
        <v>51</v>
      </c>
      <c r="K12">
        <v>7</v>
      </c>
      <c r="L12" s="4">
        <f t="shared" si="2"/>
        <v>13.725490196078432</v>
      </c>
      <c r="M12">
        <v>1078</v>
      </c>
      <c r="N12">
        <v>148</v>
      </c>
      <c r="O12" s="4">
        <f t="shared" si="3"/>
        <v>13.729128014842301</v>
      </c>
      <c r="Q12" s="1" t="s">
        <v>1</v>
      </c>
      <c r="R12">
        <v>66</v>
      </c>
      <c r="S12">
        <v>8</v>
      </c>
      <c r="T12" s="4">
        <f t="shared" si="4"/>
        <v>12.121212121212121</v>
      </c>
      <c r="U12">
        <v>1081</v>
      </c>
      <c r="V12">
        <v>108</v>
      </c>
      <c r="W12" s="4">
        <f t="shared" si="5"/>
        <v>9.990749306197964</v>
      </c>
    </row>
    <row r="13" spans="1:23" x14ac:dyDescent="0.25">
      <c r="A13" s="1" t="s">
        <v>2</v>
      </c>
      <c r="B13">
        <v>87</v>
      </c>
      <c r="C13">
        <v>11</v>
      </c>
      <c r="D13" s="4">
        <f t="shared" si="0"/>
        <v>12.643678160919542</v>
      </c>
      <c r="E13" s="11">
        <v>767</v>
      </c>
      <c r="F13">
        <v>88</v>
      </c>
      <c r="G13" s="4">
        <f t="shared" si="1"/>
        <v>11.473272490221643</v>
      </c>
      <c r="I13" s="1" t="s">
        <v>2</v>
      </c>
      <c r="J13">
        <v>48</v>
      </c>
      <c r="K13">
        <v>13</v>
      </c>
      <c r="L13" s="4">
        <f t="shared" si="2"/>
        <v>27.083333333333332</v>
      </c>
      <c r="M13">
        <v>517</v>
      </c>
      <c r="N13">
        <v>70</v>
      </c>
      <c r="O13" s="4">
        <f t="shared" si="3"/>
        <v>13.539651837524177</v>
      </c>
      <c r="Q13" s="1" t="s">
        <v>2</v>
      </c>
      <c r="R13">
        <v>45</v>
      </c>
      <c r="S13">
        <v>8</v>
      </c>
      <c r="T13" s="4">
        <f t="shared" si="4"/>
        <v>17.777777777777779</v>
      </c>
      <c r="U13">
        <v>553</v>
      </c>
      <c r="V13">
        <v>50</v>
      </c>
      <c r="W13" s="4">
        <f t="shared" si="5"/>
        <v>9.0415913200723335</v>
      </c>
    </row>
    <row r="14" spans="1:23" x14ac:dyDescent="0.25">
      <c r="A14" s="5" t="s">
        <v>6</v>
      </c>
      <c r="D14" s="4"/>
      <c r="E14" s="4"/>
      <c r="G14" s="4"/>
      <c r="I14" s="5" t="s">
        <v>9</v>
      </c>
      <c r="L14" s="4"/>
      <c r="O14" s="4"/>
      <c r="Q14" s="21" t="s">
        <v>13</v>
      </c>
      <c r="R14" s="22"/>
      <c r="S14" s="22"/>
      <c r="T14" s="20"/>
      <c r="U14" s="22"/>
      <c r="V14" s="22"/>
      <c r="W14" s="20"/>
    </row>
    <row r="15" spans="1:23" x14ac:dyDescent="0.25">
      <c r="A15" s="1" t="s">
        <v>0</v>
      </c>
      <c r="B15">
        <v>54</v>
      </c>
      <c r="C15">
        <v>6</v>
      </c>
      <c r="D15" s="4">
        <f t="shared" si="0"/>
        <v>11.111111111111111</v>
      </c>
      <c r="E15" s="11">
        <v>875</v>
      </c>
      <c r="F15">
        <v>118</v>
      </c>
      <c r="G15" s="4">
        <f t="shared" si="1"/>
        <v>13.485714285714288</v>
      </c>
      <c r="I15" s="1" t="s">
        <v>0</v>
      </c>
      <c r="J15">
        <v>51</v>
      </c>
      <c r="K15">
        <v>5</v>
      </c>
      <c r="L15" s="4">
        <f t="shared" si="2"/>
        <v>9.8039215686274517</v>
      </c>
      <c r="M15">
        <v>779</v>
      </c>
      <c r="N15">
        <v>91</v>
      </c>
      <c r="O15" s="4">
        <f t="shared" si="3"/>
        <v>11.681643132220795</v>
      </c>
      <c r="Q15" s="23" t="s">
        <v>0</v>
      </c>
      <c r="R15" s="23">
        <v>42</v>
      </c>
      <c r="S15" s="23">
        <v>5</v>
      </c>
      <c r="T15" s="20">
        <f t="shared" ref="T15:T17" si="6">(S15)/(R15)</f>
        <v>0.11904761904761904</v>
      </c>
      <c r="U15" s="23">
        <v>636</v>
      </c>
      <c r="V15" s="23">
        <v>83</v>
      </c>
      <c r="W15" s="20">
        <f t="shared" ref="W15:W17" si="7">SUM(V15)/(U15)</f>
        <v>0.13050314465408805</v>
      </c>
    </row>
    <row r="16" spans="1:23" x14ac:dyDescent="0.25">
      <c r="A16" s="1" t="s">
        <v>1</v>
      </c>
      <c r="B16">
        <v>72</v>
      </c>
      <c r="C16">
        <v>11</v>
      </c>
      <c r="D16" s="4">
        <f t="shared" si="0"/>
        <v>15.277777777777779</v>
      </c>
      <c r="E16" s="11">
        <v>1324</v>
      </c>
      <c r="F16">
        <v>177</v>
      </c>
      <c r="G16" s="4">
        <f t="shared" si="1"/>
        <v>13.368580060422961</v>
      </c>
      <c r="I16" s="1" t="s">
        <v>1</v>
      </c>
      <c r="J16">
        <v>41</v>
      </c>
      <c r="K16">
        <v>7</v>
      </c>
      <c r="L16" s="4">
        <f t="shared" si="2"/>
        <v>17.073170731707318</v>
      </c>
      <c r="M16">
        <v>1149</v>
      </c>
      <c r="N16">
        <v>136</v>
      </c>
      <c r="O16" s="4">
        <f t="shared" si="3"/>
        <v>11.836379460400348</v>
      </c>
      <c r="Q16" s="23" t="s">
        <v>1</v>
      </c>
      <c r="R16" s="23">
        <v>43</v>
      </c>
      <c r="S16" s="23">
        <v>5</v>
      </c>
      <c r="T16" s="20">
        <f t="shared" si="6"/>
        <v>0.11627906976744186</v>
      </c>
      <c r="U16" s="23">
        <v>992</v>
      </c>
      <c r="V16" s="23">
        <v>126</v>
      </c>
      <c r="W16" s="20">
        <f t="shared" si="7"/>
        <v>0.12701612903225806</v>
      </c>
    </row>
    <row r="17" spans="1:23" x14ac:dyDescent="0.25">
      <c r="A17" s="1" t="s">
        <v>2</v>
      </c>
      <c r="B17">
        <v>100</v>
      </c>
      <c r="C17">
        <v>18</v>
      </c>
      <c r="D17" s="4">
        <f t="shared" si="0"/>
        <v>18</v>
      </c>
      <c r="E17" s="11">
        <v>860</v>
      </c>
      <c r="F17">
        <v>111</v>
      </c>
      <c r="G17" s="4">
        <f t="shared" si="1"/>
        <v>12.906976744186046</v>
      </c>
      <c r="I17" s="1" t="s">
        <v>2</v>
      </c>
      <c r="J17">
        <v>73</v>
      </c>
      <c r="K17">
        <v>13</v>
      </c>
      <c r="L17" s="4">
        <f t="shared" si="2"/>
        <v>17.80821917808219</v>
      </c>
      <c r="M17">
        <v>611</v>
      </c>
      <c r="N17">
        <v>71</v>
      </c>
      <c r="O17" s="4">
        <f t="shared" si="3"/>
        <v>11.620294599018004</v>
      </c>
      <c r="Q17" s="23" t="s">
        <v>2</v>
      </c>
      <c r="R17" s="23">
        <v>42</v>
      </c>
      <c r="S17" s="23">
        <v>6</v>
      </c>
      <c r="T17" s="20">
        <f t="shared" si="6"/>
        <v>0.14285714285714285</v>
      </c>
      <c r="U17" s="23">
        <v>539</v>
      </c>
      <c r="V17" s="23">
        <v>60</v>
      </c>
      <c r="W17" s="20">
        <f t="shared" si="7"/>
        <v>0.11131725417439703</v>
      </c>
    </row>
    <row r="18" spans="1:23" x14ac:dyDescent="0.25">
      <c r="A18" s="5" t="s">
        <v>32</v>
      </c>
      <c r="D18" s="4"/>
      <c r="E18" s="11"/>
      <c r="G18" s="4"/>
      <c r="I18" s="5" t="s">
        <v>34</v>
      </c>
      <c r="L18" s="20"/>
      <c r="O18" s="20"/>
      <c r="Q18" s="21" t="s">
        <v>36</v>
      </c>
      <c r="T18" s="20"/>
      <c r="W18" s="20"/>
    </row>
    <row r="19" spans="1:23" x14ac:dyDescent="0.25">
      <c r="A19" s="1" t="s">
        <v>0</v>
      </c>
      <c r="B19">
        <v>64</v>
      </c>
      <c r="C19">
        <v>10</v>
      </c>
      <c r="D19" s="4">
        <v>15.6</v>
      </c>
      <c r="E19">
        <v>918</v>
      </c>
      <c r="F19">
        <v>118</v>
      </c>
      <c r="G19" s="4">
        <v>12.9</v>
      </c>
      <c r="I19" s="1" t="s">
        <v>0</v>
      </c>
      <c r="J19">
        <v>57</v>
      </c>
      <c r="K19">
        <v>6</v>
      </c>
      <c r="L19" s="4">
        <v>10.5</v>
      </c>
      <c r="M19">
        <v>704</v>
      </c>
      <c r="N19">
        <v>84</v>
      </c>
      <c r="O19" s="4">
        <v>11.9</v>
      </c>
      <c r="Q19" s="23" t="s">
        <v>0</v>
      </c>
      <c r="R19" s="23">
        <v>33</v>
      </c>
      <c r="S19" s="23">
        <v>10</v>
      </c>
      <c r="T19" s="20">
        <f t="shared" ref="T19:T25" si="8">(S19)/(R19)</f>
        <v>0.30303030303030304</v>
      </c>
      <c r="U19" s="23">
        <v>623</v>
      </c>
      <c r="V19" s="23">
        <v>69</v>
      </c>
      <c r="W19" s="20">
        <f t="shared" ref="W19:W25" si="9">SUM(V19)/(U19)</f>
        <v>0.11075441412520064</v>
      </c>
    </row>
    <row r="20" spans="1:23" x14ac:dyDescent="0.25">
      <c r="A20" s="1" t="s">
        <v>1</v>
      </c>
      <c r="B20">
        <v>82</v>
      </c>
      <c r="C20">
        <v>20</v>
      </c>
      <c r="D20" s="4">
        <v>24.4</v>
      </c>
      <c r="E20">
        <v>1341</v>
      </c>
      <c r="F20">
        <v>170</v>
      </c>
      <c r="G20" s="4">
        <v>12.7</v>
      </c>
      <c r="I20" s="1" t="s">
        <v>1</v>
      </c>
      <c r="J20">
        <v>42</v>
      </c>
      <c r="K20">
        <v>5</v>
      </c>
      <c r="L20" s="4">
        <v>11.9</v>
      </c>
      <c r="M20">
        <v>1051</v>
      </c>
      <c r="N20">
        <v>130</v>
      </c>
      <c r="O20" s="4">
        <v>12.4</v>
      </c>
      <c r="Q20" s="23" t="s">
        <v>1</v>
      </c>
      <c r="R20" s="23">
        <v>49</v>
      </c>
      <c r="S20" s="23">
        <v>8</v>
      </c>
      <c r="T20" s="20">
        <f t="shared" si="8"/>
        <v>0.16326530612244897</v>
      </c>
      <c r="U20" s="23">
        <v>902</v>
      </c>
      <c r="V20" s="23">
        <v>99</v>
      </c>
      <c r="W20" s="20">
        <f t="shared" si="9"/>
        <v>0.10975609756097561</v>
      </c>
    </row>
    <row r="21" spans="1:23" x14ac:dyDescent="0.25">
      <c r="A21" s="1" t="s">
        <v>2</v>
      </c>
      <c r="B21">
        <v>99</v>
      </c>
      <c r="C21">
        <v>16</v>
      </c>
      <c r="D21" s="4">
        <v>16.2</v>
      </c>
      <c r="E21">
        <v>911</v>
      </c>
      <c r="F21">
        <v>115</v>
      </c>
      <c r="G21" s="4">
        <v>12.6</v>
      </c>
      <c r="I21" s="1" t="s">
        <v>2</v>
      </c>
      <c r="J21">
        <v>64</v>
      </c>
      <c r="K21">
        <v>8</v>
      </c>
      <c r="L21" s="4">
        <v>12.5</v>
      </c>
      <c r="M21">
        <v>634</v>
      </c>
      <c r="N21">
        <v>77</v>
      </c>
      <c r="O21" s="4">
        <v>12.1</v>
      </c>
      <c r="Q21" s="23" t="s">
        <v>2</v>
      </c>
      <c r="R21" s="23">
        <v>41</v>
      </c>
      <c r="S21" s="23">
        <v>5</v>
      </c>
      <c r="T21" s="20">
        <f t="shared" si="8"/>
        <v>0.12195121951219512</v>
      </c>
      <c r="U21" s="23">
        <v>527</v>
      </c>
      <c r="V21" s="23">
        <v>54</v>
      </c>
      <c r="W21" s="20">
        <f t="shared" si="9"/>
        <v>0.10246679316888045</v>
      </c>
    </row>
    <row r="22" spans="1:23" x14ac:dyDescent="0.25">
      <c r="A22" s="5" t="s">
        <v>33</v>
      </c>
      <c r="D22" s="4"/>
      <c r="E22" s="11"/>
      <c r="G22" s="19"/>
      <c r="I22" s="5" t="s">
        <v>35</v>
      </c>
      <c r="L22" s="4"/>
      <c r="O22" s="4"/>
      <c r="Q22" s="24" t="s">
        <v>37</v>
      </c>
      <c r="R22" s="25"/>
      <c r="S22" s="25"/>
      <c r="T22" s="26"/>
      <c r="U22" s="25"/>
      <c r="V22" s="25"/>
      <c r="W22" s="26"/>
    </row>
    <row r="23" spans="1:23" x14ac:dyDescent="0.25">
      <c r="A23" s="1" t="s">
        <v>0</v>
      </c>
      <c r="B23">
        <v>64</v>
      </c>
      <c r="C23">
        <v>13</v>
      </c>
      <c r="D23" s="4">
        <v>20.3</v>
      </c>
      <c r="E23">
        <v>843</v>
      </c>
      <c r="F23">
        <v>115</v>
      </c>
      <c r="G23" s="4">
        <v>13.6</v>
      </c>
      <c r="I23" s="1" t="s">
        <v>0</v>
      </c>
      <c r="J23">
        <v>48</v>
      </c>
      <c r="K23">
        <v>9</v>
      </c>
      <c r="L23" s="4">
        <v>18.8</v>
      </c>
      <c r="M23">
        <v>707</v>
      </c>
      <c r="N23">
        <v>95</v>
      </c>
      <c r="O23" s="4">
        <v>13.4</v>
      </c>
      <c r="Q23" s="27" t="s">
        <v>0</v>
      </c>
      <c r="R23" s="27" t="s">
        <v>17</v>
      </c>
      <c r="S23" s="27" t="s">
        <v>17</v>
      </c>
      <c r="T23" s="27" t="s">
        <v>17</v>
      </c>
      <c r="U23" s="27" t="s">
        <v>17</v>
      </c>
      <c r="V23" s="27" t="s">
        <v>17</v>
      </c>
      <c r="W23" s="27" t="s">
        <v>17</v>
      </c>
    </row>
    <row r="24" spans="1:23" x14ac:dyDescent="0.25">
      <c r="A24" s="1" t="s">
        <v>1</v>
      </c>
      <c r="B24">
        <v>81</v>
      </c>
      <c r="C24">
        <v>17</v>
      </c>
      <c r="D24" s="4">
        <v>21</v>
      </c>
      <c r="E24">
        <v>1354</v>
      </c>
      <c r="F24">
        <v>178</v>
      </c>
      <c r="G24" s="4">
        <v>13.1</v>
      </c>
      <c r="I24" s="1" t="s">
        <v>1</v>
      </c>
      <c r="J24">
        <v>46</v>
      </c>
      <c r="K24">
        <v>12</v>
      </c>
      <c r="L24" s="4">
        <v>26.1</v>
      </c>
      <c r="M24">
        <v>1072</v>
      </c>
      <c r="N24">
        <v>141</v>
      </c>
      <c r="O24" s="4">
        <v>13.2</v>
      </c>
      <c r="Q24" s="27" t="s">
        <v>1</v>
      </c>
      <c r="R24" s="27" t="s">
        <v>17</v>
      </c>
      <c r="S24" s="27" t="s">
        <v>17</v>
      </c>
      <c r="T24" s="27" t="s">
        <v>17</v>
      </c>
      <c r="U24" s="27" t="s">
        <v>17</v>
      </c>
      <c r="V24" s="27" t="s">
        <v>17</v>
      </c>
      <c r="W24" s="27" t="s">
        <v>17</v>
      </c>
    </row>
    <row r="25" spans="1:23" x14ac:dyDescent="0.25">
      <c r="A25" s="1" t="s">
        <v>2</v>
      </c>
      <c r="B25">
        <v>121</v>
      </c>
      <c r="C25">
        <v>23</v>
      </c>
      <c r="D25" s="4">
        <v>19</v>
      </c>
      <c r="E25">
        <v>863</v>
      </c>
      <c r="F25">
        <v>115</v>
      </c>
      <c r="G25" s="4">
        <v>13.3</v>
      </c>
      <c r="I25" s="1" t="s">
        <v>2</v>
      </c>
      <c r="J25">
        <v>63</v>
      </c>
      <c r="K25">
        <v>13</v>
      </c>
      <c r="L25" s="4">
        <v>20.6</v>
      </c>
      <c r="M25">
        <v>674</v>
      </c>
      <c r="N25">
        <v>78</v>
      </c>
      <c r="O25" s="4">
        <v>11.6</v>
      </c>
      <c r="Q25" s="27" t="s">
        <v>2</v>
      </c>
      <c r="R25" s="27" t="s">
        <v>17</v>
      </c>
      <c r="S25" s="27" t="s">
        <v>17</v>
      </c>
      <c r="T25" s="27" t="s">
        <v>17</v>
      </c>
      <c r="U25" s="27" t="s">
        <v>17</v>
      </c>
      <c r="V25" s="27" t="s">
        <v>17</v>
      </c>
      <c r="W25" s="27" t="s">
        <v>17</v>
      </c>
    </row>
    <row r="26" spans="1:23" x14ac:dyDescent="0.25">
      <c r="A26" s="1"/>
      <c r="D26" s="4"/>
      <c r="E26" s="11"/>
      <c r="G26" s="4"/>
      <c r="I26" s="1"/>
      <c r="L26" s="4"/>
      <c r="O26" s="4"/>
      <c r="Q26" s="10"/>
      <c r="R26" s="10"/>
      <c r="S26" s="10"/>
      <c r="T26" s="10"/>
      <c r="U26" s="10"/>
      <c r="V26" s="10"/>
      <c r="W26" s="10"/>
    </row>
    <row r="27" spans="1:23" x14ac:dyDescent="0.25">
      <c r="D27" s="4"/>
      <c r="G27" s="4"/>
      <c r="L27" s="4"/>
      <c r="O27" s="4"/>
      <c r="T27" s="4"/>
    </row>
    <row r="28" spans="1:23" x14ac:dyDescent="0.25">
      <c r="A28" s="3" t="s">
        <v>29</v>
      </c>
      <c r="D28" s="4"/>
      <c r="G28" s="4"/>
      <c r="I28" s="5" t="s">
        <v>30</v>
      </c>
      <c r="L28" s="4"/>
      <c r="O28" s="4"/>
      <c r="Q28" s="5" t="s">
        <v>31</v>
      </c>
      <c r="T28" s="4"/>
    </row>
    <row r="29" spans="1:23" x14ac:dyDescent="0.25">
      <c r="A29" s="1" t="s">
        <v>0</v>
      </c>
      <c r="B29">
        <f>SUM(B3,B7,B11,B15,B19,B23)</f>
        <v>376</v>
      </c>
      <c r="C29">
        <f>SUM(C3,C7,C11,C15,C19,C23)</f>
        <v>66</v>
      </c>
      <c r="D29" s="4">
        <f>(C29)/(B29)*100</f>
        <v>17.553191489361701</v>
      </c>
      <c r="E29" s="11">
        <f>SUM(E3,E7,E11,E15,E19,E23)</f>
        <v>5424</v>
      </c>
      <c r="F29">
        <f>SUM(F3,F7,F11,F15,F19,F23)</f>
        <v>727</v>
      </c>
      <c r="G29" s="4">
        <f t="shared" si="1"/>
        <v>13.403392330383483</v>
      </c>
      <c r="I29" s="1" t="s">
        <v>0</v>
      </c>
      <c r="J29">
        <f>SUM(J3,J7,J11,J15,J19,J23)</f>
        <v>278</v>
      </c>
      <c r="K29">
        <f>SUM(K3,K7,K11,K15,K19,K23)</f>
        <v>39</v>
      </c>
      <c r="L29" s="4">
        <f t="shared" si="2"/>
        <v>14.028776978417264</v>
      </c>
      <c r="M29">
        <f>SUM(M3,M7,M11,M15,M19,M23)</f>
        <v>4324</v>
      </c>
      <c r="N29">
        <f>SUM(N3,N7,N11,N15,N19,N23)</f>
        <v>597</v>
      </c>
      <c r="O29" s="4">
        <f t="shared" si="3"/>
        <v>13.806660499537465</v>
      </c>
      <c r="Q29" s="1" t="s">
        <v>0</v>
      </c>
      <c r="R29">
        <f>SUM(R3,R7,R11,R15,R19)</f>
        <v>221</v>
      </c>
      <c r="S29">
        <f>SUM(S3,S7,S11,S15,S19)</f>
        <v>31</v>
      </c>
      <c r="T29" s="4">
        <f t="shared" si="4"/>
        <v>14.027149321266968</v>
      </c>
      <c r="U29">
        <f>SUM(U3,U7,U11,U15,U19)</f>
        <v>3324</v>
      </c>
      <c r="V29">
        <f>SUM(V3,V7,V11,V15,V19)</f>
        <v>393</v>
      </c>
      <c r="W29" s="4">
        <f>SUM(V29)/(U29)*100</f>
        <v>11.823104693140793</v>
      </c>
    </row>
    <row r="30" spans="1:23" x14ac:dyDescent="0.25">
      <c r="A30" s="1" t="s">
        <v>1</v>
      </c>
      <c r="B30">
        <f>SUM(B4,B8,B12,B16,B20,B24)</f>
        <v>415</v>
      </c>
      <c r="C30">
        <f>SUM(C4,C8,C12,C16,C20,C24)</f>
        <v>89</v>
      </c>
      <c r="D30" s="4">
        <f t="shared" si="0"/>
        <v>21.445783132530121</v>
      </c>
      <c r="E30" s="11">
        <f>SUM(E4,E8,E12,E16,E20,E24)</f>
        <v>8003</v>
      </c>
      <c r="F30">
        <f>SUM(F4,F8,F12,F16,F20,F24)</f>
        <v>1026</v>
      </c>
      <c r="G30" s="4">
        <f t="shared" si="1"/>
        <v>12.820192427839562</v>
      </c>
      <c r="I30" s="1" t="s">
        <v>1</v>
      </c>
      <c r="J30">
        <f>SUM(J4,J8,J12,J16,J20,J24)</f>
        <v>262</v>
      </c>
      <c r="K30">
        <f>SUM(K4,K8,K12,K16,K20,K24)</f>
        <v>50</v>
      </c>
      <c r="L30" s="4">
        <f t="shared" si="2"/>
        <v>19.083969465648856</v>
      </c>
      <c r="M30">
        <f>SUM(M4,M8,M12,M16,M20,M24)</f>
        <v>6514</v>
      </c>
      <c r="N30">
        <f>SUM(N4,N8,N12,N16,N20,N24)</f>
        <v>863</v>
      </c>
      <c r="O30" s="4">
        <f t="shared" si="3"/>
        <v>13.248388087196808</v>
      </c>
      <c r="Q30" s="1" t="s">
        <v>1</v>
      </c>
      <c r="R30">
        <f>SUM(R4,R8,R12,R16,R20)</f>
        <v>256</v>
      </c>
      <c r="S30">
        <f>SUM(S4,S8,S12,S16,S20)</f>
        <v>38</v>
      </c>
      <c r="T30" s="4">
        <f t="shared" si="4"/>
        <v>14.84375</v>
      </c>
      <c r="U30">
        <f>SUM(U4,U8,U12,U16,U20)</f>
        <v>4893</v>
      </c>
      <c r="V30">
        <f>SUM(V4,V8,V12,V16,V20)</f>
        <v>541</v>
      </c>
      <c r="W30" s="4">
        <f>SUM(V30)/(U30)*100</f>
        <v>11.056611485796035</v>
      </c>
    </row>
    <row r="31" spans="1:23" x14ac:dyDescent="0.25">
      <c r="A31" s="1" t="s">
        <v>2</v>
      </c>
      <c r="B31">
        <f>SUM(B5,B9,B13,B17,B21,B25)</f>
        <v>558</v>
      </c>
      <c r="C31">
        <f>SUM(C5,C9,C13,C17,C21,C25)</f>
        <v>90</v>
      </c>
      <c r="D31" s="4">
        <f t="shared" si="0"/>
        <v>16.129032258064516</v>
      </c>
      <c r="E31" s="11">
        <f>SUM(E5,E9,E13,E17,E21,E25)</f>
        <v>4837</v>
      </c>
      <c r="F31">
        <f>SUM(F5,F9,F13,F17,F21,F25)</f>
        <v>579</v>
      </c>
      <c r="G31" s="4">
        <f t="shared" si="1"/>
        <v>11.970229481083317</v>
      </c>
      <c r="I31" s="1" t="s">
        <v>2</v>
      </c>
      <c r="J31">
        <f>SUM(J5,J9,J13,J17,J21,J25)</f>
        <v>349</v>
      </c>
      <c r="K31">
        <f>SUM(K5,K9,K13,K17,K21,K25)</f>
        <v>76</v>
      </c>
      <c r="L31" s="4">
        <f t="shared" si="2"/>
        <v>21.776504297994272</v>
      </c>
      <c r="M31">
        <f>SUM(M5,M9,M13,M17,M21,M25)</f>
        <v>3427</v>
      </c>
      <c r="N31">
        <f>SUM(N5,N9,N13,N17,N21,N25)</f>
        <v>433</v>
      </c>
      <c r="O31" s="4">
        <f t="shared" si="3"/>
        <v>12.634957688940766</v>
      </c>
      <c r="Q31" s="1" t="s">
        <v>2</v>
      </c>
      <c r="R31">
        <f>SUM(R5,R9,R13,R17,R21)</f>
        <v>211</v>
      </c>
      <c r="S31">
        <f>SUM(S5,S9,S13,S17,S21)</f>
        <v>28</v>
      </c>
      <c r="T31" s="4">
        <f t="shared" si="4"/>
        <v>13.270142180094787</v>
      </c>
      <c r="U31">
        <f>SUM(U5,U9,U13,U17,U21)</f>
        <v>2552</v>
      </c>
      <c r="V31">
        <f>SUM(V5,V9,V13,V17,V21)</f>
        <v>257</v>
      </c>
      <c r="W31" s="4">
        <f>SUM(V31)/(U31)*100</f>
        <v>10.070532915360502</v>
      </c>
    </row>
    <row r="32" spans="1:23" x14ac:dyDescent="0.25">
      <c r="A32" s="2"/>
      <c r="B32" s="2"/>
      <c r="C32" s="2"/>
      <c r="D32" s="4"/>
      <c r="E32" s="2"/>
    </row>
    <row r="33" spans="1:8" x14ac:dyDescent="0.25">
      <c r="A33" s="2"/>
      <c r="D33" s="4"/>
      <c r="E33" s="2"/>
    </row>
    <row r="34" spans="1:8" x14ac:dyDescent="0.25">
      <c r="A34" s="2" t="s">
        <v>19</v>
      </c>
      <c r="D34" s="4"/>
      <c r="E34" s="2"/>
      <c r="H34" s="15"/>
    </row>
    <row r="35" spans="1:8" x14ac:dyDescent="0.25">
      <c r="A35" s="8" t="s">
        <v>0</v>
      </c>
      <c r="B35" s="5">
        <f>SUM(B29,J29,R29)</f>
        <v>875</v>
      </c>
      <c r="C35" s="5">
        <f>SUM(C29,K29,S29)</f>
        <v>136</v>
      </c>
      <c r="D35" s="9">
        <f t="shared" si="0"/>
        <v>15.542857142857141</v>
      </c>
      <c r="E35" s="12">
        <f>SUM(E29,M29,U29)</f>
        <v>13072</v>
      </c>
      <c r="F35" s="5">
        <f>SUM(F29,N29,V29)</f>
        <v>1717</v>
      </c>
      <c r="G35" s="9">
        <f>(F35/E35)*100</f>
        <v>13.134944920440637</v>
      </c>
      <c r="H35" s="14"/>
    </row>
    <row r="36" spans="1:8" x14ac:dyDescent="0.25">
      <c r="A36" s="8" t="s">
        <v>1</v>
      </c>
      <c r="B36" s="5">
        <f>SUM(B30,J30,R30)</f>
        <v>933</v>
      </c>
      <c r="C36" s="5">
        <f>SUM(C30,K30,S30)</f>
        <v>177</v>
      </c>
      <c r="D36" s="9">
        <f t="shared" si="0"/>
        <v>18.971061093247588</v>
      </c>
      <c r="E36" s="12">
        <f>SUM(E30,M30,U30)</f>
        <v>19410</v>
      </c>
      <c r="F36" s="5">
        <f>SUM(F30,N30,V30)</f>
        <v>2430</v>
      </c>
      <c r="G36" s="9">
        <f t="shared" ref="G36:G38" si="10">(F36/E36)*100</f>
        <v>12.519319938176199</v>
      </c>
      <c r="H36" s="14"/>
    </row>
    <row r="37" spans="1:8" x14ac:dyDescent="0.25">
      <c r="A37" s="8" t="s">
        <v>2</v>
      </c>
      <c r="B37" s="5">
        <f>SUM(B31,J31,R31)</f>
        <v>1118</v>
      </c>
      <c r="C37" s="5">
        <f>SUM(C31,K31,S31)</f>
        <v>194</v>
      </c>
      <c r="D37" s="9">
        <f t="shared" si="0"/>
        <v>17.352415026833633</v>
      </c>
      <c r="E37" s="12">
        <f>SUM(E31,M31,U31)</f>
        <v>10816</v>
      </c>
      <c r="F37" s="5">
        <f>SUM(F31,N31,V31)</f>
        <v>1269</v>
      </c>
      <c r="G37" s="9">
        <f t="shared" si="10"/>
        <v>11.732618343195266</v>
      </c>
      <c r="H37" s="14"/>
    </row>
    <row r="38" spans="1:8" x14ac:dyDescent="0.25">
      <c r="A38" s="8" t="s">
        <v>20</v>
      </c>
      <c r="B38" s="16">
        <f>SUM(B35:B37)</f>
        <v>2926</v>
      </c>
      <c r="C38" s="16">
        <f>SUM(C35:C37)</f>
        <v>507</v>
      </c>
      <c r="D38" s="9">
        <f t="shared" si="0"/>
        <v>17.327409432672592</v>
      </c>
      <c r="E38" s="16">
        <f>SUM(E35:E37)</f>
        <v>43298</v>
      </c>
      <c r="F38" s="16">
        <f>SUM(F35:F37)</f>
        <v>5416</v>
      </c>
      <c r="G38" s="9">
        <f t="shared" si="10"/>
        <v>12.508660908125085</v>
      </c>
      <c r="H38" s="14"/>
    </row>
    <row r="39" spans="1:8" x14ac:dyDescent="0.25">
      <c r="B39" s="13"/>
      <c r="C39" s="13"/>
    </row>
    <row r="41" spans="1:8" x14ac:dyDescent="0.25">
      <c r="A41" s="18" t="s">
        <v>22</v>
      </c>
      <c r="B41" s="18"/>
      <c r="C41" s="18"/>
    </row>
    <row r="42" spans="1:8" x14ac:dyDescent="0.25">
      <c r="A42" t="s">
        <v>0</v>
      </c>
      <c r="B42" s="5" t="s">
        <v>23</v>
      </c>
      <c r="C42" s="5" t="s">
        <v>24</v>
      </c>
      <c r="D42" s="5" t="s">
        <v>25</v>
      </c>
      <c r="E42" s="5" t="s">
        <v>26</v>
      </c>
      <c r="F42" s="5" t="s">
        <v>27</v>
      </c>
      <c r="G42" s="5" t="s">
        <v>28</v>
      </c>
    </row>
    <row r="43" spans="1:8" x14ac:dyDescent="0.25">
      <c r="A43">
        <v>2014</v>
      </c>
      <c r="B43">
        <v>163</v>
      </c>
      <c r="C43">
        <v>30</v>
      </c>
      <c r="D43" s="4">
        <v>18.404907975460123</v>
      </c>
      <c r="E43">
        <v>2501</v>
      </c>
      <c r="F43">
        <v>353</v>
      </c>
      <c r="G43" s="4">
        <v>14.114354258296682</v>
      </c>
    </row>
    <row r="44" spans="1:8" x14ac:dyDescent="0.25">
      <c r="A44">
        <v>2015</v>
      </c>
      <c r="B44">
        <v>128</v>
      </c>
      <c r="C44">
        <v>17</v>
      </c>
      <c r="D44" s="4">
        <v>13.28125</v>
      </c>
      <c r="E44">
        <v>2182</v>
      </c>
      <c r="F44">
        <v>301</v>
      </c>
      <c r="G44" s="4">
        <v>13.79468377635197</v>
      </c>
    </row>
    <row r="45" spans="1:8" x14ac:dyDescent="0.25">
      <c r="A45">
        <v>2016</v>
      </c>
      <c r="B45">
        <v>171</v>
      </c>
      <c r="C45">
        <v>25</v>
      </c>
      <c r="D45" s="4">
        <v>14.619883040935701</v>
      </c>
      <c r="E45">
        <v>2304</v>
      </c>
      <c r="F45">
        <v>290</v>
      </c>
      <c r="G45" s="4">
        <v>12.586805555555555</v>
      </c>
    </row>
    <row r="46" spans="1:8" x14ac:dyDescent="0.25">
      <c r="A46">
        <v>2017</v>
      </c>
      <c r="B46">
        <v>147</v>
      </c>
      <c r="C46">
        <v>16</v>
      </c>
      <c r="D46" s="4">
        <v>10.8843537414966</v>
      </c>
      <c r="E46">
        <v>2290</v>
      </c>
      <c r="F46">
        <v>292</v>
      </c>
      <c r="G46" s="4">
        <v>12.751091703056799</v>
      </c>
    </row>
    <row r="47" spans="1:8" x14ac:dyDescent="0.25">
      <c r="A47">
        <v>2018</v>
      </c>
      <c r="B47">
        <v>154</v>
      </c>
      <c r="C47">
        <v>26</v>
      </c>
      <c r="D47" s="4">
        <v>16.883116883116902</v>
      </c>
      <c r="E47">
        <v>2245</v>
      </c>
      <c r="F47">
        <v>271</v>
      </c>
      <c r="G47" s="4">
        <v>12.0712694877506</v>
      </c>
    </row>
    <row r="48" spans="1:8" x14ac:dyDescent="0.25">
      <c r="A48">
        <v>2019</v>
      </c>
      <c r="B48">
        <v>112</v>
      </c>
      <c r="C48">
        <v>22</v>
      </c>
      <c r="D48" s="4">
        <v>19.6428571428571</v>
      </c>
      <c r="E48">
        <v>1550</v>
      </c>
      <c r="F48">
        <v>210</v>
      </c>
      <c r="G48" s="4">
        <v>13.548387096774199</v>
      </c>
    </row>
    <row r="49" spans="1:7" x14ac:dyDescent="0.25">
      <c r="A49" t="s">
        <v>1</v>
      </c>
      <c r="D49" s="4"/>
      <c r="G49" s="4"/>
    </row>
    <row r="50" spans="1:7" x14ac:dyDescent="0.25">
      <c r="A50">
        <v>2014</v>
      </c>
      <c r="B50">
        <v>158</v>
      </c>
      <c r="C50">
        <v>30</v>
      </c>
      <c r="D50" s="4">
        <v>18.9873417721519</v>
      </c>
      <c r="E50">
        <v>3705</v>
      </c>
      <c r="F50">
        <v>412</v>
      </c>
      <c r="G50" s="4">
        <v>11.120107962213226</v>
      </c>
    </row>
    <row r="51" spans="1:7" x14ac:dyDescent="0.25">
      <c r="A51">
        <v>2015</v>
      </c>
      <c r="B51">
        <v>149</v>
      </c>
      <c r="C51">
        <v>39</v>
      </c>
      <c r="D51" s="4">
        <v>26.174496644295303</v>
      </c>
      <c r="E51">
        <v>3089</v>
      </c>
      <c r="F51">
        <v>423</v>
      </c>
      <c r="G51" s="4">
        <v>13.693752023308514</v>
      </c>
    </row>
    <row r="52" spans="1:7" x14ac:dyDescent="0.25">
      <c r="A52">
        <v>2016</v>
      </c>
      <c r="B52">
        <v>170</v>
      </c>
      <c r="C52">
        <v>23</v>
      </c>
      <c r="D52" s="4">
        <v>13.529411764705882</v>
      </c>
      <c r="E52">
        <v>3431</v>
      </c>
      <c r="F52">
        <v>438</v>
      </c>
      <c r="G52" s="4">
        <v>12.76595744680851</v>
      </c>
    </row>
    <row r="53" spans="1:7" x14ac:dyDescent="0.25">
      <c r="A53">
        <v>2017</v>
      </c>
      <c r="B53">
        <v>156</v>
      </c>
      <c r="C53">
        <v>23</v>
      </c>
      <c r="D53" s="4">
        <v>14.7435897435897</v>
      </c>
      <c r="E53">
        <v>3465</v>
      </c>
      <c r="F53">
        <v>439</v>
      </c>
      <c r="G53" s="4">
        <v>12.669552669552701</v>
      </c>
    </row>
    <row r="54" spans="1:7" x14ac:dyDescent="0.25">
      <c r="A54">
        <v>2018</v>
      </c>
      <c r="B54">
        <v>173</v>
      </c>
      <c r="C54">
        <v>33</v>
      </c>
      <c r="D54" s="4">
        <v>19.075144508670501</v>
      </c>
      <c r="E54">
        <v>3294</v>
      </c>
      <c r="F54">
        <v>399</v>
      </c>
      <c r="G54" s="4">
        <v>12.112932604735899</v>
      </c>
    </row>
    <row r="55" spans="1:7" x14ac:dyDescent="0.25">
      <c r="A55">
        <v>2019</v>
      </c>
      <c r="B55">
        <v>127</v>
      </c>
      <c r="C55">
        <v>25</v>
      </c>
      <c r="D55" s="4">
        <v>19.685039370078702</v>
      </c>
      <c r="E55">
        <v>2392</v>
      </c>
      <c r="F55">
        <v>300</v>
      </c>
      <c r="G55" s="4">
        <v>12.5418060200669</v>
      </c>
    </row>
    <row r="56" spans="1:7" x14ac:dyDescent="0.25">
      <c r="A56" t="s">
        <v>2</v>
      </c>
      <c r="D56" s="4"/>
      <c r="G56" s="4"/>
    </row>
    <row r="57" spans="1:7" x14ac:dyDescent="0.25">
      <c r="A57">
        <v>2014</v>
      </c>
      <c r="B57">
        <v>189</v>
      </c>
      <c r="C57">
        <v>31</v>
      </c>
      <c r="D57" s="4">
        <v>16.402116402116402</v>
      </c>
      <c r="E57">
        <v>1776</v>
      </c>
      <c r="F57">
        <v>175</v>
      </c>
      <c r="G57" s="4">
        <v>9.8536036036036041</v>
      </c>
    </row>
    <row r="58" spans="1:7" x14ac:dyDescent="0.25">
      <c r="A58">
        <v>2015</v>
      </c>
      <c r="B58">
        <v>146</v>
      </c>
      <c r="C58">
        <v>29</v>
      </c>
      <c r="D58" s="4">
        <v>19.863013698630137</v>
      </c>
      <c r="E58">
        <v>1584</v>
      </c>
      <c r="F58">
        <v>205</v>
      </c>
      <c r="G58" s="4">
        <v>12.94191919191919</v>
      </c>
    </row>
    <row r="59" spans="1:7" x14ac:dyDescent="0.25">
      <c r="A59">
        <v>2016</v>
      </c>
      <c r="B59">
        <v>180</v>
      </c>
      <c r="C59">
        <v>32</v>
      </c>
      <c r="D59" s="4">
        <v>17.777777777777779</v>
      </c>
      <c r="E59">
        <v>1837</v>
      </c>
      <c r="F59">
        <v>208</v>
      </c>
      <c r="G59" s="4">
        <v>11.322808927599347</v>
      </c>
    </row>
    <row r="60" spans="1:7" x14ac:dyDescent="0.25">
      <c r="A60">
        <v>2017</v>
      </c>
      <c r="B60">
        <v>215</v>
      </c>
      <c r="C60">
        <v>37</v>
      </c>
      <c r="D60" s="4">
        <v>17.209302325581401</v>
      </c>
      <c r="E60">
        <v>2010</v>
      </c>
      <c r="F60">
        <v>242</v>
      </c>
      <c r="G60" s="4">
        <v>12.039800995024899</v>
      </c>
    </row>
    <row r="61" spans="1:7" x14ac:dyDescent="0.25">
      <c r="A61">
        <v>2018</v>
      </c>
      <c r="B61">
        <v>204</v>
      </c>
      <c r="C61">
        <v>29</v>
      </c>
      <c r="D61" s="4">
        <v>14.2156862745098</v>
      </c>
      <c r="E61">
        <v>2072</v>
      </c>
      <c r="F61">
        <v>246</v>
      </c>
      <c r="G61" s="4">
        <v>11.872586872586901</v>
      </c>
    </row>
    <row r="62" spans="1:7" x14ac:dyDescent="0.25">
      <c r="A62">
        <v>2019</v>
      </c>
      <c r="B62">
        <v>184</v>
      </c>
      <c r="C62">
        <v>36</v>
      </c>
      <c r="D62" s="4">
        <v>19.565217391304301</v>
      </c>
      <c r="E62">
        <v>1537</v>
      </c>
      <c r="F62">
        <v>193</v>
      </c>
      <c r="G62" s="4">
        <v>12.5569290826285</v>
      </c>
    </row>
    <row r="64" spans="1:7" x14ac:dyDescent="0.25">
      <c r="A64" s="17" t="s">
        <v>21</v>
      </c>
    </row>
  </sheetData>
  <mergeCells count="1">
    <mergeCell ref="A41:C41"/>
  </mergeCells>
  <pageMargins left="0.7" right="0.7" top="0.75" bottom="0.75" header="0.3" footer="0.3"/>
  <pageSetup paperSize="9" orientation="portrait" r:id="rId1"/>
  <ignoredErrors>
    <ignoredError sqref="D35:D37 D29:D31 L29:L31 T29:T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Koppejan, D. MSc (Doenja)</dc:creator>
  <cp:lastModifiedBy>Suzanne Vogelezang</cp:lastModifiedBy>
  <dcterms:created xsi:type="dcterms:W3CDTF">2018-05-31T07:58:35Z</dcterms:created>
  <dcterms:modified xsi:type="dcterms:W3CDTF">2020-01-31T12:03:52Z</dcterms:modified>
</cp:coreProperties>
</file>