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15" windowWidth="15480" windowHeight="11640"/>
  </bookViews>
  <sheets>
    <sheet name="content" sheetId="22" r:id="rId1"/>
    <sheet name="income " sheetId="1" r:id="rId2"/>
    <sheet name="income since 2001" sheetId="18" r:id="rId3"/>
    <sheet name="expenditures " sheetId="2" r:id="rId4"/>
    <sheet name="expenditures since 2001" sheetId="21" r:id="rId5"/>
  </sheets>
  <calcPr calcId="162913"/>
</workbook>
</file>

<file path=xl/calcChain.xml><?xml version="1.0" encoding="utf-8"?>
<calcChain xmlns="http://schemas.openxmlformats.org/spreadsheetml/2006/main">
  <c r="B11" i="1" l="1"/>
  <c r="B9" i="1"/>
  <c r="B14" i="1" s="1"/>
  <c r="B5" i="1"/>
  <c r="V10" i="18"/>
  <c r="V8" i="18"/>
  <c r="V13" i="18" s="1"/>
  <c r="V17" i="18" s="1"/>
  <c r="V4" i="18"/>
  <c r="V16" i="18" s="1"/>
  <c r="V18" i="18" l="1"/>
  <c r="C8" i="2"/>
  <c r="U10" i="18"/>
  <c r="U8" i="18"/>
  <c r="U13" i="18" s="1"/>
  <c r="U17" i="18" s="1"/>
  <c r="U4" i="18"/>
  <c r="U16" i="18" s="1"/>
  <c r="U18" i="18" l="1"/>
  <c r="T8" i="18" l="1"/>
  <c r="T13" i="18" s="1"/>
  <c r="T17" i="18" s="1"/>
  <c r="T4" i="18"/>
  <c r="T18" i="18" s="1"/>
  <c r="C5" i="1"/>
  <c r="C6" i="1"/>
  <c r="C7" i="1"/>
  <c r="C8" i="1"/>
  <c r="C9" i="1"/>
  <c r="C10" i="1"/>
  <c r="C11" i="1"/>
  <c r="C12" i="1"/>
  <c r="T16" i="18" l="1"/>
  <c r="C12" i="2"/>
  <c r="C11" i="2"/>
  <c r="C10" i="2"/>
  <c r="C9" i="2"/>
  <c r="C7" i="2"/>
  <c r="C6" i="2"/>
  <c r="C5" i="2"/>
  <c r="C4" i="2"/>
  <c r="C14" i="1"/>
  <c r="Q18" i="18" l="1"/>
  <c r="Q16" i="18"/>
  <c r="Q8" i="18"/>
  <c r="Q13" i="18" s="1"/>
  <c r="Q17" i="18" s="1"/>
  <c r="R8" i="18"/>
  <c r="R13" i="18" s="1"/>
  <c r="R17" i="18" s="1"/>
  <c r="R4" i="18"/>
  <c r="R18" i="18" s="1"/>
  <c r="R16" i="18" l="1"/>
  <c r="J18" i="18" l="1"/>
  <c r="C18" i="18"/>
  <c r="B18" i="18"/>
  <c r="N16" i="18"/>
  <c r="C16" i="18"/>
  <c r="B16" i="18"/>
  <c r="N13" i="18"/>
  <c r="N17" i="18" s="1"/>
  <c r="M13" i="18"/>
  <c r="M17" i="18" s="1"/>
  <c r="L13" i="18"/>
  <c r="K13" i="18"/>
  <c r="J13" i="18"/>
  <c r="J17" i="18" s="1"/>
  <c r="I13" i="18"/>
  <c r="I17" i="18" s="1"/>
  <c r="H13" i="18"/>
  <c r="H17" i="18" s="1"/>
  <c r="G13" i="18"/>
  <c r="G17" i="18" s="1"/>
  <c r="F13" i="18"/>
  <c r="F17" i="18" s="1"/>
  <c r="E13" i="18"/>
  <c r="E17" i="18" s="1"/>
  <c r="D13" i="18"/>
  <c r="C13" i="18"/>
  <c r="B13" i="18"/>
  <c r="B17" i="18" s="1"/>
  <c r="O10" i="18"/>
  <c r="O8" i="18"/>
  <c r="O13" i="18" s="1"/>
  <c r="N4" i="18"/>
  <c r="N18" i="18" s="1"/>
  <c r="M4" i="18"/>
  <c r="M18" i="18" s="1"/>
  <c r="L4" i="18"/>
  <c r="L18" i="18" s="1"/>
  <c r="K4" i="18"/>
  <c r="K16" i="18" s="1"/>
  <c r="J4" i="18"/>
  <c r="J16" i="18" s="1"/>
  <c r="I4" i="18"/>
  <c r="I18" i="18" s="1"/>
  <c r="H4" i="18"/>
  <c r="H18" i="18" s="1"/>
  <c r="G4" i="18"/>
  <c r="G16" i="18" s="1"/>
  <c r="F4" i="18"/>
  <c r="F18" i="18" s="1"/>
  <c r="E4" i="18"/>
  <c r="E18" i="18" s="1"/>
  <c r="D4" i="18"/>
  <c r="D18" i="18" s="1"/>
  <c r="C4" i="18"/>
  <c r="B4" i="18"/>
  <c r="F16" i="18" l="1"/>
  <c r="C17" i="18"/>
  <c r="K17" i="18"/>
  <c r="K18" i="18"/>
  <c r="G18" i="18"/>
  <c r="D17" i="18"/>
  <c r="L17" i="18"/>
  <c r="D16" i="18"/>
  <c r="H16" i="18"/>
  <c r="L16" i="18"/>
  <c r="O4" i="18"/>
  <c r="E16" i="18"/>
  <c r="I16" i="18"/>
  <c r="M16" i="18"/>
  <c r="O18" i="18" l="1"/>
  <c r="O16" i="18"/>
  <c r="O17" i="18"/>
</calcChain>
</file>

<file path=xl/sharedStrings.xml><?xml version="1.0" encoding="utf-8"?>
<sst xmlns="http://schemas.openxmlformats.org/spreadsheetml/2006/main" count="96" uniqueCount="70">
  <si>
    <t>Annual accounts and financial accounts NWO</t>
  </si>
  <si>
    <t>Funding source</t>
  </si>
  <si>
    <t>Total income</t>
  </si>
  <si>
    <t>Income (M€)</t>
  </si>
  <si>
    <t>in %</t>
  </si>
  <si>
    <t>- Specific subsidies ministry OCW</t>
  </si>
  <si>
    <t>- Income ministry of Education, Culture and Science (OCW)</t>
  </si>
  <si>
    <t>- Subsidies and contributions of other ministries</t>
  </si>
  <si>
    <t>- Income from companies</t>
  </si>
  <si>
    <t>- Other subsidies and contributions</t>
  </si>
  <si>
    <t>- Other income</t>
  </si>
  <si>
    <t>- Subsidy ministry of Economic Affairs, Agriculture and Innovation (EL&amp;I)</t>
  </si>
  <si>
    <t>Total</t>
  </si>
  <si>
    <t>in percentages of total</t>
  </si>
  <si>
    <t>Share OCW</t>
  </si>
  <si>
    <t>Work for third parties</t>
  </si>
  <si>
    <t>Other</t>
  </si>
  <si>
    <t>Source</t>
  </si>
  <si>
    <t>Annual accounts NWO</t>
  </si>
  <si>
    <t>Destination</t>
  </si>
  <si>
    <t>- NWO-institutes</t>
  </si>
  <si>
    <t>Total expenditure</t>
  </si>
  <si>
    <t>Note</t>
  </si>
  <si>
    <t>Content</t>
  </si>
  <si>
    <t>Income by funding source, since 2001 (M€)</t>
  </si>
  <si>
    <t>Expenditures by destination, since 2001 (M€)</t>
  </si>
  <si>
    <t>Sources</t>
  </si>
  <si>
    <t>Income NWO by funding source, since 2001 (M€)</t>
  </si>
  <si>
    <t>EU subsidies</t>
  </si>
  <si>
    <t>Subsidies and other contributions are:</t>
  </si>
  <si>
    <t>Subsidies of other government than ministries</t>
  </si>
  <si>
    <t>Other subsidies</t>
  </si>
  <si>
    <t>Total income fom third parties</t>
  </si>
  <si>
    <t>Total income from third parties is without the income form OCW</t>
  </si>
  <si>
    <t>NWO has changed its financial administrative system. Therefore are the data in the annual account since 2012</t>
  </si>
  <si>
    <t>not comparable with the data till 2011. Therefore these more recent data are not presented here.</t>
  </si>
  <si>
    <t>- Subsidy ministry of Economic Affairs</t>
  </si>
  <si>
    <t>Income by funding source, most recent year, in M€ and in percentages of total</t>
  </si>
  <si>
    <t>Expenditures by destination, most recent year, in M€ and in percentages of total</t>
  </si>
  <si>
    <t>Income NWO by funding source, most recent year, in M€ and in percentages of total</t>
  </si>
  <si>
    <t>NWO has changed its financial administrative system. Therefore the data in the annual account since 2012 are</t>
  </si>
  <si>
    <t>- Universities of applied sciences</t>
  </si>
  <si>
    <t>- Universities</t>
  </si>
  <si>
    <t>- Other research institutes</t>
  </si>
  <si>
    <t>Minus: third party cash contributions</t>
  </si>
  <si>
    <t>- NWO Management and administration</t>
  </si>
  <si>
    <t xml:space="preserve">not comparable with the data upto 2011. </t>
  </si>
  <si>
    <t>2012*</t>
  </si>
  <si>
    <t>- Exploitation of institutes/STW</t>
  </si>
  <si>
    <t>Notes:</t>
  </si>
  <si>
    <t>Source:</t>
  </si>
  <si>
    <t xml:space="preserve">* From 2012 onwards, the expenditure figures have been categorised differently, implying that the division over different types of destination is not comparable with previous years. </t>
  </si>
  <si>
    <t xml:space="preserve">The exploitation of STW / institutes has been added as a separate category from 2012 onwards. </t>
  </si>
  <si>
    <t>Starting in 2015 the implementation of SIA-Raak (practice oriented research at the universities of applied sciences) has become one of the tasks of NWO and therefore added as one of the expenditure categories</t>
  </si>
  <si>
    <t>Updates</t>
  </si>
  <si>
    <t>Most recent annual account NWO</t>
  </si>
  <si>
    <t>Annual reports NWO</t>
  </si>
  <si>
    <t>- Ministry of Education**</t>
  </si>
  <si>
    <t>** Changed view of OCW regarding OCW claim</t>
  </si>
  <si>
    <t>-TO2</t>
  </si>
  <si>
    <t>- NWO institutes/STW</t>
  </si>
  <si>
    <t>- KNAW institutes</t>
  </si>
  <si>
    <t>- TO2</t>
  </si>
  <si>
    <t>- NWO-institutes/STW</t>
  </si>
  <si>
    <t>- KNAW-institutes</t>
  </si>
  <si>
    <t>New devision from 2019:</t>
  </si>
  <si>
    <t>Total subsidies en contributions</t>
  </si>
  <si>
    <t>October 2022: update with 2021 data</t>
  </si>
  <si>
    <t>Annual report NWO 2021</t>
  </si>
  <si>
    <t>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</si>
</sst>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1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63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164" fontId="4" fillId="2" borderId="1" xfId="0" applyNumberFormat="1" applyFont="1" applyFill="1" applyBorder="1" applyAlignment="1">
      <alignment horizontal="right" wrapText="1"/>
    </xf>
    <xf numFmtId="164" fontId="5" fillId="0" borderId="4" xfId="0" applyNumberFormat="1" applyFont="1" applyFill="1" applyBorder="1"/>
    <xf numFmtId="164" fontId="4" fillId="2" borderId="2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/>
    <xf numFmtId="0" fontId="4" fillId="0" borderId="3" xfId="0" applyFont="1" applyBorder="1"/>
    <xf numFmtId="164" fontId="4" fillId="0" borderId="3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/>
    <xf numFmtId="164" fontId="4" fillId="2" borderId="5" xfId="0" applyNumberFormat="1" applyFont="1" applyFill="1" applyBorder="1" applyAlignment="1">
      <alignment horizontal="right" wrapText="1"/>
    </xf>
    <xf numFmtId="164" fontId="5" fillId="0" borderId="3" xfId="0" applyNumberFormat="1" applyFont="1" applyFill="1" applyBorder="1"/>
    <xf numFmtId="0" fontId="5" fillId="2" borderId="1" xfId="0" applyFont="1" applyFill="1" applyBorder="1" applyAlignment="1">
      <alignment horizontal="right" wrapText="1"/>
    </xf>
    <xf numFmtId="0" fontId="4" fillId="0" borderId="0" xfId="0" applyFont="1" applyBorder="1" applyAlignment="1"/>
    <xf numFmtId="0" fontId="5" fillId="2" borderId="1" xfId="0" applyFont="1" applyFill="1" applyBorder="1" applyAlignment="1">
      <alignment wrapText="1"/>
    </xf>
    <xf numFmtId="0" fontId="4" fillId="2" borderId="1" xfId="0" quotePrefix="1" applyFont="1" applyFill="1" applyBorder="1" applyAlignment="1">
      <alignment wrapText="1"/>
    </xf>
    <xf numFmtId="0" fontId="5" fillId="0" borderId="3" xfId="0" applyFont="1" applyBorder="1"/>
    <xf numFmtId="0" fontId="5" fillId="0" borderId="3" xfId="0" applyFont="1" applyFill="1" applyBorder="1"/>
    <xf numFmtId="0" fontId="4" fillId="2" borderId="1" xfId="0" quotePrefix="1" applyFont="1" applyFill="1" applyBorder="1" applyAlignment="1">
      <alignment horizontal="left"/>
    </xf>
    <xf numFmtId="164" fontId="4" fillId="0" borderId="3" xfId="0" applyNumberFormat="1" applyFont="1" applyBorder="1"/>
    <xf numFmtId="164" fontId="4" fillId="0" borderId="3" xfId="0" quotePrefix="1" applyNumberFormat="1" applyFont="1" applyBorder="1"/>
    <xf numFmtId="0" fontId="4" fillId="0" borderId="3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165" fontId="4" fillId="0" borderId="0" xfId="0" applyNumberFormat="1" applyFont="1" applyFill="1"/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0" quotePrefix="1" applyFont="1"/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 wrapText="1"/>
    </xf>
    <xf numFmtId="164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164" fontId="5" fillId="0" borderId="1" xfId="0" applyNumberFormat="1" applyFont="1" applyFill="1" applyBorder="1"/>
    <xf numFmtId="9" fontId="10" fillId="0" borderId="1" xfId="2" applyFont="1" applyFill="1" applyBorder="1"/>
    <xf numFmtId="164" fontId="4" fillId="0" borderId="1" xfId="0" applyNumberFormat="1" applyFont="1" applyFill="1" applyBorder="1"/>
    <xf numFmtId="166" fontId="8" fillId="0" borderId="1" xfId="2" applyNumberFormat="1" applyFont="1" applyFill="1" applyBorder="1"/>
    <xf numFmtId="0" fontId="4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6" xfId="0" quotePrefix="1" applyFont="1" applyFill="1" applyBorder="1" applyAlignment="1">
      <alignment wrapText="1"/>
    </xf>
    <xf numFmtId="0" fontId="8" fillId="0" borderId="6" xfId="0" quotePrefix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/>
    <xf numFmtId="164" fontId="8" fillId="2" borderId="7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4" fillId="3" borderId="7" xfId="0" applyNumberFormat="1" applyFont="1" applyFill="1" applyBorder="1" applyAlignment="1">
      <alignment horizontal="right" wrapText="1"/>
    </xf>
    <xf numFmtId="164" fontId="4" fillId="2" borderId="7" xfId="0" applyNumberFormat="1" applyFont="1" applyFill="1" applyBorder="1" applyAlignment="1">
      <alignment horizontal="right" wrapText="1"/>
    </xf>
    <xf numFmtId="164" fontId="8" fillId="3" borderId="7" xfId="0" applyNumberFormat="1" applyFont="1" applyFill="1" applyBorder="1" applyAlignment="1">
      <alignment horizontal="right" wrapText="1"/>
    </xf>
    <xf numFmtId="0" fontId="5" fillId="0" borderId="8" xfId="0" applyFont="1" applyBorder="1"/>
    <xf numFmtId="164" fontId="5" fillId="0" borderId="8" xfId="0" applyNumberFormat="1" applyFont="1" applyBorder="1"/>
    <xf numFmtId="164" fontId="4" fillId="0" borderId="8" xfId="0" applyNumberFormat="1" applyFont="1" applyBorder="1"/>
    <xf numFmtId="164" fontId="4" fillId="0" borderId="8" xfId="0" applyNumberFormat="1" applyFont="1" applyBorder="1" applyAlignment="1">
      <alignment vertical="center"/>
    </xf>
    <xf numFmtId="0" fontId="4" fillId="0" borderId="8" xfId="0" applyFont="1" applyBorder="1"/>
    <xf numFmtId="164" fontId="4" fillId="0" borderId="8" xfId="0" applyNumberFormat="1" applyFont="1" applyFill="1" applyBorder="1"/>
    <xf numFmtId="0" fontId="5" fillId="0" borderId="4" xfId="0" applyFont="1" applyBorder="1"/>
    <xf numFmtId="0" fontId="4" fillId="0" borderId="4" xfId="0" applyFont="1" applyBorder="1"/>
    <xf numFmtId="164" fontId="4" fillId="0" borderId="9" xfId="0" applyNumberFormat="1" applyFont="1" applyFill="1" applyBorder="1"/>
    <xf numFmtId="9" fontId="10" fillId="0" borderId="9" xfId="2" applyFont="1" applyFill="1" applyBorder="1"/>
    <xf numFmtId="0" fontId="10" fillId="0" borderId="1" xfId="0" applyFont="1" applyBorder="1" applyAlignment="1">
      <alignment horizontal="right"/>
    </xf>
    <xf numFmtId="0" fontId="4" fillId="0" borderId="10" xfId="0" quotePrefix="1" applyFont="1" applyFill="1" applyBorder="1" applyAlignment="1">
      <alignment wrapText="1"/>
    </xf>
    <xf numFmtId="164" fontId="4" fillId="3" borderId="11" xfId="0" applyNumberFormat="1" applyFont="1" applyFill="1" applyBorder="1" applyAlignment="1">
      <alignment horizontal="right" wrapText="1"/>
    </xf>
    <xf numFmtId="164" fontId="4" fillId="2" borderId="11" xfId="0" applyNumberFormat="1" applyFont="1" applyFill="1" applyBorder="1" applyAlignment="1">
      <alignment horizontal="right" wrapText="1"/>
    </xf>
    <xf numFmtId="0" fontId="5" fillId="0" borderId="0" xfId="0" applyFont="1" applyBorder="1"/>
    <xf numFmtId="0" fontId="5" fillId="0" borderId="12" xfId="0" applyFont="1" applyBorder="1"/>
    <xf numFmtId="164" fontId="5" fillId="0" borderId="12" xfId="0" applyNumberFormat="1" applyFont="1" applyBorder="1"/>
    <xf numFmtId="164" fontId="4" fillId="0" borderId="12" xfId="0" applyNumberFormat="1" applyFont="1" applyFill="1" applyBorder="1"/>
    <xf numFmtId="0" fontId="10" fillId="0" borderId="0" xfId="0" applyFont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Border="1"/>
    <xf numFmtId="9" fontId="10" fillId="0" borderId="0" xfId="2" applyFont="1" applyFill="1" applyBorder="1"/>
    <xf numFmtId="0" fontId="4" fillId="2" borderId="0" xfId="0" applyFont="1" applyFill="1" applyBorder="1" applyAlignment="1">
      <alignment wrapText="1"/>
    </xf>
    <xf numFmtId="164" fontId="4" fillId="0" borderId="0" xfId="0" applyNumberFormat="1" applyFont="1" applyBorder="1"/>
    <xf numFmtId="9" fontId="8" fillId="0" borderId="0" xfId="2" applyFont="1" applyFill="1" applyBorder="1"/>
    <xf numFmtId="0" fontId="4" fillId="2" borderId="0" xfId="0" quotePrefix="1" applyFont="1" applyFill="1" applyBorder="1" applyAlignment="1">
      <alignment wrapText="1"/>
    </xf>
    <xf numFmtId="164" fontId="4" fillId="0" borderId="0" xfId="0" applyNumberFormat="1" applyFont="1" applyBorder="1" applyAlignment="1">
      <alignment vertical="center"/>
    </xf>
    <xf numFmtId="0" fontId="4" fillId="0" borderId="0" xfId="0" quotePrefix="1" applyFont="1" applyBorder="1"/>
    <xf numFmtId="0" fontId="4" fillId="0" borderId="0" xfId="0" applyFont="1" applyBorder="1"/>
    <xf numFmtId="3" fontId="4" fillId="0" borderId="12" xfId="0" applyNumberFormat="1" applyFont="1" applyBorder="1"/>
    <xf numFmtId="0" fontId="4" fillId="0" borderId="13" xfId="0" quotePrefix="1" applyFont="1" applyFill="1" applyBorder="1" applyAlignment="1">
      <alignment wrapText="1"/>
    </xf>
    <xf numFmtId="0" fontId="8" fillId="0" borderId="13" xfId="0" quotePrefix="1" applyFont="1" applyFill="1" applyBorder="1" applyAlignment="1">
      <alignment wrapText="1"/>
    </xf>
    <xf numFmtId="0" fontId="5" fillId="0" borderId="14" xfId="0" applyFont="1" applyBorder="1"/>
    <xf numFmtId="164" fontId="5" fillId="0" borderId="14" xfId="0" applyNumberFormat="1" applyFont="1" applyBorder="1"/>
    <xf numFmtId="3" fontId="4" fillId="0" borderId="14" xfId="0" applyNumberFormat="1" applyFont="1" applyBorder="1"/>
    <xf numFmtId="164" fontId="4" fillId="0" borderId="14" xfId="0" applyNumberFormat="1" applyFont="1" applyFill="1" applyBorder="1"/>
    <xf numFmtId="0" fontId="5" fillId="0" borderId="15" xfId="0" applyFont="1" applyBorder="1"/>
    <xf numFmtId="164" fontId="5" fillId="0" borderId="15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Fill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9"/>
  <sheetViews>
    <sheetView tabSelected="1" workbookViewId="0">
      <selection activeCell="C12" sqref="C12"/>
    </sheetView>
  </sheetViews>
  <sheetFormatPr defaultRowHeight="15" customHeight="1"/>
  <cols>
    <col min="1" max="16384" width="9.140625" style="2"/>
  </cols>
  <sheetData>
    <row r="1" spans="2:2" ht="20.100000000000001" customHeight="1">
      <c r="B1" s="1" t="s">
        <v>23</v>
      </c>
    </row>
    <row r="5" spans="2:2" ht="15" customHeight="1">
      <c r="B5" s="2" t="s">
        <v>37</v>
      </c>
    </row>
    <row r="6" spans="2:2" ht="15" customHeight="1">
      <c r="B6" s="2" t="s">
        <v>24</v>
      </c>
    </row>
    <row r="7" spans="2:2" ht="15" customHeight="1">
      <c r="B7" s="2" t="s">
        <v>38</v>
      </c>
    </row>
    <row r="8" spans="2:2" ht="15" customHeight="1">
      <c r="B8" s="2" t="s">
        <v>25</v>
      </c>
    </row>
    <row r="14" spans="2:2" ht="15" customHeight="1">
      <c r="B14" s="3" t="s">
        <v>26</v>
      </c>
    </row>
    <row r="15" spans="2:2" ht="15" customHeight="1">
      <c r="B15" s="2" t="s">
        <v>0</v>
      </c>
    </row>
    <row r="16" spans="2:2" ht="15" customHeight="1">
      <c r="B16" s="4"/>
    </row>
    <row r="17" spans="2:2" ht="15" customHeight="1">
      <c r="B17" s="3" t="s">
        <v>54</v>
      </c>
    </row>
    <row r="18" spans="2:2" ht="15" customHeight="1">
      <c r="B18" s="2" t="s">
        <v>67</v>
      </c>
    </row>
    <row r="19" spans="2:2" ht="15" customHeight="1">
      <c r="B19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A14" sqref="A14"/>
    </sheetView>
  </sheetViews>
  <sheetFormatPr defaultRowHeight="15" customHeight="1"/>
  <cols>
    <col min="1" max="1" width="59.85546875" style="2" customWidth="1"/>
    <col min="2" max="2" width="14" style="2" customWidth="1"/>
    <col min="3" max="3" width="18" style="2" customWidth="1"/>
    <col min="4" max="16384" width="9.140625" style="2"/>
  </cols>
  <sheetData>
    <row r="1" spans="1:7" ht="15" customHeight="1">
      <c r="A1" s="35" t="s">
        <v>39</v>
      </c>
      <c r="B1" s="16"/>
      <c r="C1" s="16"/>
    </row>
    <row r="2" spans="1:7" ht="15" customHeight="1">
      <c r="A2" s="12"/>
    </row>
    <row r="4" spans="1:7" s="3" customFormat="1" ht="15" customHeight="1">
      <c r="A4" s="17" t="s">
        <v>1</v>
      </c>
      <c r="B4" s="15" t="s">
        <v>3</v>
      </c>
      <c r="C4" s="36" t="s">
        <v>4</v>
      </c>
      <c r="E4" s="69"/>
      <c r="F4" s="69"/>
      <c r="G4" s="73"/>
    </row>
    <row r="5" spans="1:7" s="3" customFormat="1" ht="15" customHeight="1">
      <c r="A5" s="17" t="s">
        <v>2</v>
      </c>
      <c r="B5" s="92">
        <f>SUM(B6:B12)</f>
        <v>1107.2660000000001</v>
      </c>
      <c r="C5" s="64">
        <f>B5/B$5</f>
        <v>1</v>
      </c>
      <c r="E5" s="74"/>
      <c r="F5" s="75"/>
      <c r="G5" s="76"/>
    </row>
    <row r="6" spans="1:7" ht="15" customHeight="1">
      <c r="A6" s="18" t="s">
        <v>6</v>
      </c>
      <c r="B6" s="93">
        <v>996.44399999999996</v>
      </c>
      <c r="C6" s="64">
        <f t="shared" ref="C6:C14" si="0">B6/B$5</f>
        <v>0.89991384184107515</v>
      </c>
      <c r="E6" s="77"/>
      <c r="F6" s="78"/>
      <c r="G6" s="79"/>
    </row>
    <row r="7" spans="1:7" ht="15" customHeight="1">
      <c r="A7" s="18" t="s">
        <v>5</v>
      </c>
      <c r="B7" s="93">
        <v>1.0269999999999999</v>
      </c>
      <c r="C7" s="64">
        <f t="shared" si="0"/>
        <v>9.2750974020696004E-4</v>
      </c>
      <c r="E7" s="77"/>
      <c r="F7" s="78"/>
      <c r="G7" s="79"/>
    </row>
    <row r="8" spans="1:7" ht="15" customHeight="1">
      <c r="A8" s="18" t="s">
        <v>36</v>
      </c>
      <c r="B8" s="93">
        <v>30.69</v>
      </c>
      <c r="C8" s="64">
        <f t="shared" si="0"/>
        <v>2.7716917163536133E-2</v>
      </c>
      <c r="E8" s="80"/>
      <c r="F8" s="81"/>
      <c r="G8" s="79"/>
    </row>
    <row r="9" spans="1:7" ht="15" customHeight="1">
      <c r="A9" s="18" t="s">
        <v>7</v>
      </c>
      <c r="B9" s="93">
        <f>81.631-B8</f>
        <v>50.941000000000003</v>
      </c>
      <c r="C9" s="64">
        <f t="shared" si="0"/>
        <v>4.6006108739905315E-2</v>
      </c>
      <c r="E9" s="80"/>
      <c r="F9" s="81"/>
      <c r="G9" s="79"/>
    </row>
    <row r="10" spans="1:7" ht="15" customHeight="1">
      <c r="A10" s="18" t="s">
        <v>8</v>
      </c>
      <c r="B10" s="93">
        <v>10.5</v>
      </c>
      <c r="C10" s="64">
        <f t="shared" si="0"/>
        <v>9.4828162338588921E-3</v>
      </c>
      <c r="E10" s="77"/>
      <c r="F10" s="81"/>
      <c r="G10" s="79"/>
    </row>
    <row r="11" spans="1:7" ht="15" customHeight="1">
      <c r="A11" s="18" t="s">
        <v>9</v>
      </c>
      <c r="B11" s="93">
        <f>22.009-B10</f>
        <v>11.509</v>
      </c>
      <c r="C11" s="64">
        <f t="shared" si="0"/>
        <v>1.0394069717664951E-2</v>
      </c>
      <c r="E11" s="77"/>
      <c r="F11" s="78"/>
      <c r="G11" s="79"/>
    </row>
    <row r="12" spans="1:7" ht="15" customHeight="1">
      <c r="A12" s="18" t="s">
        <v>10</v>
      </c>
      <c r="B12" s="93">
        <v>6.1550000000000002</v>
      </c>
      <c r="C12" s="64">
        <f t="shared" si="0"/>
        <v>5.558736563752522E-3</v>
      </c>
      <c r="E12" s="82"/>
      <c r="F12" s="78"/>
      <c r="G12" s="79"/>
    </row>
    <row r="13" spans="1:7" ht="15" customHeight="1">
      <c r="A13" s="12"/>
      <c r="C13" s="64"/>
      <c r="E13" s="25"/>
      <c r="F13" s="83"/>
      <c r="G13" s="79"/>
    </row>
    <row r="14" spans="1:7" ht="15" customHeight="1">
      <c r="A14" s="12" t="s">
        <v>66</v>
      </c>
      <c r="B14" s="94">
        <f t="shared" ref="B14" si="1">+B8+B9+B10+B11</f>
        <v>103.64</v>
      </c>
      <c r="C14" s="64">
        <f t="shared" si="0"/>
        <v>9.3599911854965287E-2</v>
      </c>
      <c r="E14" s="25"/>
      <c r="F14" s="11"/>
      <c r="G14" s="79"/>
    </row>
    <row r="15" spans="1:7" ht="15" customHeight="1">
      <c r="A15" s="12"/>
    </row>
    <row r="16" spans="1:7" ht="15" customHeight="1">
      <c r="A16" s="12"/>
      <c r="B16" s="38"/>
    </row>
    <row r="17" spans="1:2" ht="15" customHeight="1">
      <c r="A17" s="32" t="s">
        <v>17</v>
      </c>
    </row>
    <row r="18" spans="1:2" ht="15" customHeight="1">
      <c r="A18" s="33" t="s">
        <v>68</v>
      </c>
    </row>
    <row r="19" spans="1:2" ht="15" customHeight="1">
      <c r="A19" s="32"/>
    </row>
    <row r="20" spans="1:2" ht="15" customHeight="1">
      <c r="A20" s="32" t="s">
        <v>22</v>
      </c>
    </row>
    <row r="21" spans="1:2" ht="15" customHeight="1">
      <c r="A21" s="34" t="s">
        <v>29</v>
      </c>
      <c r="B21" s="2" t="s">
        <v>28</v>
      </c>
    </row>
    <row r="22" spans="1:2" ht="15" customHeight="1">
      <c r="A22" s="12"/>
      <c r="B22" s="2" t="s">
        <v>30</v>
      </c>
    </row>
    <row r="23" spans="1:2" ht="15" customHeight="1">
      <c r="A23" s="12"/>
      <c r="B23" s="2" t="s">
        <v>31</v>
      </c>
    </row>
    <row r="24" spans="1:2" ht="15" customHeight="1">
      <c r="A24" s="12"/>
    </row>
    <row r="25" spans="1:2" ht="15" customHeight="1">
      <c r="A25" s="12"/>
    </row>
    <row r="26" spans="1:2" ht="15" customHeight="1">
      <c r="A26" s="12"/>
    </row>
    <row r="27" spans="1:2" ht="15" customHeight="1">
      <c r="A27" s="12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workbookViewId="0">
      <selection activeCell="V3" sqref="V3:V18"/>
    </sheetView>
  </sheetViews>
  <sheetFormatPr defaultRowHeight="15" customHeight="1"/>
  <cols>
    <col min="1" max="1" width="58.140625" style="2" customWidth="1"/>
    <col min="2" max="13" width="8.7109375" style="2" customWidth="1"/>
    <col min="14" max="16384" width="9.140625" style="2"/>
  </cols>
  <sheetData>
    <row r="1" spans="1:22" ht="15" customHeight="1">
      <c r="A1" s="3" t="s">
        <v>27</v>
      </c>
    </row>
    <row r="3" spans="1:22" s="3" customFormat="1" ht="15" customHeight="1">
      <c r="A3" s="19"/>
      <c r="B3" s="19">
        <v>2001</v>
      </c>
      <c r="C3" s="19">
        <v>2002</v>
      </c>
      <c r="D3" s="19">
        <v>2003</v>
      </c>
      <c r="E3" s="19">
        <v>2004</v>
      </c>
      <c r="F3" s="19">
        <v>2005</v>
      </c>
      <c r="G3" s="19">
        <v>2006</v>
      </c>
      <c r="H3" s="19">
        <v>2007</v>
      </c>
      <c r="I3" s="19">
        <v>2008</v>
      </c>
      <c r="J3" s="19">
        <v>2009</v>
      </c>
      <c r="K3" s="19">
        <v>2010</v>
      </c>
      <c r="L3" s="19">
        <v>2011</v>
      </c>
      <c r="M3" s="19">
        <v>2012</v>
      </c>
      <c r="N3" s="19">
        <v>2013</v>
      </c>
      <c r="O3" s="19">
        <v>2014</v>
      </c>
      <c r="P3" s="19">
        <v>2015</v>
      </c>
      <c r="Q3" s="61">
        <v>2016</v>
      </c>
      <c r="R3" s="55">
        <v>2017</v>
      </c>
      <c r="S3" s="55">
        <v>2018</v>
      </c>
      <c r="T3" s="70">
        <v>2019</v>
      </c>
      <c r="U3" s="87">
        <v>2020</v>
      </c>
      <c r="V3" s="91">
        <v>2021</v>
      </c>
    </row>
    <row r="4" spans="1:22" ht="15" customHeight="1">
      <c r="A4" s="20" t="s">
        <v>12</v>
      </c>
      <c r="B4" s="14">
        <f>SUM(B5:B11)</f>
        <v>432.57499999999993</v>
      </c>
      <c r="C4" s="14">
        <f t="shared" ref="C4:O4" si="0">SUM(C5:C11)</f>
        <v>446.23699999999997</v>
      </c>
      <c r="D4" s="14">
        <f t="shared" si="0"/>
        <v>438.49100000000004</v>
      </c>
      <c r="E4" s="14">
        <f t="shared" si="0"/>
        <v>451.65499999999997</v>
      </c>
      <c r="F4" s="14">
        <f t="shared" si="0"/>
        <v>489.64100000000002</v>
      </c>
      <c r="G4" s="14">
        <f t="shared" si="0"/>
        <v>504.661</v>
      </c>
      <c r="H4" s="14">
        <f t="shared" si="0"/>
        <v>566.65899999999988</v>
      </c>
      <c r="I4" s="14">
        <f t="shared" si="0"/>
        <v>601.06600000000003</v>
      </c>
      <c r="J4" s="14">
        <f t="shared" si="0"/>
        <v>707.3610000000001</v>
      </c>
      <c r="K4" s="14">
        <f t="shared" si="0"/>
        <v>727.39599999999996</v>
      </c>
      <c r="L4" s="6">
        <f t="shared" si="0"/>
        <v>698.34800000000007</v>
      </c>
      <c r="M4" s="6">
        <f t="shared" si="0"/>
        <v>733.96400000000006</v>
      </c>
      <c r="N4" s="14">
        <f t="shared" si="0"/>
        <v>731.17200000000003</v>
      </c>
      <c r="O4" s="14">
        <f t="shared" si="0"/>
        <v>819.54</v>
      </c>
      <c r="P4" s="14">
        <v>851.66999999999985</v>
      </c>
      <c r="Q4" s="6">
        <v>913.85599999999999</v>
      </c>
      <c r="R4" s="56">
        <f>SUM(R5:R11)</f>
        <v>903.27599999999995</v>
      </c>
      <c r="S4" s="56">
        <v>1220.278</v>
      </c>
      <c r="T4" s="71">
        <f>SUM(T5:T11)</f>
        <v>1166.2270000000001</v>
      </c>
      <c r="U4" s="88">
        <f>SUM(U5:U11)</f>
        <v>1035.5710000000001</v>
      </c>
      <c r="V4" s="92">
        <f>SUM(V5:V11)</f>
        <v>1107.2660000000001</v>
      </c>
    </row>
    <row r="5" spans="1:22" ht="15" customHeight="1">
      <c r="A5" s="21" t="s">
        <v>6</v>
      </c>
      <c r="B5" s="22">
        <v>277.19900000000001</v>
      </c>
      <c r="C5" s="22">
        <v>295.512</v>
      </c>
      <c r="D5" s="23">
        <v>313.83300000000003</v>
      </c>
      <c r="E5" s="23">
        <v>303.59699999999998</v>
      </c>
      <c r="F5" s="23">
        <v>305.96899999999999</v>
      </c>
      <c r="G5" s="23">
        <v>308.11500000000001</v>
      </c>
      <c r="H5" s="23">
        <v>310.53899999999999</v>
      </c>
      <c r="I5" s="22">
        <v>403.60899999999998</v>
      </c>
      <c r="J5" s="22">
        <v>502.07100000000003</v>
      </c>
      <c r="K5" s="22">
        <v>521.34799999999996</v>
      </c>
      <c r="L5" s="7">
        <v>508.75400000000002</v>
      </c>
      <c r="M5" s="5">
        <v>576.26300000000003</v>
      </c>
      <c r="N5" s="13">
        <v>602.92200000000003</v>
      </c>
      <c r="O5" s="5">
        <v>678.24</v>
      </c>
      <c r="P5" s="13">
        <v>693.39</v>
      </c>
      <c r="Q5" s="7">
        <v>763.22699999999998</v>
      </c>
      <c r="R5" s="57">
        <v>740.93299999999999</v>
      </c>
      <c r="S5" s="57">
        <v>1080.152</v>
      </c>
      <c r="T5" s="84">
        <v>1012.939</v>
      </c>
      <c r="U5" s="89">
        <v>952.26800000000003</v>
      </c>
      <c r="V5" s="93">
        <v>996.44399999999996</v>
      </c>
    </row>
    <row r="6" spans="1:22" ht="15" customHeight="1">
      <c r="A6" s="21" t="s">
        <v>5</v>
      </c>
      <c r="B6" s="22">
        <v>70.209000000000003</v>
      </c>
      <c r="C6" s="22">
        <v>85.991</v>
      </c>
      <c r="D6" s="23">
        <v>41.292000000000002</v>
      </c>
      <c r="E6" s="23">
        <v>55.225000000000001</v>
      </c>
      <c r="F6" s="23">
        <v>80.944000000000003</v>
      </c>
      <c r="G6" s="23">
        <v>102.839</v>
      </c>
      <c r="H6" s="23">
        <v>155.92500000000001</v>
      </c>
      <c r="I6" s="22">
        <v>99.194000000000003</v>
      </c>
      <c r="J6" s="22">
        <v>107.985</v>
      </c>
      <c r="K6" s="22">
        <v>104.032</v>
      </c>
      <c r="L6" s="7">
        <v>75.813000000000002</v>
      </c>
      <c r="M6" s="5">
        <v>38.831000000000003</v>
      </c>
      <c r="N6" s="5">
        <v>14.874000000000001</v>
      </c>
      <c r="O6" s="5">
        <v>10.178000000000001</v>
      </c>
      <c r="P6" s="5">
        <v>13.01</v>
      </c>
      <c r="Q6" s="7">
        <v>5.944</v>
      </c>
      <c r="R6" s="57">
        <v>4.6130000000000004</v>
      </c>
      <c r="S6" s="57">
        <v>1.7470000000000001</v>
      </c>
      <c r="T6" s="84">
        <v>1.0169999999999999</v>
      </c>
      <c r="U6" s="89">
        <v>-1.4239999999999999</v>
      </c>
      <c r="V6" s="93">
        <v>1.0269999999999999</v>
      </c>
    </row>
    <row r="7" spans="1:22" ht="15" customHeight="1">
      <c r="A7" s="21" t="s">
        <v>11</v>
      </c>
      <c r="B7" s="22">
        <v>17.809999999999999</v>
      </c>
      <c r="C7" s="22">
        <v>16.492999999999999</v>
      </c>
      <c r="D7" s="22">
        <v>21.779</v>
      </c>
      <c r="E7" s="22">
        <v>27.192</v>
      </c>
      <c r="F7" s="22">
        <v>35.31</v>
      </c>
      <c r="G7" s="22">
        <v>34.646999999999998</v>
      </c>
      <c r="H7" s="22">
        <v>33.548999999999999</v>
      </c>
      <c r="I7" s="22">
        <v>33.018000000000001</v>
      </c>
      <c r="J7" s="22">
        <v>32.325000000000003</v>
      </c>
      <c r="K7" s="22">
        <v>27.922999999999998</v>
      </c>
      <c r="L7" s="7">
        <v>25.257999999999999</v>
      </c>
      <c r="M7" s="5">
        <v>28.199000000000002</v>
      </c>
      <c r="N7" s="5">
        <v>28.664999999999999</v>
      </c>
      <c r="O7" s="5">
        <v>28.48</v>
      </c>
      <c r="P7" s="5">
        <v>42.468000000000004</v>
      </c>
      <c r="Q7" s="7">
        <v>33.841000000000001</v>
      </c>
      <c r="R7" s="58">
        <v>33.762</v>
      </c>
      <c r="S7" s="58">
        <v>35.765999999999998</v>
      </c>
      <c r="T7" s="84">
        <v>32.387</v>
      </c>
      <c r="U7" s="89">
        <v>10.581</v>
      </c>
      <c r="V7" s="93">
        <v>30.69</v>
      </c>
    </row>
    <row r="8" spans="1:22" ht="15" customHeight="1">
      <c r="A8" s="21" t="s">
        <v>7</v>
      </c>
      <c r="B8" s="22">
        <v>17.175999999999998</v>
      </c>
      <c r="C8" s="22">
        <v>18.815999999999999</v>
      </c>
      <c r="D8" s="22">
        <v>20.245000000000001</v>
      </c>
      <c r="E8" s="22">
        <v>26.567999999999998</v>
      </c>
      <c r="F8" s="22">
        <v>21.478999999999999</v>
      </c>
      <c r="G8" s="22">
        <v>12.829000000000001</v>
      </c>
      <c r="H8" s="22">
        <v>16.259999999999998</v>
      </c>
      <c r="I8" s="22">
        <v>16.512000000000008</v>
      </c>
      <c r="J8" s="22">
        <v>13.066000000000003</v>
      </c>
      <c r="K8" s="22">
        <v>15.879999999999999</v>
      </c>
      <c r="L8" s="7">
        <v>9.4350000000000005</v>
      </c>
      <c r="M8" s="5">
        <v>10.845000000000001</v>
      </c>
      <c r="N8" s="5">
        <v>4.1360000000000001</v>
      </c>
      <c r="O8" s="5">
        <f>81.694-28.48-16.766-13.745</f>
        <v>22.703000000000003</v>
      </c>
      <c r="P8" s="5">
        <v>22.377000000000002</v>
      </c>
      <c r="Q8" s="7">
        <f>94.82-Q7</f>
        <v>60.978999999999992</v>
      </c>
      <c r="R8" s="58">
        <f>110.926-R7</f>
        <v>77.164000000000001</v>
      </c>
      <c r="S8" s="58">
        <v>47.896999999999998</v>
      </c>
      <c r="T8" s="84">
        <f>98.644-T7</f>
        <v>66.257000000000005</v>
      </c>
      <c r="U8" s="89">
        <f>52.738-U7</f>
        <v>42.156999999999996</v>
      </c>
      <c r="V8" s="93">
        <f>81.631-V7</f>
        <v>50.941000000000003</v>
      </c>
    </row>
    <row r="9" spans="1:22" ht="15" customHeight="1">
      <c r="A9" s="21" t="s">
        <v>8</v>
      </c>
      <c r="B9" s="22">
        <v>3.5609999999999999</v>
      </c>
      <c r="C9" s="22">
        <v>6.3819999999999997</v>
      </c>
      <c r="D9" s="22">
        <v>10.446999999999999</v>
      </c>
      <c r="E9" s="22">
        <v>10.561999999999999</v>
      </c>
      <c r="F9" s="22">
        <v>12.651</v>
      </c>
      <c r="G9" s="22">
        <v>10.443</v>
      </c>
      <c r="H9" s="22">
        <v>12.478</v>
      </c>
      <c r="I9" s="22">
        <v>12.359</v>
      </c>
      <c r="J9" s="22">
        <v>10.198</v>
      </c>
      <c r="K9" s="22">
        <v>11.135</v>
      </c>
      <c r="L9" s="7">
        <v>12.861000000000001</v>
      </c>
      <c r="M9" s="5">
        <v>22.042000000000002</v>
      </c>
      <c r="N9" s="5">
        <v>31.16</v>
      </c>
      <c r="O9" s="5">
        <v>26.638999999999999</v>
      </c>
      <c r="P9" s="5">
        <v>34.881999999999998</v>
      </c>
      <c r="Q9" s="7">
        <v>32.454999999999998</v>
      </c>
      <c r="R9" s="58">
        <v>35.101999999999997</v>
      </c>
      <c r="S9" s="58">
        <v>37.878999999999998</v>
      </c>
      <c r="T9" s="84">
        <v>41.994999999999997</v>
      </c>
      <c r="U9" s="89">
        <v>18.466000000000001</v>
      </c>
      <c r="V9" s="93">
        <v>10.5</v>
      </c>
    </row>
    <row r="10" spans="1:22" ht="15" customHeight="1">
      <c r="A10" s="21" t="s">
        <v>9</v>
      </c>
      <c r="B10" s="22">
        <v>28.815999999999995</v>
      </c>
      <c r="C10" s="22">
        <v>17.052</v>
      </c>
      <c r="D10" s="22">
        <v>17.972999999999999</v>
      </c>
      <c r="E10" s="22">
        <v>15.127999999999998</v>
      </c>
      <c r="F10" s="22">
        <v>23.828999999999997</v>
      </c>
      <c r="G10" s="22">
        <v>27.953000000000003</v>
      </c>
      <c r="H10" s="22">
        <v>27.310000000000002</v>
      </c>
      <c r="I10" s="22">
        <v>27.002000000000002</v>
      </c>
      <c r="J10" s="22">
        <v>28.463000000000001</v>
      </c>
      <c r="K10" s="22">
        <v>39.069000000000003</v>
      </c>
      <c r="L10" s="7">
        <v>44.213999999999999</v>
      </c>
      <c r="M10" s="5">
        <v>45.908999999999999</v>
      </c>
      <c r="N10" s="5">
        <v>33.369</v>
      </c>
      <c r="O10" s="5">
        <f>16.766+13.745+7.941</f>
        <v>38.451999999999998</v>
      </c>
      <c r="P10" s="5">
        <v>38.241</v>
      </c>
      <c r="Q10" s="7">
        <v>8.5860000000000003</v>
      </c>
      <c r="R10" s="57">
        <v>4.5629999999999997</v>
      </c>
      <c r="S10" s="57">
        <v>10.173999999999999</v>
      </c>
      <c r="T10" s="84">
        <v>5.4390000000000001</v>
      </c>
      <c r="U10" s="89">
        <f>25.623-U9</f>
        <v>7.157</v>
      </c>
      <c r="V10" s="93">
        <f>22.009-V9</f>
        <v>11.509</v>
      </c>
    </row>
    <row r="11" spans="1:22" ht="15" customHeight="1">
      <c r="A11" s="21" t="s">
        <v>10</v>
      </c>
      <c r="B11" s="22">
        <v>17.803999999999998</v>
      </c>
      <c r="C11" s="22">
        <v>5.9909999999999997</v>
      </c>
      <c r="D11" s="23">
        <v>12.922000000000001</v>
      </c>
      <c r="E11" s="23">
        <v>13.382999999999999</v>
      </c>
      <c r="F11" s="23">
        <v>9.4589999999999996</v>
      </c>
      <c r="G11" s="23">
        <v>7.835</v>
      </c>
      <c r="H11" s="23">
        <v>10.598000000000001</v>
      </c>
      <c r="I11" s="22">
        <v>9.3719999999999999</v>
      </c>
      <c r="J11" s="22">
        <v>13.253</v>
      </c>
      <c r="K11" s="22">
        <v>8.0090000000000003</v>
      </c>
      <c r="L11" s="7">
        <v>22.013000000000002</v>
      </c>
      <c r="M11" s="5">
        <v>11.875</v>
      </c>
      <c r="N11" s="5">
        <v>16.045999999999999</v>
      </c>
      <c r="O11" s="5">
        <v>14.848000000000001</v>
      </c>
      <c r="P11" s="5">
        <v>7.3019999999999996</v>
      </c>
      <c r="Q11" s="7">
        <v>8.8239999999999998</v>
      </c>
      <c r="R11" s="57">
        <v>7.1390000000000002</v>
      </c>
      <c r="S11" s="57">
        <v>6.6630000000000003</v>
      </c>
      <c r="T11" s="84">
        <v>6.1929999999999996</v>
      </c>
      <c r="U11" s="89">
        <v>6.3659999999999997</v>
      </c>
      <c r="V11" s="93">
        <v>6.1550000000000002</v>
      </c>
    </row>
    <row r="12" spans="1:22" ht="15" customHeight="1">
      <c r="A12" s="2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8"/>
      <c r="M12" s="9"/>
      <c r="N12" s="9"/>
      <c r="O12" s="9"/>
      <c r="P12" s="9"/>
      <c r="Q12" s="62"/>
      <c r="R12" s="59"/>
      <c r="S12" s="59"/>
    </row>
    <row r="13" spans="1:22" ht="15" customHeight="1">
      <c r="A13" s="24" t="s">
        <v>32</v>
      </c>
      <c r="B13" s="10">
        <f>+B7+B8+B9+B10</f>
        <v>67.363</v>
      </c>
      <c r="C13" s="10">
        <f t="shared" ref="C13:O13" si="1">+C7+C8+C9+C10</f>
        <v>58.742999999999995</v>
      </c>
      <c r="D13" s="10">
        <f t="shared" si="1"/>
        <v>70.444000000000003</v>
      </c>
      <c r="E13" s="10">
        <f t="shared" si="1"/>
        <v>79.45</v>
      </c>
      <c r="F13" s="10">
        <f t="shared" si="1"/>
        <v>93.268999999999991</v>
      </c>
      <c r="G13" s="10">
        <f t="shared" si="1"/>
        <v>85.872</v>
      </c>
      <c r="H13" s="10">
        <f t="shared" si="1"/>
        <v>89.597000000000008</v>
      </c>
      <c r="I13" s="10">
        <f t="shared" si="1"/>
        <v>88.89100000000002</v>
      </c>
      <c r="J13" s="10">
        <f t="shared" si="1"/>
        <v>84.052000000000007</v>
      </c>
      <c r="K13" s="10">
        <f t="shared" si="1"/>
        <v>94.007000000000005</v>
      </c>
      <c r="L13" s="10">
        <f t="shared" si="1"/>
        <v>91.768000000000001</v>
      </c>
      <c r="M13" s="10">
        <f t="shared" si="1"/>
        <v>106.995</v>
      </c>
      <c r="N13" s="10">
        <f t="shared" si="1"/>
        <v>97.33</v>
      </c>
      <c r="O13" s="10">
        <f t="shared" si="1"/>
        <v>116.274</v>
      </c>
      <c r="P13" s="10">
        <v>137.96800000000002</v>
      </c>
      <c r="Q13" s="63">
        <f t="shared" ref="Q13" si="2">+Q7+Q8+Q9+Q10</f>
        <v>135.86099999999999</v>
      </c>
      <c r="R13" s="60">
        <f t="shared" ref="R13" si="3">+R7+R8+R9+R10</f>
        <v>150.59099999999998</v>
      </c>
      <c r="S13" s="60">
        <v>131.71600000000001</v>
      </c>
      <c r="T13" s="72">
        <f t="shared" ref="T13:V13" si="4">+T7+T8+T9+T10</f>
        <v>146.078</v>
      </c>
      <c r="U13" s="90">
        <f t="shared" si="4"/>
        <v>78.361000000000004</v>
      </c>
      <c r="V13" s="94">
        <f t="shared" si="4"/>
        <v>103.64</v>
      </c>
    </row>
    <row r="14" spans="1:22" ht="15" customHeight="1">
      <c r="A14" s="2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22" s="12" customFormat="1" ht="15" customHeight="1">
      <c r="A15" s="26" t="s">
        <v>13</v>
      </c>
      <c r="B15" s="27"/>
      <c r="C15" s="27"/>
      <c r="D15" s="27"/>
      <c r="E15" s="27"/>
      <c r="F15" s="27"/>
      <c r="G15" s="27"/>
      <c r="H15" s="27"/>
      <c r="J15" s="27"/>
    </row>
    <row r="16" spans="1:22" s="12" customFormat="1" ht="15" customHeight="1">
      <c r="A16" s="24" t="s">
        <v>14</v>
      </c>
      <c r="B16" s="10">
        <f t="shared" ref="B16:O16" si="5">+(B5+B6)/B4*100</f>
        <v>80.311622262035499</v>
      </c>
      <c r="C16" s="10">
        <f t="shared" si="5"/>
        <v>85.493358910175544</v>
      </c>
      <c r="D16" s="10">
        <f t="shared" si="5"/>
        <v>80.98797922876409</v>
      </c>
      <c r="E16" s="10">
        <f t="shared" si="5"/>
        <v>79.446037351518299</v>
      </c>
      <c r="F16" s="10">
        <f t="shared" si="5"/>
        <v>79.019730782348702</v>
      </c>
      <c r="G16" s="10">
        <f t="shared" si="5"/>
        <v>81.431693750854535</v>
      </c>
      <c r="H16" s="10">
        <f t="shared" si="5"/>
        <v>82.318290188631977</v>
      </c>
      <c r="I16" s="10">
        <f t="shared" si="5"/>
        <v>83.651878495872339</v>
      </c>
      <c r="J16" s="10">
        <f t="shared" si="5"/>
        <v>86.243940505625844</v>
      </c>
      <c r="K16" s="10">
        <f t="shared" si="5"/>
        <v>85.975177207463332</v>
      </c>
      <c r="L16" s="10">
        <f t="shared" si="5"/>
        <v>83.707120232319696</v>
      </c>
      <c r="M16" s="10">
        <f t="shared" si="5"/>
        <v>83.804382776266962</v>
      </c>
      <c r="N16" s="10">
        <f t="shared" si="5"/>
        <v>84.493935763404522</v>
      </c>
      <c r="O16" s="10">
        <f t="shared" si="5"/>
        <v>84.000536886546115</v>
      </c>
      <c r="P16" s="10">
        <v>82.942923902450488</v>
      </c>
      <c r="Q16" s="63">
        <f t="shared" ref="Q16" si="6">+(Q5+Q6)/Q4*100</f>
        <v>84.167636914349742</v>
      </c>
      <c r="R16" s="60">
        <f t="shared" ref="R16" si="7">+(R5+R6)/R4*100</f>
        <v>82.53800610223233</v>
      </c>
      <c r="S16" s="60">
        <v>88.660043039373008</v>
      </c>
      <c r="T16" s="72">
        <f t="shared" ref="T16:V16" si="8">+(T5+T6)/T4*100</f>
        <v>86.943279481610347</v>
      </c>
      <c r="U16" s="90">
        <f t="shared" si="8"/>
        <v>91.818330177264514</v>
      </c>
      <c r="V16" s="94">
        <f t="shared" si="8"/>
        <v>90.084135158128205</v>
      </c>
    </row>
    <row r="17" spans="1:22" s="12" customFormat="1" ht="15" customHeight="1">
      <c r="A17" s="24" t="s">
        <v>15</v>
      </c>
      <c r="B17" s="10">
        <f t="shared" ref="B17:O17" si="9">+B13/B4*100</f>
        <v>15.572559671733227</v>
      </c>
      <c r="C17" s="10">
        <f t="shared" si="9"/>
        <v>13.164080970426028</v>
      </c>
      <c r="D17" s="10">
        <f t="shared" si="9"/>
        <v>16.065095976884358</v>
      </c>
      <c r="E17" s="10">
        <f t="shared" si="9"/>
        <v>17.590860280523852</v>
      </c>
      <c r="F17" s="10">
        <f t="shared" si="9"/>
        <v>19.04844569797055</v>
      </c>
      <c r="G17" s="10">
        <f t="shared" si="9"/>
        <v>17.015778909010209</v>
      </c>
      <c r="H17" s="10">
        <f t="shared" si="9"/>
        <v>15.811449213724661</v>
      </c>
      <c r="I17" s="10">
        <f t="shared" si="9"/>
        <v>14.788891735682938</v>
      </c>
      <c r="J17" s="10">
        <f t="shared" si="9"/>
        <v>11.882475850379084</v>
      </c>
      <c r="K17" s="10">
        <f t="shared" si="9"/>
        <v>12.923771920659449</v>
      </c>
      <c r="L17" s="10">
        <f t="shared" si="9"/>
        <v>13.140726400018327</v>
      </c>
      <c r="M17" s="10">
        <f t="shared" si="9"/>
        <v>14.57769045893259</v>
      </c>
      <c r="N17" s="10">
        <f t="shared" si="9"/>
        <v>13.31150536399096</v>
      </c>
      <c r="O17" s="10">
        <f t="shared" si="9"/>
        <v>14.187715059667619</v>
      </c>
      <c r="P17" s="10">
        <v>16.199701762419721</v>
      </c>
      <c r="Q17" s="63">
        <f t="shared" ref="Q17" si="10">+Q13/Q4*100</f>
        <v>14.866784263603893</v>
      </c>
      <c r="R17" s="60">
        <f t="shared" ref="R17" si="11">+R13/R4*100</f>
        <v>16.671648532674396</v>
      </c>
      <c r="S17" s="60">
        <v>10.793933841305014</v>
      </c>
      <c r="T17" s="72">
        <f t="shared" ref="T17:V17" si="12">+T13/T4*100</f>
        <v>12.525691825004909</v>
      </c>
      <c r="U17" s="90">
        <f t="shared" si="12"/>
        <v>7.5669365016980965</v>
      </c>
      <c r="V17" s="94">
        <f t="shared" si="12"/>
        <v>9.3599911854965292</v>
      </c>
    </row>
    <row r="18" spans="1:22" s="12" customFormat="1" ht="15" customHeight="1">
      <c r="A18" s="24" t="s">
        <v>16</v>
      </c>
      <c r="B18" s="10">
        <f>B11/B4*100</f>
        <v>4.1158180662312898</v>
      </c>
      <c r="C18" s="10">
        <f t="shared" ref="C18:O18" si="13">C11/C4*100</f>
        <v>1.3425601193984362</v>
      </c>
      <c r="D18" s="10">
        <f t="shared" si="13"/>
        <v>2.9469247943515375</v>
      </c>
      <c r="E18" s="10">
        <f t="shared" si="13"/>
        <v>2.9631023679578439</v>
      </c>
      <c r="F18" s="10">
        <f t="shared" si="13"/>
        <v>1.9318235196807456</v>
      </c>
      <c r="G18" s="10">
        <f t="shared" si="13"/>
        <v>1.5525273401352591</v>
      </c>
      <c r="H18" s="10">
        <f t="shared" si="13"/>
        <v>1.8702605976433802</v>
      </c>
      <c r="I18" s="10">
        <f t="shared" si="13"/>
        <v>1.5592297684447298</v>
      </c>
      <c r="J18" s="10">
        <f t="shared" si="13"/>
        <v>1.8735836439950744</v>
      </c>
      <c r="K18" s="10">
        <f t="shared" si="13"/>
        <v>1.101050871877217</v>
      </c>
      <c r="L18" s="10">
        <f t="shared" si="13"/>
        <v>3.1521533676619682</v>
      </c>
      <c r="M18" s="10">
        <f t="shared" si="13"/>
        <v>1.6179267648004532</v>
      </c>
      <c r="N18" s="10">
        <f t="shared" si="13"/>
        <v>2.1945588726045306</v>
      </c>
      <c r="O18" s="10">
        <f t="shared" si="13"/>
        <v>1.8117480537862705</v>
      </c>
      <c r="P18" s="10">
        <v>0.85737433512980388</v>
      </c>
      <c r="Q18" s="63">
        <f t="shared" ref="Q18" si="14">Q11/Q4*100</f>
        <v>0.96557882204636181</v>
      </c>
      <c r="R18" s="60">
        <f t="shared" ref="R18" si="15">R11/R4*100</f>
        <v>0.79034536509328279</v>
      </c>
      <c r="S18" s="60">
        <v>0.54602311932199055</v>
      </c>
      <c r="T18" s="72">
        <f t="shared" ref="T18:V18" si="16">T11/T4*100</f>
        <v>0.53102869338473546</v>
      </c>
      <c r="U18" s="90">
        <f t="shared" si="16"/>
        <v>0.61473332103737932</v>
      </c>
      <c r="V18" s="94">
        <f t="shared" si="16"/>
        <v>0.55587365637525221</v>
      </c>
    </row>
    <row r="20" spans="1:22" ht="15" customHeight="1">
      <c r="A20" s="3" t="s">
        <v>17</v>
      </c>
    </row>
    <row r="21" spans="1:22" ht="15" customHeight="1">
      <c r="A21" s="2" t="s">
        <v>56</v>
      </c>
    </row>
    <row r="23" spans="1:22" ht="15" customHeight="1">
      <c r="A23" s="3" t="s">
        <v>22</v>
      </c>
    </row>
    <row r="24" spans="1:22" ht="15" customHeight="1">
      <c r="A24" s="2" t="s">
        <v>33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A2" sqref="A2"/>
    </sheetView>
  </sheetViews>
  <sheetFormatPr defaultRowHeight="15" customHeight="1"/>
  <cols>
    <col min="1" max="1" width="45.28515625" style="12" customWidth="1"/>
    <col min="2" max="2" width="17" style="2" customWidth="1"/>
    <col min="3" max="3" width="18.28515625" style="2" customWidth="1"/>
    <col min="4" max="16384" width="9.140625" style="2"/>
  </cols>
  <sheetData>
    <row r="1" spans="1:3" ht="15" customHeight="1">
      <c r="A1" s="39" t="s">
        <v>38</v>
      </c>
      <c r="B1" s="39"/>
      <c r="C1" s="39"/>
    </row>
    <row r="2" spans="1:3" ht="15" customHeight="1">
      <c r="B2" s="12"/>
      <c r="C2" s="12"/>
    </row>
    <row r="3" spans="1:3" ht="26.25" customHeight="1">
      <c r="A3" s="17" t="s">
        <v>19</v>
      </c>
      <c r="B3" s="28">
        <v>2021</v>
      </c>
      <c r="C3" s="65" t="s">
        <v>69</v>
      </c>
    </row>
    <row r="4" spans="1:3" ht="15" customHeight="1">
      <c r="A4" s="17" t="s">
        <v>21</v>
      </c>
      <c r="B4" s="40">
        <v>862.98800000000006</v>
      </c>
      <c r="C4" s="41">
        <f>B4/B$4</f>
        <v>1</v>
      </c>
    </row>
    <row r="5" spans="1:3" ht="15" customHeight="1">
      <c r="A5" s="18" t="s">
        <v>41</v>
      </c>
      <c r="B5" s="42">
        <v>68.978999999999999</v>
      </c>
      <c r="C5" s="43">
        <f t="shared" ref="C5:C12" si="0">B5/B$4</f>
        <v>7.9930427769563411E-2</v>
      </c>
    </row>
    <row r="6" spans="1:3" ht="15" customHeight="1">
      <c r="A6" s="44" t="s">
        <v>42</v>
      </c>
      <c r="B6" s="45">
        <v>413.87035913352702</v>
      </c>
      <c r="C6" s="43">
        <f t="shared" si="0"/>
        <v>0.47957834770996466</v>
      </c>
    </row>
    <row r="7" spans="1:3" ht="15" customHeight="1">
      <c r="A7" s="18" t="s">
        <v>60</v>
      </c>
      <c r="B7" s="45">
        <v>207.505</v>
      </c>
      <c r="C7" s="43">
        <f t="shared" si="0"/>
        <v>0.24044946163793701</v>
      </c>
    </row>
    <row r="8" spans="1:3" ht="15" customHeight="1">
      <c r="A8" s="18" t="s">
        <v>61</v>
      </c>
      <c r="B8" s="45">
        <v>8.2710000000000008</v>
      </c>
      <c r="C8" s="43">
        <f t="shared" si="0"/>
        <v>9.5841425373238108E-3</v>
      </c>
    </row>
    <row r="9" spans="1:3" ht="15" customHeight="1">
      <c r="A9" s="18" t="s">
        <v>62</v>
      </c>
      <c r="B9" s="45">
        <v>3.637</v>
      </c>
      <c r="C9" s="43">
        <f t="shared" si="0"/>
        <v>4.2144270835747424E-3</v>
      </c>
    </row>
    <row r="10" spans="1:3" ht="15" customHeight="1">
      <c r="A10" s="46" t="s">
        <v>43</v>
      </c>
      <c r="B10" s="45">
        <v>76.584640866473507</v>
      </c>
      <c r="C10" s="43">
        <f t="shared" si="0"/>
        <v>8.8743575653976073E-2</v>
      </c>
    </row>
    <row r="11" spans="1:3" ht="15" customHeight="1">
      <c r="A11" s="46" t="s">
        <v>45</v>
      </c>
      <c r="B11" s="45">
        <v>84.543000000000006</v>
      </c>
      <c r="C11" s="43">
        <f t="shared" si="0"/>
        <v>9.796544100265589E-2</v>
      </c>
    </row>
    <row r="12" spans="1:3" ht="15" customHeight="1">
      <c r="A12" s="47" t="s">
        <v>44</v>
      </c>
      <c r="B12" s="48">
        <v>-0.40200000000000002</v>
      </c>
      <c r="C12" s="43">
        <f t="shared" si="0"/>
        <v>-4.6582339499506365E-4</v>
      </c>
    </row>
    <row r="13" spans="1:3" ht="15" customHeight="1">
      <c r="A13" s="32" t="s">
        <v>17</v>
      </c>
    </row>
    <row r="14" spans="1:3" ht="15" customHeight="1">
      <c r="A14" s="33" t="s">
        <v>55</v>
      </c>
    </row>
    <row r="16" spans="1:3" ht="15" customHeight="1">
      <c r="A16" s="26" t="s">
        <v>22</v>
      </c>
    </row>
    <row r="17" spans="1:1" ht="15" customHeight="1">
      <c r="A17" s="12" t="s">
        <v>40</v>
      </c>
    </row>
    <row r="18" spans="1:1" ht="15" customHeight="1">
      <c r="A18" s="12" t="s">
        <v>46</v>
      </c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A15" sqref="A15"/>
    </sheetView>
  </sheetViews>
  <sheetFormatPr defaultRowHeight="15" customHeight="1"/>
  <cols>
    <col min="1" max="1" width="22.85546875" style="2" customWidth="1"/>
    <col min="2" max="16384" width="9.140625" style="2"/>
  </cols>
  <sheetData>
    <row r="1" spans="1:19" ht="15" customHeight="1">
      <c r="A1" s="3" t="s">
        <v>25</v>
      </c>
    </row>
    <row r="4" spans="1:19" ht="15" customHeight="1">
      <c r="A4" s="17" t="s">
        <v>19</v>
      </c>
      <c r="B4" s="28">
        <v>2001</v>
      </c>
      <c r="C4" s="28">
        <v>2002</v>
      </c>
      <c r="D4" s="28">
        <v>2003</v>
      </c>
      <c r="E4" s="28">
        <v>2004</v>
      </c>
      <c r="F4" s="28">
        <v>2005</v>
      </c>
      <c r="G4" s="28">
        <v>2006</v>
      </c>
      <c r="H4" s="28">
        <v>2007</v>
      </c>
      <c r="I4" s="28">
        <v>2008</v>
      </c>
      <c r="J4" s="28">
        <v>2009</v>
      </c>
      <c r="K4" s="28">
        <v>2010</v>
      </c>
      <c r="L4" s="28">
        <v>2011</v>
      </c>
      <c r="M4" s="30" t="s">
        <v>47</v>
      </c>
      <c r="N4" s="28">
        <v>2013</v>
      </c>
      <c r="O4" s="28">
        <v>2014</v>
      </c>
      <c r="P4" s="28">
        <v>2015</v>
      </c>
      <c r="Q4" s="28">
        <v>2016</v>
      </c>
      <c r="R4" s="28">
        <v>2017</v>
      </c>
      <c r="S4" s="28">
        <v>2018</v>
      </c>
    </row>
    <row r="5" spans="1:19" ht="15" customHeight="1">
      <c r="A5" s="17" t="s">
        <v>21</v>
      </c>
      <c r="B5" s="29">
        <v>389.51900000000006</v>
      </c>
      <c r="C5" s="29">
        <v>401.03900000000004</v>
      </c>
      <c r="D5" s="29">
        <v>476.97099999999995</v>
      </c>
      <c r="E5" s="29">
        <v>480.66700000000009</v>
      </c>
      <c r="F5" s="29">
        <v>512.43399999999997</v>
      </c>
      <c r="G5" s="29">
        <v>522.96100000000001</v>
      </c>
      <c r="H5" s="29">
        <v>528.09199999999987</v>
      </c>
      <c r="I5" s="29">
        <v>520.73900000000003</v>
      </c>
      <c r="J5" s="29">
        <v>652.31600000000003</v>
      </c>
      <c r="K5" s="29">
        <v>739.15200000000004</v>
      </c>
      <c r="L5" s="29">
        <v>754.6049999999999</v>
      </c>
      <c r="M5" s="29">
        <v>756.45500000000015</v>
      </c>
      <c r="N5" s="29">
        <v>735.21799999999985</v>
      </c>
      <c r="O5" s="29">
        <v>766.82600000000014</v>
      </c>
      <c r="P5" s="40">
        <v>857.23500000000001</v>
      </c>
      <c r="Q5" s="40">
        <v>817.85199999999986</v>
      </c>
      <c r="R5" s="40">
        <v>873.4</v>
      </c>
      <c r="S5" s="40">
        <v>1339.5920000000001</v>
      </c>
    </row>
    <row r="6" spans="1:19" ht="15" customHeight="1">
      <c r="A6" s="18" t="s">
        <v>41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50"/>
      <c r="O6" s="50"/>
      <c r="P6" s="42">
        <v>31.727</v>
      </c>
      <c r="Q6" s="42">
        <v>31.524999999999999</v>
      </c>
      <c r="R6" s="42">
        <v>34.973678570948401</v>
      </c>
      <c r="S6" s="42">
        <v>25.434999999999999</v>
      </c>
    </row>
    <row r="7" spans="1:19" ht="15" customHeight="1">
      <c r="A7" s="18" t="s">
        <v>42</v>
      </c>
      <c r="B7" s="49">
        <v>205.44800000000004</v>
      </c>
      <c r="C7" s="49">
        <v>225.17400000000001</v>
      </c>
      <c r="D7" s="49">
        <v>256.04700000000003</v>
      </c>
      <c r="E7" s="49">
        <v>274.964</v>
      </c>
      <c r="F7" s="49">
        <v>288.959</v>
      </c>
      <c r="G7" s="49">
        <v>293.56</v>
      </c>
      <c r="H7" s="49">
        <v>285.18199999999996</v>
      </c>
      <c r="I7" s="49">
        <v>285.75099999999998</v>
      </c>
      <c r="J7" s="49">
        <v>376.35199999999998</v>
      </c>
      <c r="K7" s="49">
        <v>425.78</v>
      </c>
      <c r="L7" s="51">
        <v>450.29199999999997</v>
      </c>
      <c r="M7" s="5">
        <v>464.42200000000003</v>
      </c>
      <c r="N7" s="5">
        <v>443.60199999999998</v>
      </c>
      <c r="O7" s="5">
        <v>433.28300000000002</v>
      </c>
      <c r="P7" s="45">
        <v>496.42500000000001</v>
      </c>
      <c r="Q7" s="45">
        <v>439.11399999999998</v>
      </c>
      <c r="R7" s="45">
        <v>478.95072387331601</v>
      </c>
      <c r="S7" s="45">
        <v>608.71079592811498</v>
      </c>
    </row>
    <row r="8" spans="1:19" ht="15" customHeight="1">
      <c r="A8" s="18" t="s">
        <v>20</v>
      </c>
      <c r="B8" s="49">
        <v>99.949000000000012</v>
      </c>
      <c r="C8" s="49">
        <v>99.75800000000001</v>
      </c>
      <c r="D8" s="49">
        <v>127.66499999999999</v>
      </c>
      <c r="E8" s="49">
        <v>120.18800000000002</v>
      </c>
      <c r="F8" s="49">
        <v>132.88799999999998</v>
      </c>
      <c r="G8" s="49">
        <v>124.88600000000002</v>
      </c>
      <c r="H8" s="49">
        <v>125.46899999999999</v>
      </c>
      <c r="I8" s="49">
        <v>134.19800000000001</v>
      </c>
      <c r="J8" s="49">
        <v>140.86000000000001</v>
      </c>
      <c r="K8" s="49">
        <v>165.04</v>
      </c>
      <c r="L8" s="51">
        <v>166.023</v>
      </c>
      <c r="M8" s="5">
        <v>102.878</v>
      </c>
      <c r="N8" s="5">
        <v>85.024000000000001</v>
      </c>
      <c r="O8" s="5">
        <v>122.28100000000001</v>
      </c>
      <c r="P8" s="45">
        <v>98.325999999999993</v>
      </c>
      <c r="Q8" s="45">
        <v>89.204999999999998</v>
      </c>
      <c r="R8" s="45">
        <v>115.486</v>
      </c>
      <c r="S8" s="45">
        <v>164.43100000000001</v>
      </c>
    </row>
    <row r="9" spans="1:19" ht="15" customHeight="1">
      <c r="A9" s="18" t="s">
        <v>43</v>
      </c>
      <c r="B9" s="49">
        <v>84.122000000000014</v>
      </c>
      <c r="C9" s="49">
        <v>76.107000000000028</v>
      </c>
      <c r="D9" s="49">
        <v>59.164999999999985</v>
      </c>
      <c r="E9" s="49">
        <v>52.200000000000017</v>
      </c>
      <c r="F9" s="49">
        <v>54.096999999999987</v>
      </c>
      <c r="G9" s="49">
        <v>69.681999999999988</v>
      </c>
      <c r="H9" s="49">
        <v>85.960999999999913</v>
      </c>
      <c r="I9" s="49">
        <v>68.670000000000044</v>
      </c>
      <c r="J9" s="49">
        <v>101.15700000000004</v>
      </c>
      <c r="K9" s="49">
        <v>108.94000000000005</v>
      </c>
      <c r="L9" s="51">
        <v>95.510999999999996</v>
      </c>
      <c r="M9" s="5">
        <v>90.873999999999995</v>
      </c>
      <c r="N9" s="5">
        <v>75.477999999999994</v>
      </c>
      <c r="O9" s="5">
        <v>133.78700000000001</v>
      </c>
      <c r="P9" s="45">
        <v>103.86799999999999</v>
      </c>
      <c r="Q9" s="45">
        <v>111.17400000000001</v>
      </c>
      <c r="R9" s="45">
        <v>136.660597555735</v>
      </c>
      <c r="S9" s="45">
        <v>115.094204071885</v>
      </c>
    </row>
    <row r="10" spans="1:19" ht="15" customHeight="1">
      <c r="A10" s="46" t="s">
        <v>48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>
        <v>47.033000000000001</v>
      </c>
      <c r="N10" s="5">
        <v>77.622</v>
      </c>
      <c r="O10" s="5">
        <v>32.86</v>
      </c>
      <c r="P10" s="45">
        <v>87.498999999999995</v>
      </c>
      <c r="Q10" s="45">
        <v>94.132000000000005</v>
      </c>
      <c r="R10" s="45">
        <v>51.920999999999999</v>
      </c>
      <c r="S10" s="45">
        <v>13.298999999999999</v>
      </c>
    </row>
    <row r="11" spans="1:19" ht="15" customHeight="1">
      <c r="A11" s="46" t="s">
        <v>45</v>
      </c>
      <c r="B11" s="52"/>
      <c r="C11" s="52"/>
      <c r="D11" s="52">
        <v>34.094000000000001</v>
      </c>
      <c r="E11" s="52">
        <v>33.314999999999998</v>
      </c>
      <c r="F11" s="52">
        <v>36.49</v>
      </c>
      <c r="G11" s="52">
        <v>34.832999999999998</v>
      </c>
      <c r="H11" s="52">
        <v>31.48</v>
      </c>
      <c r="I11" s="52">
        <v>32.119999999999997</v>
      </c>
      <c r="J11" s="52">
        <v>33.947000000000003</v>
      </c>
      <c r="K11" s="52">
        <v>39.392000000000003</v>
      </c>
      <c r="L11" s="52">
        <v>42.779000000000003</v>
      </c>
      <c r="M11" s="53">
        <v>51.247999999999998</v>
      </c>
      <c r="N11" s="5">
        <v>53.491999999999997</v>
      </c>
      <c r="O11" s="5">
        <v>52.704999999999998</v>
      </c>
      <c r="P11" s="45">
        <v>51</v>
      </c>
      <c r="Q11" s="45">
        <v>60.134999999999998</v>
      </c>
      <c r="R11" s="45">
        <v>62.506</v>
      </c>
      <c r="S11" s="45">
        <v>72.38</v>
      </c>
    </row>
    <row r="12" spans="1:19" ht="15" customHeight="1">
      <c r="A12" s="66" t="s">
        <v>57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5"/>
      <c r="O12" s="5"/>
      <c r="P12" s="45"/>
      <c r="Q12" s="45"/>
      <c r="R12" s="45"/>
      <c r="S12" s="45">
        <v>342.02300000000002</v>
      </c>
    </row>
    <row r="13" spans="1:19" ht="15" customHeight="1">
      <c r="A13" s="47" t="s">
        <v>44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0"/>
      <c r="N13" s="37"/>
      <c r="O13" s="37">
        <v>-8.09</v>
      </c>
      <c r="P13" s="48">
        <v>-11.583</v>
      </c>
      <c r="Q13" s="48">
        <v>-7.4329999999999998</v>
      </c>
      <c r="R13" s="48">
        <v>-7.0990000000000002</v>
      </c>
      <c r="S13" s="48">
        <v>-1.7809999999999999</v>
      </c>
    </row>
    <row r="17" spans="1:4" ht="15" customHeight="1">
      <c r="A17" s="3" t="s">
        <v>50</v>
      </c>
    </row>
    <row r="18" spans="1:4" ht="15" customHeight="1">
      <c r="A18" s="2" t="s">
        <v>18</v>
      </c>
    </row>
    <row r="20" spans="1:4" ht="15" customHeight="1">
      <c r="A20" s="3" t="s">
        <v>49</v>
      </c>
    </row>
    <row r="21" spans="1:4" ht="15" customHeight="1">
      <c r="A21" s="2" t="s">
        <v>34</v>
      </c>
    </row>
    <row r="22" spans="1:4" ht="15" customHeight="1">
      <c r="A22" s="2" t="s">
        <v>35</v>
      </c>
    </row>
    <row r="23" spans="1:4" ht="15" customHeight="1">
      <c r="A23" s="2" t="s">
        <v>51</v>
      </c>
    </row>
    <row r="24" spans="1:4" ht="15" customHeight="1">
      <c r="A24" s="2" t="s">
        <v>52</v>
      </c>
    </row>
    <row r="25" spans="1:4" ht="15" customHeight="1">
      <c r="A25" s="2" t="s">
        <v>53</v>
      </c>
    </row>
    <row r="26" spans="1:4" ht="15" customHeight="1">
      <c r="A26" s="12" t="s">
        <v>58</v>
      </c>
    </row>
    <row r="29" spans="1:4" ht="15" customHeight="1">
      <c r="A29" s="3" t="s">
        <v>65</v>
      </c>
    </row>
    <row r="30" spans="1:4" ht="15" customHeight="1">
      <c r="A30" s="17" t="s">
        <v>19</v>
      </c>
      <c r="B30" s="28">
        <v>2019</v>
      </c>
      <c r="C30" s="28">
        <v>2020</v>
      </c>
      <c r="D30" s="28">
        <v>2021</v>
      </c>
    </row>
    <row r="31" spans="1:4" ht="15" customHeight="1">
      <c r="A31" s="17" t="s">
        <v>21</v>
      </c>
      <c r="B31" s="40">
        <v>963.83</v>
      </c>
      <c r="C31" s="40">
        <v>1053.211</v>
      </c>
      <c r="D31" s="40">
        <v>862.98800000000006</v>
      </c>
    </row>
    <row r="32" spans="1:4" ht="15" customHeight="1">
      <c r="A32" s="18" t="s">
        <v>41</v>
      </c>
      <c r="B32" s="42">
        <v>56.258000000000003</v>
      </c>
      <c r="C32" s="42">
        <v>53.667000000000002</v>
      </c>
      <c r="D32" s="42">
        <v>68.978999999999999</v>
      </c>
    </row>
    <row r="33" spans="1:4" ht="15" customHeight="1">
      <c r="A33" s="18" t="s">
        <v>42</v>
      </c>
      <c r="B33" s="45">
        <v>521.66399999999999</v>
      </c>
      <c r="C33" s="45">
        <v>611.73900000000003</v>
      </c>
      <c r="D33" s="45">
        <v>413.87035913352702</v>
      </c>
    </row>
    <row r="34" spans="1:4" ht="15" customHeight="1">
      <c r="A34" s="18" t="s">
        <v>63</v>
      </c>
      <c r="B34" s="45">
        <v>189.59700000000001</v>
      </c>
      <c r="C34" s="45">
        <v>188.506</v>
      </c>
      <c r="D34" s="45">
        <v>207.505</v>
      </c>
    </row>
    <row r="35" spans="1:4" ht="15" customHeight="1">
      <c r="A35" s="18" t="s">
        <v>64</v>
      </c>
      <c r="B35" s="45">
        <v>16.73</v>
      </c>
      <c r="C35" s="45">
        <v>15.784000000000001</v>
      </c>
      <c r="D35" s="45">
        <v>8.2710000000000008</v>
      </c>
    </row>
    <row r="36" spans="1:4" ht="15" customHeight="1">
      <c r="A36" s="18" t="s">
        <v>59</v>
      </c>
      <c r="B36" s="45">
        <v>5.1920000000000002</v>
      </c>
      <c r="C36" s="45">
        <v>3.3279999999999998</v>
      </c>
      <c r="D36" s="45">
        <v>3.637</v>
      </c>
    </row>
    <row r="37" spans="1:4" ht="15" customHeight="1">
      <c r="A37" s="18" t="s">
        <v>43</v>
      </c>
      <c r="B37" s="45">
        <v>94.218999999999994</v>
      </c>
      <c r="C37" s="45">
        <v>101.53700000000001</v>
      </c>
      <c r="D37" s="45">
        <v>76.584640866473507</v>
      </c>
    </row>
    <row r="38" spans="1:4" ht="15" customHeight="1">
      <c r="A38" s="85" t="s">
        <v>45</v>
      </c>
      <c r="B38" s="45">
        <v>80.742999999999995</v>
      </c>
      <c r="C38" s="45">
        <v>78.835999999999999</v>
      </c>
      <c r="D38" s="45">
        <v>84.543000000000006</v>
      </c>
    </row>
    <row r="39" spans="1:4" ht="15" customHeight="1">
      <c r="A39" s="86" t="s">
        <v>44</v>
      </c>
      <c r="B39" s="48">
        <v>-0.57299999999999995</v>
      </c>
      <c r="C39" s="48">
        <v>-0.185</v>
      </c>
      <c r="D39" s="48">
        <v>-0.40200000000000002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</vt:lpstr>
      <vt:lpstr>income </vt:lpstr>
      <vt:lpstr>income since 2001</vt:lpstr>
      <vt:lpstr>expenditures </vt:lpstr>
      <vt:lpstr>expenditures since 2001</vt:lpstr>
    </vt:vector>
  </TitlesOfParts>
  <Company>Rathenau Instituut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</dc:creator>
  <cp:lastModifiedBy>Nelleke van den Broek-Honingh</cp:lastModifiedBy>
  <cp:lastPrinted>2011-09-23T11:47:07Z</cp:lastPrinted>
  <dcterms:created xsi:type="dcterms:W3CDTF">2009-09-30T13:38:46Z</dcterms:created>
  <dcterms:modified xsi:type="dcterms:W3CDTF">2022-10-07T15:16:16Z</dcterms:modified>
</cp:coreProperties>
</file>