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TEAMS_Factsheets en datapublicaties\1 - Geld\Achterliggende bestanden\"/>
    </mc:Choice>
  </mc:AlternateContent>
  <xr:revisionPtr revIDLastSave="0" documentId="13_ncr:1_{065E1C13-CDBF-4F2F-AABC-F6B2C5C6A3A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ontent" sheetId="4" r:id="rId1"/>
    <sheet name="subsectors" sheetId="2" r:id="rId2"/>
    <sheet name="company siz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2" l="1"/>
  <c r="W35" i="2"/>
  <c r="X32" i="2"/>
  <c r="X37" i="2" s="1"/>
  <c r="W32" i="2"/>
  <c r="W37" i="2" s="1"/>
  <c r="X31" i="2"/>
  <c r="X36" i="2" s="1"/>
  <c r="W31" i="2"/>
  <c r="W36" i="2" s="1"/>
  <c r="X24" i="2"/>
  <c r="W24" i="2"/>
  <c r="X23" i="2"/>
  <c r="W23" i="2"/>
  <c r="X20" i="2"/>
  <c r="X25" i="2" s="1"/>
  <c r="W20" i="2"/>
  <c r="W25" i="2" s="1"/>
  <c r="X19" i="2"/>
  <c r="W19" i="2"/>
  <c r="W12" i="2"/>
  <c r="W11" i="2"/>
  <c r="W8" i="2"/>
  <c r="W13" i="2" s="1"/>
  <c r="W7" i="2"/>
  <c r="V37" i="3"/>
  <c r="U37" i="3"/>
  <c r="V36" i="3"/>
  <c r="U36" i="3"/>
  <c r="V35" i="3"/>
  <c r="U35" i="3"/>
  <c r="V25" i="3"/>
  <c r="U25" i="3"/>
  <c r="V24" i="3"/>
  <c r="U24" i="3"/>
  <c r="V23" i="3"/>
  <c r="U23" i="3"/>
  <c r="U13" i="3"/>
  <c r="U12" i="3"/>
  <c r="U11" i="3"/>
  <c r="C35" i="3"/>
  <c r="D35" i="3"/>
  <c r="E35" i="3"/>
  <c r="F35" i="3"/>
  <c r="G35" i="3"/>
  <c r="H35" i="3"/>
  <c r="I35" i="3"/>
  <c r="J35" i="3"/>
  <c r="K35" i="3"/>
  <c r="L35" i="3"/>
  <c r="Q35" i="3"/>
  <c r="R35" i="3"/>
  <c r="S35" i="3"/>
  <c r="T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7" i="3"/>
  <c r="B36" i="3"/>
  <c r="B35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B13" i="3"/>
  <c r="C13" i="3"/>
  <c r="D13" i="3"/>
  <c r="E13" i="3"/>
  <c r="F13" i="3"/>
  <c r="G13" i="3"/>
  <c r="H13" i="3"/>
  <c r="I13" i="3"/>
  <c r="J13" i="3"/>
  <c r="K13" i="3"/>
  <c r="B23" i="3"/>
  <c r="C23" i="3"/>
  <c r="D23" i="3"/>
  <c r="E23" i="3"/>
  <c r="F23" i="3"/>
  <c r="G23" i="3"/>
  <c r="H23" i="3"/>
  <c r="I23" i="3"/>
  <c r="J23" i="3"/>
  <c r="K23" i="3"/>
  <c r="B24" i="3"/>
  <c r="C24" i="3"/>
  <c r="D24" i="3"/>
  <c r="E24" i="3"/>
  <c r="F24" i="3"/>
  <c r="G24" i="3"/>
  <c r="H24" i="3"/>
  <c r="I24" i="3"/>
  <c r="J24" i="3"/>
  <c r="K24" i="3"/>
  <c r="B25" i="3"/>
  <c r="C25" i="3"/>
  <c r="D25" i="3"/>
  <c r="E25" i="3"/>
  <c r="F25" i="3"/>
  <c r="G25" i="3"/>
  <c r="H25" i="3"/>
  <c r="I25" i="3"/>
  <c r="J25" i="3"/>
  <c r="K25" i="3"/>
  <c r="Q23" i="3"/>
  <c r="R23" i="3"/>
  <c r="S23" i="3"/>
  <c r="T23" i="3"/>
  <c r="M24" i="3"/>
  <c r="N24" i="3"/>
  <c r="O24" i="3"/>
  <c r="P24" i="3"/>
  <c r="Q24" i="3"/>
  <c r="R24" i="3"/>
  <c r="S24" i="3"/>
  <c r="T24" i="3"/>
  <c r="M25" i="3"/>
  <c r="N25" i="3"/>
  <c r="O25" i="3"/>
  <c r="P25" i="3"/>
  <c r="Q25" i="3"/>
  <c r="R25" i="3"/>
  <c r="S25" i="3"/>
  <c r="T25" i="3"/>
  <c r="L25" i="3"/>
  <c r="L24" i="3"/>
  <c r="L23" i="3"/>
  <c r="Q11" i="3"/>
  <c r="R11" i="3"/>
  <c r="S11" i="3"/>
  <c r="T11" i="3"/>
  <c r="M12" i="3"/>
  <c r="N12" i="3"/>
  <c r="O12" i="3"/>
  <c r="P12" i="3"/>
  <c r="Q12" i="3"/>
  <c r="R12" i="3"/>
  <c r="S12" i="3"/>
  <c r="T12" i="3"/>
  <c r="M13" i="3"/>
  <c r="N13" i="3"/>
  <c r="O13" i="3"/>
  <c r="P13" i="3"/>
  <c r="Q13" i="3"/>
  <c r="R13" i="3"/>
  <c r="S13" i="3"/>
  <c r="T13" i="3"/>
  <c r="L13" i="3"/>
  <c r="L12" i="3"/>
  <c r="L11" i="3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B37" i="2"/>
  <c r="B36" i="2"/>
  <c r="B35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B25" i="2"/>
  <c r="B24" i="2"/>
  <c r="B23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T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3" i="2"/>
  <c r="B12" i="2"/>
  <c r="B11" i="2"/>
  <c r="S31" i="2"/>
  <c r="S36" i="2" s="1"/>
  <c r="S7" i="2"/>
  <c r="S12" i="2" s="1"/>
  <c r="V31" i="2"/>
  <c r="V32" i="2" s="1"/>
  <c r="V37" i="2" s="1"/>
  <c r="U31" i="2"/>
  <c r="U32" i="2" s="1"/>
  <c r="U37" i="2" s="1"/>
  <c r="T31" i="2"/>
  <c r="T36" i="2" s="1"/>
  <c r="U8" i="2"/>
  <c r="U13" i="2" s="1"/>
  <c r="V7" i="2"/>
  <c r="V8" i="2" s="1"/>
  <c r="V13" i="2" s="1"/>
  <c r="U7" i="2"/>
  <c r="U12" i="2" s="1"/>
  <c r="T7" i="2"/>
  <c r="T8" i="2" s="1"/>
  <c r="T13" i="2" s="1"/>
  <c r="S8" i="2" l="1"/>
  <c r="S13" i="2" s="1"/>
  <c r="T32" i="2"/>
  <c r="T37" i="2" s="1"/>
  <c r="U36" i="2"/>
  <c r="S32" i="2"/>
  <c r="S37" i="2" s="1"/>
  <c r="V12" i="2"/>
  <c r="V36" i="2"/>
  <c r="P30" i="3"/>
  <c r="P35" i="3" s="1"/>
  <c r="O30" i="3"/>
  <c r="O35" i="3" s="1"/>
  <c r="N30" i="3"/>
  <c r="N35" i="3" s="1"/>
  <c r="M30" i="3"/>
  <c r="M35" i="3" s="1"/>
  <c r="P18" i="3"/>
  <c r="P23" i="3" s="1"/>
  <c r="O18" i="3"/>
  <c r="O23" i="3" s="1"/>
  <c r="N18" i="3"/>
  <c r="N23" i="3" s="1"/>
  <c r="M18" i="3"/>
  <c r="M23" i="3" s="1"/>
  <c r="P6" i="3"/>
  <c r="P11" i="3" s="1"/>
  <c r="O6" i="3"/>
  <c r="O11" i="3" s="1"/>
  <c r="N6" i="3"/>
  <c r="N11" i="3" s="1"/>
  <c r="M6" i="3"/>
  <c r="M11" i="3" s="1"/>
</calcChain>
</file>

<file path=xl/sharedStrings.xml><?xml version="1.0" encoding="utf-8"?>
<sst xmlns="http://schemas.openxmlformats.org/spreadsheetml/2006/main" count="106" uniqueCount="51">
  <si>
    <t xml:space="preserve"> </t>
  </si>
  <si>
    <t xml:space="preserve">, </t>
  </si>
  <si>
    <t>Content</t>
  </si>
  <si>
    <t>Statistics Netherlands (Statline and CBS-publications)</t>
  </si>
  <si>
    <t>in percentages of total</t>
  </si>
  <si>
    <t>Source</t>
  </si>
  <si>
    <t>Explanation</t>
  </si>
  <si>
    <t>Update</t>
  </si>
  <si>
    <t>Total</t>
  </si>
  <si>
    <t>Industry</t>
  </si>
  <si>
    <t>Services</t>
  </si>
  <si>
    <t>Other</t>
  </si>
  <si>
    <t>250 or more employees</t>
  </si>
  <si>
    <t>Break in series between 2010 and 2011:</t>
  </si>
  <si>
    <t>- Statistics Netherlands used a less strict definition of R&amp;D</t>
  </si>
  <si>
    <t>- Companies with less than 10 employees are included</t>
  </si>
  <si>
    <t>13 May 2014</t>
  </si>
  <si>
    <t>50 to 249 employees</t>
  </si>
  <si>
    <t>30 June 2014</t>
  </si>
  <si>
    <t>2012 data added</t>
  </si>
  <si>
    <t>2011 data added</t>
  </si>
  <si>
    <t>number of companies (x1)</t>
  </si>
  <si>
    <t>The time series starts in 2002 because the years up to 2001 had another classification</t>
  </si>
  <si>
    <t>R&amp;D in the private sector, by  company size, and by number of companies, expenditure and personnel</t>
  </si>
  <si>
    <t>R&amp;D in subsectors of the private sector, by number of companies, expenditure and personnel</t>
  </si>
  <si>
    <t>Notes</t>
  </si>
  <si>
    <t>21 September 2015</t>
  </si>
  <si>
    <t>2013 data added, while some other figures were changed.</t>
  </si>
  <si>
    <t>R&amp;D in subsectors of the private sector, by number of companies, expenditure and personnel, since 2000</t>
  </si>
  <si>
    <t>June 2016</t>
  </si>
  <si>
    <t>R&amp;D in the private sector, by  company size, and by number of companies, expenditure and personnel, since 2002</t>
  </si>
  <si>
    <t>R&amp;D personnel (x 1000)</t>
  </si>
  <si>
    <t>R&amp;D expenditure (millions of euros)</t>
  </si>
  <si>
    <t>number of companies (x 1)</t>
  </si>
  <si>
    <t>June 2017</t>
  </si>
  <si>
    <t>2014 data added</t>
  </si>
  <si>
    <t>2015 data added</t>
  </si>
  <si>
    <t>November 2018</t>
  </si>
  <si>
    <t>preliminary 2016 data added</t>
  </si>
  <si>
    <t>0 to 49 employees</t>
  </si>
  <si>
    <t>Break in series between 2012 and 2013</t>
  </si>
  <si>
    <t xml:space="preserve">- Statistics Netherlands changes the definition of R&amp;D: </t>
  </si>
  <si>
    <t>- R&amp;D with hired staff is now included in the Statistics</t>
  </si>
  <si>
    <t>- A person's activities only count as R&amp;D when theyencompass more than 0.1 fte</t>
  </si>
  <si>
    <t>- There is a shift between the government and business sector: research institutes with less than 50% public funding are now considered as part of the business sector instead of the government sector.</t>
  </si>
  <si>
    <t>Data 2013-2016 adjusted to new definition and preliminary data 2017 added</t>
  </si>
  <si>
    <t>November 2019</t>
  </si>
  <si>
    <t>August 2021</t>
  </si>
  <si>
    <t xml:space="preserve">data on company size 2017 adjusted and 2018-2019 added </t>
  </si>
  <si>
    <t>data 2017 adjusted and 2018-2020 added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</si>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</sst>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Font="1"/>
    <xf numFmtId="0" fontId="0" fillId="0" borderId="1" xfId="0" applyFont="1" applyFill="1" applyBorder="1"/>
    <xf numFmtId="0" fontId="0" fillId="0" borderId="0" xfId="0" applyFont="1" applyFill="1" applyBorder="1"/>
    <xf numFmtId="0" fontId="2" fillId="0" borderId="1" xfId="0" applyFont="1" applyFill="1" applyBorder="1"/>
    <xf numFmtId="1" fontId="0" fillId="0" borderId="1" xfId="0" applyNumberFormat="1" applyFont="1" applyFill="1" applyBorder="1"/>
    <xf numFmtId="0" fontId="6" fillId="2" borderId="1" xfId="0" applyFont="1" applyFill="1" applyBorder="1"/>
    <xf numFmtId="0" fontId="0" fillId="2" borderId="1" xfId="0" applyFont="1" applyFill="1" applyBorder="1"/>
    <xf numFmtId="165" fontId="2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1" fontId="0" fillId="0" borderId="0" xfId="0" applyNumberFormat="1" applyFont="1" applyFill="1" applyBorder="1"/>
    <xf numFmtId="15" fontId="0" fillId="0" borderId="0" xfId="0" quotePrefix="1" applyNumberFormat="1" applyFont="1"/>
    <xf numFmtId="1" fontId="2" fillId="0" borderId="1" xfId="0" applyNumberFormat="1" applyFont="1" applyFill="1" applyBorder="1"/>
    <xf numFmtId="0" fontId="0" fillId="0" borderId="0" xfId="0" applyFont="1" applyFill="1"/>
    <xf numFmtId="1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7" fontId="0" fillId="0" borderId="0" xfId="0" quotePrefix="1" applyNumberFormat="1" applyFont="1"/>
    <xf numFmtId="3" fontId="2" fillId="0" borderId="1" xfId="0" applyNumberFormat="1" applyFont="1" applyFill="1" applyBorder="1"/>
    <xf numFmtId="17" fontId="0" fillId="0" borderId="0" xfId="0" applyNumberFormat="1" applyFont="1"/>
    <xf numFmtId="3" fontId="0" fillId="0" borderId="1" xfId="0" applyNumberFormat="1" applyFont="1" applyFill="1" applyBorder="1"/>
    <xf numFmtId="0" fontId="0" fillId="2" borderId="1" xfId="0" applyFill="1" applyBorder="1"/>
    <xf numFmtId="0" fontId="2" fillId="0" borderId="1" xfId="0" applyFont="1" applyBorder="1"/>
    <xf numFmtId="3" fontId="2" fillId="0" borderId="1" xfId="0" applyNumberFormat="1" applyFont="1" applyBorder="1"/>
    <xf numFmtId="3" fontId="2" fillId="0" borderId="1" xfId="0" quotePrefix="1" applyNumberFormat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quotePrefix="1" applyNumberFormat="1" applyBorder="1"/>
    <xf numFmtId="165" fontId="2" fillId="0" borderId="1" xfId="0" applyNumberFormat="1" applyFont="1" applyBorder="1"/>
    <xf numFmtId="164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workbookViewId="0">
      <selection activeCell="D30" sqref="D30"/>
    </sheetView>
  </sheetViews>
  <sheetFormatPr defaultRowHeight="15" x14ac:dyDescent="0.25"/>
  <cols>
    <col min="1" max="1" width="9.140625" style="4"/>
    <col min="2" max="2" width="9.5703125" style="4" bestFit="1" customWidth="1"/>
    <col min="3" max="16384" width="9.140625" style="4"/>
  </cols>
  <sheetData>
    <row r="1" spans="1:2" ht="21" x14ac:dyDescent="0.35">
      <c r="B1" s="1" t="s">
        <v>2</v>
      </c>
    </row>
    <row r="2" spans="1:2" x14ac:dyDescent="0.25">
      <c r="B2" s="4" t="s">
        <v>0</v>
      </c>
    </row>
    <row r="4" spans="1:2" x14ac:dyDescent="0.25">
      <c r="B4" s="4" t="s">
        <v>28</v>
      </c>
    </row>
    <row r="5" spans="1:2" x14ac:dyDescent="0.25">
      <c r="B5" s="4" t="s">
        <v>30</v>
      </c>
    </row>
    <row r="8" spans="1:2" x14ac:dyDescent="0.25">
      <c r="B8" s="5" t="s">
        <v>5</v>
      </c>
    </row>
    <row r="9" spans="1:2" x14ac:dyDescent="0.25">
      <c r="B9" s="3" t="s">
        <v>3</v>
      </c>
    </row>
    <row r="10" spans="1:2" x14ac:dyDescent="0.25">
      <c r="B10" s="3"/>
    </row>
    <row r="11" spans="1:2" x14ac:dyDescent="0.25">
      <c r="B11" s="2" t="s">
        <v>25</v>
      </c>
    </row>
    <row r="12" spans="1:2" x14ac:dyDescent="0.25">
      <c r="B12" s="4" t="s">
        <v>13</v>
      </c>
    </row>
    <row r="13" spans="1:2" x14ac:dyDescent="0.25">
      <c r="B13" s="7" t="s">
        <v>14</v>
      </c>
    </row>
    <row r="14" spans="1:2" x14ac:dyDescent="0.25">
      <c r="A14" s="4" t="s">
        <v>1</v>
      </c>
      <c r="B14" s="7" t="s">
        <v>15</v>
      </c>
    </row>
    <row r="15" spans="1:2" x14ac:dyDescent="0.25">
      <c r="B15" s="7" t="s">
        <v>40</v>
      </c>
    </row>
    <row r="16" spans="1:2" x14ac:dyDescent="0.25">
      <c r="B16" s="7" t="s">
        <v>41</v>
      </c>
    </row>
    <row r="17" spans="2:4" x14ac:dyDescent="0.25">
      <c r="B17" s="7" t="s">
        <v>42</v>
      </c>
    </row>
    <row r="18" spans="2:4" x14ac:dyDescent="0.25">
      <c r="B18" s="7" t="s">
        <v>43</v>
      </c>
    </row>
    <row r="19" spans="2:4" x14ac:dyDescent="0.25">
      <c r="B19" s="7" t="s">
        <v>44</v>
      </c>
    </row>
    <row r="20" spans="2:4" x14ac:dyDescent="0.25">
      <c r="B20" s="7"/>
    </row>
    <row r="21" spans="2:4" x14ac:dyDescent="0.25">
      <c r="B21" s="2" t="s">
        <v>7</v>
      </c>
    </row>
    <row r="22" spans="2:4" x14ac:dyDescent="0.25">
      <c r="B22" s="4" t="s">
        <v>16</v>
      </c>
      <c r="D22" s="4" t="s">
        <v>20</v>
      </c>
    </row>
    <row r="23" spans="2:4" x14ac:dyDescent="0.25">
      <c r="B23" s="7" t="s">
        <v>18</v>
      </c>
      <c r="D23" s="4" t="s">
        <v>19</v>
      </c>
    </row>
    <row r="24" spans="2:4" x14ac:dyDescent="0.25">
      <c r="B24" s="18" t="s">
        <v>26</v>
      </c>
      <c r="D24" s="4" t="s">
        <v>27</v>
      </c>
    </row>
    <row r="25" spans="2:4" x14ac:dyDescent="0.25">
      <c r="B25" s="7" t="s">
        <v>29</v>
      </c>
      <c r="D25" s="4" t="s">
        <v>35</v>
      </c>
    </row>
    <row r="26" spans="2:4" x14ac:dyDescent="0.25">
      <c r="B26" s="4" t="s">
        <v>34</v>
      </c>
      <c r="D26" s="4" t="s">
        <v>36</v>
      </c>
    </row>
    <row r="27" spans="2:4" x14ac:dyDescent="0.25">
      <c r="B27" s="23" t="s">
        <v>37</v>
      </c>
      <c r="D27" s="4" t="s">
        <v>38</v>
      </c>
    </row>
    <row r="28" spans="2:4" x14ac:dyDescent="0.25">
      <c r="B28" s="23" t="s">
        <v>46</v>
      </c>
      <c r="D28" s="4" t="s">
        <v>45</v>
      </c>
    </row>
    <row r="29" spans="2:4" x14ac:dyDescent="0.25">
      <c r="B29" s="23" t="s">
        <v>47</v>
      </c>
      <c r="D29" s="4" t="s">
        <v>48</v>
      </c>
    </row>
    <row r="30" spans="2:4" x14ac:dyDescent="0.25">
      <c r="B30" s="25">
        <v>44896</v>
      </c>
      <c r="D30" s="4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"/>
  <sheetViews>
    <sheetView tabSelected="1" topLeftCell="K1" workbookViewId="0">
      <selection activeCell="W3" sqref="W3:X37"/>
    </sheetView>
  </sheetViews>
  <sheetFormatPr defaultRowHeight="15" x14ac:dyDescent="0.25"/>
  <cols>
    <col min="1" max="1" width="25.7109375" style="4" customWidth="1"/>
    <col min="2" max="7" width="10.7109375" style="4" customWidth="1"/>
    <col min="8" max="15" width="9.140625" style="4"/>
    <col min="16" max="17" width="9.140625" style="20"/>
    <col min="19" max="16384" width="9.140625" style="4"/>
  </cols>
  <sheetData>
    <row r="1" spans="1:24" ht="15.75" x14ac:dyDescent="0.25">
      <c r="A1" s="6" t="s">
        <v>24</v>
      </c>
    </row>
    <row r="2" spans="1:24" x14ac:dyDescent="0.25">
      <c r="A2" s="5"/>
    </row>
    <row r="3" spans="1:24" x14ac:dyDescent="0.25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27"/>
      <c r="X3" s="27"/>
    </row>
    <row r="4" spans="1:24" s="2" customFormat="1" x14ac:dyDescent="0.25">
      <c r="A4" s="10"/>
      <c r="B4" s="10">
        <v>2000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2012</v>
      </c>
      <c r="O4" s="10">
        <v>2013</v>
      </c>
      <c r="P4" s="10">
        <v>2014</v>
      </c>
      <c r="Q4" s="10">
        <v>2015</v>
      </c>
      <c r="R4" s="10">
        <v>2016</v>
      </c>
      <c r="S4" s="10">
        <v>2017</v>
      </c>
      <c r="T4" s="10">
        <v>2018</v>
      </c>
      <c r="U4" s="10">
        <v>2019</v>
      </c>
      <c r="V4" s="10">
        <v>2020</v>
      </c>
      <c r="W4" s="28">
        <v>2021</v>
      </c>
      <c r="X4" s="28">
        <v>2022</v>
      </c>
    </row>
    <row r="5" spans="1:24" s="2" customFormat="1" x14ac:dyDescent="0.25">
      <c r="A5" s="10" t="s">
        <v>8</v>
      </c>
      <c r="B5" s="19">
        <v>3837</v>
      </c>
      <c r="C5" s="19">
        <v>3624</v>
      </c>
      <c r="D5" s="19">
        <v>4169</v>
      </c>
      <c r="E5" s="19">
        <v>3282</v>
      </c>
      <c r="F5" s="19">
        <v>3931</v>
      </c>
      <c r="G5" s="19">
        <v>3698</v>
      </c>
      <c r="H5" s="19">
        <v>3434</v>
      </c>
      <c r="I5" s="19">
        <v>2676</v>
      </c>
      <c r="J5" s="19">
        <v>3186</v>
      </c>
      <c r="K5" s="19">
        <v>2472</v>
      </c>
      <c r="L5" s="19">
        <v>4603</v>
      </c>
      <c r="M5" s="19">
        <v>18006</v>
      </c>
      <c r="N5" s="19">
        <v>18845</v>
      </c>
      <c r="O5" s="19">
        <v>19692</v>
      </c>
      <c r="P5" s="19">
        <v>19877</v>
      </c>
      <c r="Q5" s="19">
        <v>19798</v>
      </c>
      <c r="R5" s="19">
        <v>20159</v>
      </c>
      <c r="S5" s="24">
        <v>19485</v>
      </c>
      <c r="T5" s="24">
        <v>19030</v>
      </c>
      <c r="U5" s="24">
        <v>19550</v>
      </c>
      <c r="V5" s="24">
        <v>19720</v>
      </c>
      <c r="W5" s="29">
        <v>19385</v>
      </c>
      <c r="X5" s="30" t="s">
        <v>50</v>
      </c>
    </row>
    <row r="6" spans="1:24" x14ac:dyDescent="0.25">
      <c r="A6" s="8" t="s">
        <v>9</v>
      </c>
      <c r="B6" s="11">
        <v>1945</v>
      </c>
      <c r="C6" s="11">
        <v>1987</v>
      </c>
      <c r="D6" s="11">
        <v>2315</v>
      </c>
      <c r="E6" s="11">
        <v>1986</v>
      </c>
      <c r="F6" s="11">
        <v>1967</v>
      </c>
      <c r="G6" s="11">
        <v>1964</v>
      </c>
      <c r="H6" s="11">
        <v>1746</v>
      </c>
      <c r="I6" s="11">
        <v>1441</v>
      </c>
      <c r="J6" s="11">
        <v>1645</v>
      </c>
      <c r="K6" s="11">
        <v>1367</v>
      </c>
      <c r="L6" s="11">
        <v>1907</v>
      </c>
      <c r="M6" s="11">
        <v>4627</v>
      </c>
      <c r="N6" s="11">
        <v>4720</v>
      </c>
      <c r="O6" s="11">
        <v>16443</v>
      </c>
      <c r="P6" s="11">
        <v>16362</v>
      </c>
      <c r="Q6" s="11">
        <v>16433</v>
      </c>
      <c r="R6" s="11">
        <v>16628</v>
      </c>
      <c r="S6" s="26">
        <v>4325</v>
      </c>
      <c r="T6" s="26">
        <v>4280</v>
      </c>
      <c r="U6" s="26">
        <v>4385</v>
      </c>
      <c r="V6" s="26">
        <v>4525</v>
      </c>
      <c r="W6" s="36">
        <v>4225</v>
      </c>
      <c r="X6" s="30" t="s">
        <v>50</v>
      </c>
    </row>
    <row r="7" spans="1:24" x14ac:dyDescent="0.25">
      <c r="A7" s="8" t="s">
        <v>10</v>
      </c>
      <c r="B7" s="11">
        <v>1572</v>
      </c>
      <c r="C7" s="11">
        <v>1343</v>
      </c>
      <c r="D7" s="11">
        <v>1679</v>
      </c>
      <c r="E7" s="11">
        <v>1140</v>
      </c>
      <c r="F7" s="11">
        <v>1704</v>
      </c>
      <c r="G7" s="11">
        <v>1544</v>
      </c>
      <c r="H7" s="11">
        <v>1530</v>
      </c>
      <c r="I7" s="11">
        <v>1125</v>
      </c>
      <c r="J7" s="11">
        <v>1358</v>
      </c>
      <c r="K7" s="11">
        <v>978</v>
      </c>
      <c r="L7" s="11">
        <v>2329</v>
      </c>
      <c r="M7" s="11">
        <v>11777</v>
      </c>
      <c r="N7" s="11">
        <v>12288</v>
      </c>
      <c r="O7" s="11">
        <v>2422</v>
      </c>
      <c r="P7" s="11">
        <v>2688</v>
      </c>
      <c r="Q7" s="11">
        <v>2533</v>
      </c>
      <c r="R7" s="11">
        <v>2695</v>
      </c>
      <c r="S7" s="26">
        <f>2685+3715+1765+65+4380</f>
        <v>12610</v>
      </c>
      <c r="T7" s="26">
        <f>2645+3690+1720+4265+55</f>
        <v>12375</v>
      </c>
      <c r="U7" s="26">
        <f>2750+3665+1685+55+4555</f>
        <v>12710</v>
      </c>
      <c r="V7" s="26">
        <f>3765+1765+60+4780+2580</f>
        <v>12950</v>
      </c>
      <c r="W7" s="36">
        <f>2470+3675+1695+55+4720</f>
        <v>12615</v>
      </c>
      <c r="X7" s="30" t="s">
        <v>50</v>
      </c>
    </row>
    <row r="8" spans="1:24" x14ac:dyDescent="0.25">
      <c r="A8" s="8" t="s">
        <v>11</v>
      </c>
      <c r="B8" s="11">
        <v>320</v>
      </c>
      <c r="C8" s="11">
        <v>294</v>
      </c>
      <c r="D8" s="11">
        <v>175</v>
      </c>
      <c r="E8" s="11">
        <v>156</v>
      </c>
      <c r="F8" s="11">
        <v>260</v>
      </c>
      <c r="G8" s="11">
        <v>190</v>
      </c>
      <c r="H8" s="11">
        <v>158</v>
      </c>
      <c r="I8" s="11">
        <v>110</v>
      </c>
      <c r="J8" s="11">
        <v>183</v>
      </c>
      <c r="K8" s="11">
        <v>127</v>
      </c>
      <c r="L8" s="11">
        <v>367</v>
      </c>
      <c r="M8" s="11">
        <v>1602</v>
      </c>
      <c r="N8" s="11">
        <v>1837</v>
      </c>
      <c r="O8" s="11">
        <v>827</v>
      </c>
      <c r="P8" s="11">
        <v>828</v>
      </c>
      <c r="Q8" s="11">
        <v>832</v>
      </c>
      <c r="R8" s="11">
        <v>836</v>
      </c>
      <c r="S8" s="26">
        <f>S5-S6-S7</f>
        <v>2550</v>
      </c>
      <c r="T8" s="26">
        <f t="shared" ref="T8:U8" si="0">T5-T6-T7</f>
        <v>2375</v>
      </c>
      <c r="U8" s="26">
        <f t="shared" si="0"/>
        <v>2455</v>
      </c>
      <c r="V8" s="26">
        <f>V5-V6-V7</f>
        <v>2245</v>
      </c>
      <c r="W8" s="36">
        <f t="shared" ref="W8" si="1">W5-W6-W7</f>
        <v>2545</v>
      </c>
      <c r="X8" s="30" t="s">
        <v>50</v>
      </c>
    </row>
    <row r="9" spans="1:24" x14ac:dyDescent="0.25">
      <c r="A9" s="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8"/>
      <c r="Q9" s="8"/>
      <c r="R9" s="8"/>
      <c r="S9" s="8"/>
      <c r="T9" s="8"/>
      <c r="U9" s="8"/>
      <c r="V9" s="8"/>
      <c r="W9" s="32"/>
      <c r="X9" s="32"/>
    </row>
    <row r="10" spans="1:24" x14ac:dyDescent="0.25">
      <c r="A10" s="10" t="s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8"/>
      <c r="Q10" s="8"/>
      <c r="R10" s="8"/>
      <c r="S10" s="8"/>
      <c r="T10" s="8"/>
      <c r="U10" s="8"/>
      <c r="V10" s="8"/>
      <c r="W10" s="32"/>
      <c r="X10" s="32"/>
    </row>
    <row r="11" spans="1:24" x14ac:dyDescent="0.25">
      <c r="A11" s="8" t="s">
        <v>9</v>
      </c>
      <c r="B11" s="11">
        <f>B6/B5*100</f>
        <v>50.69064373208235</v>
      </c>
      <c r="C11" s="11">
        <f t="shared" ref="C11:V11" si="2">C6/C5*100</f>
        <v>54.828918322295806</v>
      </c>
      <c r="D11" s="11">
        <f t="shared" si="2"/>
        <v>55.52890381386424</v>
      </c>
      <c r="E11" s="11">
        <f t="shared" si="2"/>
        <v>60.511882998171849</v>
      </c>
      <c r="F11" s="11">
        <f t="shared" si="2"/>
        <v>50.038158229458155</v>
      </c>
      <c r="G11" s="11">
        <f t="shared" si="2"/>
        <v>53.109789075175776</v>
      </c>
      <c r="H11" s="11">
        <f t="shared" si="2"/>
        <v>50.844496214327314</v>
      </c>
      <c r="I11" s="11">
        <f t="shared" si="2"/>
        <v>53.849028400597909</v>
      </c>
      <c r="J11" s="11">
        <f t="shared" si="2"/>
        <v>51.63214061519146</v>
      </c>
      <c r="K11" s="11">
        <f t="shared" si="2"/>
        <v>55.299352750809064</v>
      </c>
      <c r="L11" s="11">
        <f t="shared" si="2"/>
        <v>41.429502498370631</v>
      </c>
      <c r="M11" s="11">
        <f t="shared" si="2"/>
        <v>25.696989892258138</v>
      </c>
      <c r="N11" s="11">
        <f t="shared" si="2"/>
        <v>25.046431414168215</v>
      </c>
      <c r="O11" s="11">
        <f t="shared" si="2"/>
        <v>83.50091407678245</v>
      </c>
      <c r="P11" s="11">
        <f t="shared" si="2"/>
        <v>82.316244906172969</v>
      </c>
      <c r="Q11" s="11">
        <f t="shared" si="2"/>
        <v>83.003333670067676</v>
      </c>
      <c r="R11" s="11">
        <f t="shared" si="2"/>
        <v>82.484250210823944</v>
      </c>
      <c r="S11" s="11">
        <f t="shared" si="2"/>
        <v>22.196561457531434</v>
      </c>
      <c r="T11" s="11">
        <f t="shared" si="2"/>
        <v>22.490803993694168</v>
      </c>
      <c r="U11" s="11">
        <f t="shared" si="2"/>
        <v>22.429667519181589</v>
      </c>
      <c r="V11" s="11">
        <f t="shared" si="2"/>
        <v>22.946247464503042</v>
      </c>
      <c r="W11" s="31">
        <f t="shared" ref="W11:X13" si="3">+W6/W$5*100</f>
        <v>21.795202476141345</v>
      </c>
      <c r="X11" s="33" t="s">
        <v>50</v>
      </c>
    </row>
    <row r="12" spans="1:24" x14ac:dyDescent="0.25">
      <c r="A12" s="8" t="s">
        <v>10</v>
      </c>
      <c r="B12" s="11">
        <f>B7/B5*100</f>
        <v>40.969507427677875</v>
      </c>
      <c r="C12" s="11">
        <f t="shared" ref="C12:V12" si="4">C7/C5*100</f>
        <v>37.058498896247237</v>
      </c>
      <c r="D12" s="11">
        <f t="shared" si="4"/>
        <v>40.273446869752938</v>
      </c>
      <c r="E12" s="11">
        <f t="shared" si="4"/>
        <v>34.734917733089581</v>
      </c>
      <c r="F12" s="11">
        <f t="shared" si="4"/>
        <v>43.347748664461974</v>
      </c>
      <c r="G12" s="11">
        <f t="shared" si="4"/>
        <v>41.752298539751216</v>
      </c>
      <c r="H12" s="11">
        <f t="shared" si="4"/>
        <v>44.554455445544555</v>
      </c>
      <c r="I12" s="11">
        <f t="shared" si="4"/>
        <v>42.040358744394617</v>
      </c>
      <c r="J12" s="11">
        <f t="shared" si="4"/>
        <v>42.623979912115509</v>
      </c>
      <c r="K12" s="11">
        <f t="shared" si="4"/>
        <v>39.563106796116507</v>
      </c>
      <c r="L12" s="11">
        <f t="shared" si="4"/>
        <v>50.5974364544862</v>
      </c>
      <c r="M12" s="11">
        <f t="shared" si="4"/>
        <v>65.405975785849151</v>
      </c>
      <c r="N12" s="11">
        <f t="shared" si="4"/>
        <v>65.20562483417352</v>
      </c>
      <c r="O12" s="11">
        <f t="shared" si="4"/>
        <v>12.299410928295755</v>
      </c>
      <c r="P12" s="11">
        <f t="shared" si="4"/>
        <v>13.523167480002012</v>
      </c>
      <c r="Q12" s="11">
        <f t="shared" si="4"/>
        <v>12.794221638549349</v>
      </c>
      <c r="R12" s="11">
        <f t="shared" si="4"/>
        <v>13.368718686442779</v>
      </c>
      <c r="S12" s="11">
        <f t="shared" si="4"/>
        <v>64.716448550166788</v>
      </c>
      <c r="T12" s="11">
        <f t="shared" si="4"/>
        <v>65.028901734104053</v>
      </c>
      <c r="U12" s="11">
        <f t="shared" si="4"/>
        <v>65.012787723785166</v>
      </c>
      <c r="V12" s="11">
        <f t="shared" si="4"/>
        <v>65.669371196754568</v>
      </c>
      <c r="W12" s="31">
        <f t="shared" si="3"/>
        <v>65.076089760123807</v>
      </c>
      <c r="X12" s="33" t="s">
        <v>50</v>
      </c>
    </row>
    <row r="13" spans="1:24" x14ac:dyDescent="0.25">
      <c r="A13" s="8" t="s">
        <v>11</v>
      </c>
      <c r="B13" s="11">
        <f>B8/B5*100</f>
        <v>8.339848840239771</v>
      </c>
      <c r="C13" s="11">
        <f t="shared" ref="C13:V13" si="5">C8/C5*100</f>
        <v>8.112582781456954</v>
      </c>
      <c r="D13" s="11">
        <f t="shared" si="5"/>
        <v>4.197649316382825</v>
      </c>
      <c r="E13" s="11">
        <f t="shared" si="5"/>
        <v>4.753199268738574</v>
      </c>
      <c r="F13" s="11">
        <f t="shared" si="5"/>
        <v>6.6140931060798787</v>
      </c>
      <c r="G13" s="11">
        <f t="shared" si="5"/>
        <v>5.1379123850730126</v>
      </c>
      <c r="H13" s="11">
        <f t="shared" si="5"/>
        <v>4.6010483401281306</v>
      </c>
      <c r="I13" s="11">
        <f t="shared" si="5"/>
        <v>4.1106128550074743</v>
      </c>
      <c r="J13" s="11">
        <f t="shared" si="5"/>
        <v>5.743879472693032</v>
      </c>
      <c r="K13" s="11">
        <f t="shared" si="5"/>
        <v>5.1375404530744335</v>
      </c>
      <c r="L13" s="11">
        <f t="shared" si="5"/>
        <v>7.973061047143168</v>
      </c>
      <c r="M13" s="11">
        <f t="shared" si="5"/>
        <v>8.8970343218927024</v>
      </c>
      <c r="N13" s="11">
        <f t="shared" si="5"/>
        <v>9.7479437516582657</v>
      </c>
      <c r="O13" s="11">
        <f t="shared" si="5"/>
        <v>4.1996749949217955</v>
      </c>
      <c r="P13" s="11">
        <f t="shared" si="5"/>
        <v>4.1656185541077626</v>
      </c>
      <c r="Q13" s="11">
        <f t="shared" si="5"/>
        <v>4.2024446913829676</v>
      </c>
      <c r="R13" s="11">
        <f t="shared" si="5"/>
        <v>4.1470311027332709</v>
      </c>
      <c r="S13" s="11">
        <f t="shared" si="5"/>
        <v>13.086989992301771</v>
      </c>
      <c r="T13" s="11">
        <f t="shared" si="5"/>
        <v>12.480294272201785</v>
      </c>
      <c r="U13" s="11">
        <f t="shared" si="5"/>
        <v>12.557544757033249</v>
      </c>
      <c r="V13" s="11">
        <f t="shared" si="5"/>
        <v>11.384381338742394</v>
      </c>
      <c r="W13" s="31">
        <f t="shared" si="3"/>
        <v>13.128707763734845</v>
      </c>
      <c r="X13" s="33" t="s">
        <v>50</v>
      </c>
    </row>
    <row r="14" spans="1:24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2"/>
      <c r="X14" s="32"/>
    </row>
    <row r="15" spans="1:24" x14ac:dyDescent="0.25">
      <c r="A15" s="12" t="s">
        <v>32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7"/>
      <c r="X15" s="27"/>
    </row>
    <row r="16" spans="1:24" x14ac:dyDescent="0.25">
      <c r="A16" s="10"/>
      <c r="B16" s="10">
        <v>2000</v>
      </c>
      <c r="C16" s="10">
        <v>2001</v>
      </c>
      <c r="D16" s="10">
        <v>2002</v>
      </c>
      <c r="E16" s="10">
        <v>2003</v>
      </c>
      <c r="F16" s="10">
        <v>2004</v>
      </c>
      <c r="G16" s="10">
        <v>2005</v>
      </c>
      <c r="H16" s="10">
        <v>2006</v>
      </c>
      <c r="I16" s="10">
        <v>2007</v>
      </c>
      <c r="J16" s="10">
        <v>2008</v>
      </c>
      <c r="K16" s="10">
        <v>2009</v>
      </c>
      <c r="L16" s="10">
        <v>2010</v>
      </c>
      <c r="M16" s="10">
        <v>2011</v>
      </c>
      <c r="N16" s="10">
        <v>2012</v>
      </c>
      <c r="O16" s="10">
        <v>2013</v>
      </c>
      <c r="P16" s="10">
        <v>2014</v>
      </c>
      <c r="Q16" s="10">
        <v>2015</v>
      </c>
      <c r="R16" s="10">
        <v>2016</v>
      </c>
      <c r="S16" s="10">
        <v>2017</v>
      </c>
      <c r="T16" s="10">
        <v>2018</v>
      </c>
      <c r="U16" s="10">
        <v>2019</v>
      </c>
      <c r="V16" s="10">
        <v>2020</v>
      </c>
      <c r="W16" s="28">
        <v>2021</v>
      </c>
      <c r="X16" s="28">
        <v>2022</v>
      </c>
    </row>
    <row r="17" spans="1:24" x14ac:dyDescent="0.25">
      <c r="A17" s="10" t="s">
        <v>8</v>
      </c>
      <c r="B17" s="19">
        <v>4457</v>
      </c>
      <c r="C17" s="19">
        <v>4712</v>
      </c>
      <c r="D17" s="19">
        <v>4542</v>
      </c>
      <c r="E17" s="19">
        <v>4804</v>
      </c>
      <c r="F17" s="19">
        <v>5071</v>
      </c>
      <c r="G17" s="19">
        <v>5170</v>
      </c>
      <c r="H17" s="19">
        <v>5480</v>
      </c>
      <c r="I17" s="19">
        <v>5495</v>
      </c>
      <c r="J17" s="19">
        <v>5263</v>
      </c>
      <c r="K17" s="19">
        <v>4900</v>
      </c>
      <c r="L17" s="19">
        <v>5219</v>
      </c>
      <c r="M17" s="19">
        <v>6922</v>
      </c>
      <c r="N17" s="19">
        <v>7078</v>
      </c>
      <c r="O17" s="19">
        <v>9299</v>
      </c>
      <c r="P17" s="19">
        <v>9444</v>
      </c>
      <c r="Q17" s="19">
        <v>9515</v>
      </c>
      <c r="R17" s="19">
        <v>10008</v>
      </c>
      <c r="S17" s="10">
        <v>10667</v>
      </c>
      <c r="T17" s="10">
        <v>20998</v>
      </c>
      <c r="U17" s="10">
        <v>11846</v>
      </c>
      <c r="V17" s="10">
        <v>12314</v>
      </c>
      <c r="W17" s="28">
        <v>13048</v>
      </c>
      <c r="X17" s="28">
        <v>14806</v>
      </c>
    </row>
    <row r="18" spans="1:24" x14ac:dyDescent="0.25">
      <c r="A18" s="8" t="s">
        <v>9</v>
      </c>
      <c r="B18" s="11">
        <v>3385</v>
      </c>
      <c r="C18" s="11">
        <v>3573</v>
      </c>
      <c r="D18" s="11">
        <v>3454</v>
      </c>
      <c r="E18" s="11">
        <v>3750</v>
      </c>
      <c r="F18" s="11">
        <v>3898</v>
      </c>
      <c r="G18" s="11">
        <v>3989</v>
      </c>
      <c r="H18" s="11">
        <v>4094</v>
      </c>
      <c r="I18" s="11">
        <v>4010</v>
      </c>
      <c r="J18" s="11">
        <v>3758</v>
      </c>
      <c r="K18" s="11">
        <v>3555</v>
      </c>
      <c r="L18" s="11">
        <v>3541</v>
      </c>
      <c r="M18" s="11">
        <v>3936</v>
      </c>
      <c r="N18" s="11">
        <v>4049</v>
      </c>
      <c r="O18" s="11">
        <v>1458</v>
      </c>
      <c r="P18" s="11">
        <v>1486</v>
      </c>
      <c r="Q18" s="11">
        <v>1661</v>
      </c>
      <c r="R18" s="11">
        <v>1682</v>
      </c>
      <c r="S18" s="26">
        <v>5384</v>
      </c>
      <c r="T18" s="26">
        <v>5596</v>
      </c>
      <c r="U18" s="26">
        <v>5914</v>
      </c>
      <c r="V18" s="26">
        <v>6178</v>
      </c>
      <c r="W18" s="36">
        <v>6505</v>
      </c>
      <c r="X18" s="36">
        <v>7494</v>
      </c>
    </row>
    <row r="19" spans="1:24" x14ac:dyDescent="0.25">
      <c r="A19" s="8" t="s">
        <v>10</v>
      </c>
      <c r="B19" s="11">
        <v>877</v>
      </c>
      <c r="C19" s="11">
        <v>922</v>
      </c>
      <c r="D19" s="11">
        <v>884</v>
      </c>
      <c r="E19" s="11">
        <v>839</v>
      </c>
      <c r="F19" s="11">
        <v>974</v>
      </c>
      <c r="G19" s="11">
        <v>977</v>
      </c>
      <c r="H19" s="11">
        <v>1200</v>
      </c>
      <c r="I19" s="11">
        <v>1284</v>
      </c>
      <c r="J19" s="11">
        <v>1307</v>
      </c>
      <c r="K19" s="11">
        <v>1137</v>
      </c>
      <c r="L19" s="11">
        <v>1483</v>
      </c>
      <c r="M19" s="11">
        <v>2624</v>
      </c>
      <c r="N19" s="11">
        <v>2634</v>
      </c>
      <c r="O19" s="11">
        <v>1627</v>
      </c>
      <c r="P19" s="11">
        <v>1872</v>
      </c>
      <c r="Q19" s="11">
        <v>1792</v>
      </c>
      <c r="R19" s="11">
        <v>2069</v>
      </c>
      <c r="S19" s="26">
        <v>4540</v>
      </c>
      <c r="T19" s="26">
        <v>4639</v>
      </c>
      <c r="U19" s="26">
        <v>5051</v>
      </c>
      <c r="V19" s="26">
        <v>5205</v>
      </c>
      <c r="W19" s="36">
        <f>2467+1785+498+4+786</f>
        <v>5540</v>
      </c>
      <c r="X19" s="36">
        <f>913+2053+533+2713+4</f>
        <v>6216</v>
      </c>
    </row>
    <row r="20" spans="1:24" x14ac:dyDescent="0.25">
      <c r="A20" s="8" t="s">
        <v>11</v>
      </c>
      <c r="B20" s="11">
        <v>195</v>
      </c>
      <c r="C20" s="11">
        <v>217</v>
      </c>
      <c r="D20" s="11">
        <v>204</v>
      </c>
      <c r="E20" s="11">
        <v>215</v>
      </c>
      <c r="F20" s="11">
        <v>199</v>
      </c>
      <c r="G20" s="11">
        <v>204</v>
      </c>
      <c r="H20" s="11">
        <v>186</v>
      </c>
      <c r="I20" s="11">
        <v>201</v>
      </c>
      <c r="J20" s="11">
        <v>198</v>
      </c>
      <c r="K20" s="11">
        <v>208</v>
      </c>
      <c r="L20" s="11">
        <v>195</v>
      </c>
      <c r="M20" s="11">
        <v>362</v>
      </c>
      <c r="N20" s="11">
        <v>395</v>
      </c>
      <c r="O20" s="11">
        <v>6214</v>
      </c>
      <c r="P20" s="11">
        <v>6086</v>
      </c>
      <c r="Q20" s="11">
        <v>6062</v>
      </c>
      <c r="R20" s="11">
        <v>6258</v>
      </c>
      <c r="S20" s="26">
        <v>743</v>
      </c>
      <c r="T20" s="26">
        <v>763</v>
      </c>
      <c r="U20" s="26">
        <v>881</v>
      </c>
      <c r="V20" s="26">
        <v>751</v>
      </c>
      <c r="W20" s="36">
        <f t="shared" ref="W20:X20" si="6">W17-W18-W19</f>
        <v>1003</v>
      </c>
      <c r="X20" s="36">
        <f t="shared" si="6"/>
        <v>1096</v>
      </c>
    </row>
    <row r="21" spans="1:2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32"/>
      <c r="X21" s="32"/>
    </row>
    <row r="22" spans="1:24" x14ac:dyDescent="0.25">
      <c r="A22" s="10" t="s">
        <v>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32"/>
      <c r="X22" s="32"/>
    </row>
    <row r="23" spans="1:24" x14ac:dyDescent="0.25">
      <c r="A23" s="8" t="s">
        <v>9</v>
      </c>
      <c r="B23" s="11">
        <f>B18/B17*100</f>
        <v>75.947947049584911</v>
      </c>
      <c r="C23" s="11">
        <f t="shared" ref="C23:V23" si="7">C18/C17*100</f>
        <v>75.827674023769092</v>
      </c>
      <c r="D23" s="11">
        <f t="shared" si="7"/>
        <v>76.045794804051084</v>
      </c>
      <c r="E23" s="11">
        <f t="shared" si="7"/>
        <v>78.059950041631978</v>
      </c>
      <c r="F23" s="11">
        <f t="shared" si="7"/>
        <v>76.868467757838687</v>
      </c>
      <c r="G23" s="11">
        <f t="shared" si="7"/>
        <v>77.156673114119926</v>
      </c>
      <c r="H23" s="11">
        <f t="shared" si="7"/>
        <v>74.708029197080293</v>
      </c>
      <c r="I23" s="11">
        <f t="shared" si="7"/>
        <v>72.975432211100994</v>
      </c>
      <c r="J23" s="11">
        <f t="shared" si="7"/>
        <v>71.404142124263728</v>
      </c>
      <c r="K23" s="11">
        <f t="shared" si="7"/>
        <v>72.551020408163268</v>
      </c>
      <c r="L23" s="11">
        <f t="shared" si="7"/>
        <v>67.848246790572915</v>
      </c>
      <c r="M23" s="11">
        <f t="shared" si="7"/>
        <v>56.862178561109509</v>
      </c>
      <c r="N23" s="11">
        <f t="shared" si="7"/>
        <v>57.205425261373264</v>
      </c>
      <c r="O23" s="11">
        <f t="shared" si="7"/>
        <v>15.679105280137648</v>
      </c>
      <c r="P23" s="11">
        <f t="shared" si="7"/>
        <v>15.734858110969929</v>
      </c>
      <c r="Q23" s="11">
        <f t="shared" si="7"/>
        <v>17.456647398843931</v>
      </c>
      <c r="R23" s="11">
        <f t="shared" si="7"/>
        <v>16.806554756195045</v>
      </c>
      <c r="S23" s="11">
        <f t="shared" si="7"/>
        <v>50.47342270554045</v>
      </c>
      <c r="T23" s="11">
        <f t="shared" si="7"/>
        <v>26.650157157824555</v>
      </c>
      <c r="U23" s="11">
        <f t="shared" si="7"/>
        <v>49.924024987337496</v>
      </c>
      <c r="V23" s="11">
        <f t="shared" si="7"/>
        <v>50.170537599480269</v>
      </c>
      <c r="W23" s="31">
        <f t="shared" ref="W23:X25" si="8">+W18/W$17*100</f>
        <v>49.854383813611278</v>
      </c>
      <c r="X23" s="31">
        <f t="shared" si="8"/>
        <v>50.614615696339328</v>
      </c>
    </row>
    <row r="24" spans="1:24" x14ac:dyDescent="0.25">
      <c r="A24" s="8" t="s">
        <v>10</v>
      </c>
      <c r="B24" s="11">
        <f>B19/B17*100</f>
        <v>19.676912721561589</v>
      </c>
      <c r="C24" s="11">
        <f t="shared" ref="C24:V24" si="9">C19/C17*100</f>
        <v>19.567062818336161</v>
      </c>
      <c r="D24" s="11">
        <f t="shared" si="9"/>
        <v>19.462791721708498</v>
      </c>
      <c r="E24" s="11">
        <f t="shared" si="9"/>
        <v>17.464612822647794</v>
      </c>
      <c r="F24" s="11">
        <f t="shared" si="9"/>
        <v>19.207256951291658</v>
      </c>
      <c r="G24" s="11">
        <f t="shared" si="9"/>
        <v>18.897485493230175</v>
      </c>
      <c r="H24" s="11">
        <f t="shared" si="9"/>
        <v>21.897810218978105</v>
      </c>
      <c r="I24" s="11">
        <f t="shared" si="9"/>
        <v>23.366696997270246</v>
      </c>
      <c r="J24" s="11">
        <f t="shared" si="9"/>
        <v>24.83374501235037</v>
      </c>
      <c r="K24" s="11">
        <f t="shared" si="9"/>
        <v>23.204081632653061</v>
      </c>
      <c r="L24" s="11">
        <f t="shared" si="9"/>
        <v>28.415405250047904</v>
      </c>
      <c r="M24" s="11">
        <f t="shared" si="9"/>
        <v>37.90811904073967</v>
      </c>
      <c r="N24" s="11">
        <f t="shared" si="9"/>
        <v>37.213902232269</v>
      </c>
      <c r="O24" s="11">
        <f t="shared" si="9"/>
        <v>17.496505000537692</v>
      </c>
      <c r="P24" s="11">
        <f t="shared" si="9"/>
        <v>19.822109275730622</v>
      </c>
      <c r="Q24" s="11">
        <f t="shared" si="9"/>
        <v>18.833420914345769</v>
      </c>
      <c r="R24" s="11">
        <f t="shared" si="9"/>
        <v>20.673461231015189</v>
      </c>
      <c r="S24" s="11">
        <f t="shared" si="9"/>
        <v>42.561169963438644</v>
      </c>
      <c r="T24" s="11">
        <f t="shared" si="9"/>
        <v>22.09258024573769</v>
      </c>
      <c r="U24" s="11">
        <f t="shared" si="9"/>
        <v>42.638865439810907</v>
      </c>
      <c r="V24" s="11">
        <f t="shared" si="9"/>
        <v>42.268962156894588</v>
      </c>
      <c r="W24" s="31">
        <f t="shared" si="8"/>
        <v>42.458614347026362</v>
      </c>
      <c r="X24" s="31">
        <f t="shared" si="8"/>
        <v>41.982979873024448</v>
      </c>
    </row>
    <row r="25" spans="1:24" x14ac:dyDescent="0.25">
      <c r="A25" s="8" t="s">
        <v>11</v>
      </c>
      <c r="B25" s="11">
        <f>B20/B17*100</f>
        <v>4.3751402288534891</v>
      </c>
      <c r="C25" s="11">
        <f t="shared" ref="C25:V25" si="10">C20/C17*100</f>
        <v>4.6052631578947363</v>
      </c>
      <c r="D25" s="11">
        <f t="shared" si="10"/>
        <v>4.4914134742404226</v>
      </c>
      <c r="E25" s="11">
        <f t="shared" si="10"/>
        <v>4.4754371357202327</v>
      </c>
      <c r="F25" s="11">
        <f t="shared" si="10"/>
        <v>3.9242752908696512</v>
      </c>
      <c r="G25" s="11">
        <f t="shared" si="10"/>
        <v>3.9458413926499034</v>
      </c>
      <c r="H25" s="11">
        <f t="shared" si="10"/>
        <v>3.3941605839416056</v>
      </c>
      <c r="I25" s="11">
        <f t="shared" si="10"/>
        <v>3.6578707916287536</v>
      </c>
      <c r="J25" s="11">
        <f t="shared" si="10"/>
        <v>3.7621128633859016</v>
      </c>
      <c r="K25" s="11">
        <f t="shared" si="10"/>
        <v>4.2448979591836737</v>
      </c>
      <c r="L25" s="11">
        <f t="shared" si="10"/>
        <v>3.7363479593791915</v>
      </c>
      <c r="M25" s="11">
        <f t="shared" si="10"/>
        <v>5.2297023981508231</v>
      </c>
      <c r="N25" s="11">
        <f t="shared" si="10"/>
        <v>5.580672506357728</v>
      </c>
      <c r="O25" s="11">
        <f t="shared" si="10"/>
        <v>66.824389719324657</v>
      </c>
      <c r="P25" s="11">
        <f t="shared" si="10"/>
        <v>64.443032613299451</v>
      </c>
      <c r="Q25" s="11">
        <f t="shared" si="10"/>
        <v>63.709931686810293</v>
      </c>
      <c r="R25" s="11">
        <f t="shared" si="10"/>
        <v>62.529976019184652</v>
      </c>
      <c r="S25" s="11">
        <f t="shared" si="10"/>
        <v>6.9654073310209048</v>
      </c>
      <c r="T25" s="11">
        <f t="shared" si="10"/>
        <v>3.6336793980379083</v>
      </c>
      <c r="U25" s="11">
        <f t="shared" si="10"/>
        <v>7.437109572851595</v>
      </c>
      <c r="V25" s="11">
        <f t="shared" si="10"/>
        <v>6.0987493909371446</v>
      </c>
      <c r="W25" s="31">
        <f t="shared" si="8"/>
        <v>7.6870018393623551</v>
      </c>
      <c r="X25" s="31">
        <f t="shared" si="8"/>
        <v>7.4024044306362278</v>
      </c>
    </row>
    <row r="26" spans="1:2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32"/>
      <c r="X26" s="32"/>
    </row>
    <row r="27" spans="1:24" x14ac:dyDescent="0.25">
      <c r="A27" s="12" t="s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7"/>
      <c r="X27" s="27"/>
    </row>
    <row r="28" spans="1:24" x14ac:dyDescent="0.25">
      <c r="A28" s="10"/>
      <c r="B28" s="10">
        <v>2000</v>
      </c>
      <c r="C28" s="10">
        <v>2001</v>
      </c>
      <c r="D28" s="10">
        <v>2002</v>
      </c>
      <c r="E28" s="10">
        <v>2003</v>
      </c>
      <c r="F28" s="10">
        <v>2004</v>
      </c>
      <c r="G28" s="10">
        <v>2005</v>
      </c>
      <c r="H28" s="10">
        <v>2006</v>
      </c>
      <c r="I28" s="10">
        <v>2007</v>
      </c>
      <c r="J28" s="10">
        <v>2008</v>
      </c>
      <c r="K28" s="10">
        <v>2009</v>
      </c>
      <c r="L28" s="10">
        <v>2010</v>
      </c>
      <c r="M28" s="10">
        <v>2011</v>
      </c>
      <c r="N28" s="10">
        <v>2012</v>
      </c>
      <c r="O28" s="10">
        <v>2013</v>
      </c>
      <c r="P28" s="10">
        <v>2014</v>
      </c>
      <c r="Q28" s="10">
        <v>2015</v>
      </c>
      <c r="R28" s="10">
        <v>2016</v>
      </c>
      <c r="S28" s="10">
        <v>2017</v>
      </c>
      <c r="T28" s="10">
        <v>2018</v>
      </c>
      <c r="U28" s="10">
        <v>2019</v>
      </c>
      <c r="V28" s="10">
        <v>2020</v>
      </c>
      <c r="W28" s="28">
        <v>2021</v>
      </c>
      <c r="X28" s="28">
        <v>2022</v>
      </c>
    </row>
    <row r="29" spans="1:24" x14ac:dyDescent="0.25">
      <c r="A29" s="10" t="s">
        <v>8</v>
      </c>
      <c r="B29" s="14">
        <v>47.509</v>
      </c>
      <c r="C29" s="14">
        <v>48.366</v>
      </c>
      <c r="D29" s="14">
        <v>47.035000000000004</v>
      </c>
      <c r="E29" s="14">
        <v>44.486000000000004</v>
      </c>
      <c r="F29" s="14">
        <v>50.027999999999999</v>
      </c>
      <c r="G29" s="14">
        <v>48.586999999999996</v>
      </c>
      <c r="H29" s="14">
        <v>52.841000000000001</v>
      </c>
      <c r="I29" s="14">
        <v>49.246000000000002</v>
      </c>
      <c r="J29" s="14">
        <v>48.019000000000005</v>
      </c>
      <c r="K29" s="14">
        <v>42.335999999999999</v>
      </c>
      <c r="L29" s="14">
        <v>54.138999999999996</v>
      </c>
      <c r="M29" s="14">
        <v>74.010999999999996</v>
      </c>
      <c r="N29" s="14">
        <v>76.766999999999996</v>
      </c>
      <c r="O29" s="14">
        <v>95.1</v>
      </c>
      <c r="P29" s="14">
        <v>94.6</v>
      </c>
      <c r="Q29" s="14">
        <v>97.4</v>
      </c>
      <c r="R29" s="14">
        <v>102.6</v>
      </c>
      <c r="S29" s="14">
        <v>107.496</v>
      </c>
      <c r="T29" s="14">
        <v>112.807</v>
      </c>
      <c r="U29" s="14">
        <v>115.124</v>
      </c>
      <c r="V29" s="14">
        <v>118.355</v>
      </c>
      <c r="W29" s="34">
        <v>123.627</v>
      </c>
      <c r="X29" s="34">
        <v>133.94999999999999</v>
      </c>
    </row>
    <row r="30" spans="1:24" x14ac:dyDescent="0.25">
      <c r="A30" s="8" t="s">
        <v>9</v>
      </c>
      <c r="B30" s="15">
        <v>33.292000000000002</v>
      </c>
      <c r="C30" s="15">
        <v>33.468000000000004</v>
      </c>
      <c r="D30" s="15">
        <v>32.468000000000004</v>
      </c>
      <c r="E30" s="15">
        <v>32.08</v>
      </c>
      <c r="F30" s="15">
        <v>33.186</v>
      </c>
      <c r="G30" s="15">
        <v>33.545999999999999</v>
      </c>
      <c r="H30" s="15">
        <v>33.533000000000001</v>
      </c>
      <c r="I30" s="15">
        <v>31.584</v>
      </c>
      <c r="J30" s="15">
        <v>31.76</v>
      </c>
      <c r="K30" s="15">
        <v>28.59</v>
      </c>
      <c r="L30" s="15">
        <v>31.521999999999998</v>
      </c>
      <c r="M30" s="15">
        <v>34.57</v>
      </c>
      <c r="N30" s="16">
        <v>35.340000000000003</v>
      </c>
      <c r="O30" s="16">
        <v>25.2</v>
      </c>
      <c r="P30" s="16">
        <v>24.2</v>
      </c>
      <c r="Q30" s="16">
        <v>27.4</v>
      </c>
      <c r="R30" s="16">
        <v>27.3</v>
      </c>
      <c r="S30" s="16">
        <v>44.991</v>
      </c>
      <c r="T30" s="16">
        <v>47.749000000000002</v>
      </c>
      <c r="U30" s="16">
        <v>47.619</v>
      </c>
      <c r="V30" s="16">
        <v>47.351999999999997</v>
      </c>
      <c r="W30" s="37">
        <v>49.225000000000001</v>
      </c>
      <c r="X30" s="37">
        <v>52.094000000000001</v>
      </c>
    </row>
    <row r="31" spans="1:24" x14ac:dyDescent="0.25">
      <c r="A31" s="8" t="s">
        <v>10</v>
      </c>
      <c r="B31" s="15">
        <v>12.053000000000001</v>
      </c>
      <c r="C31" s="15">
        <v>12.601999999999997</v>
      </c>
      <c r="D31" s="15">
        <v>12.465999999999999</v>
      </c>
      <c r="E31" s="15">
        <v>10.706</v>
      </c>
      <c r="F31" s="15">
        <v>14.739000000000001</v>
      </c>
      <c r="G31" s="15">
        <v>13.317</v>
      </c>
      <c r="H31" s="15">
        <v>16.765000000000001</v>
      </c>
      <c r="I31" s="15">
        <v>15.419</v>
      </c>
      <c r="J31" s="15">
        <v>14.369</v>
      </c>
      <c r="K31" s="15">
        <v>12.231</v>
      </c>
      <c r="L31" s="15">
        <v>20.521999999999998</v>
      </c>
      <c r="M31" s="15">
        <v>35.167999999999999</v>
      </c>
      <c r="N31" s="16">
        <v>37.24</v>
      </c>
      <c r="O31" s="16">
        <v>20.100000000000001</v>
      </c>
      <c r="P31" s="16">
        <v>22.5</v>
      </c>
      <c r="Q31" s="16">
        <v>21.3</v>
      </c>
      <c r="R31" s="16">
        <v>23.1</v>
      </c>
      <c r="S31" s="16">
        <f>8.783+21.773+3.343+0.143+20.257</f>
        <v>54.299000000000007</v>
      </c>
      <c r="T31" s="16">
        <f>8.578+23.017+4.446+20.561+0.149</f>
        <v>56.750999999999998</v>
      </c>
      <c r="U31" s="16">
        <f>9.282+23.341+4.429+0.087+21.469</f>
        <v>58.608000000000011</v>
      </c>
      <c r="V31" s="16">
        <f>9.654+23.972+4.326+0.092+23.359</f>
        <v>61.403000000000006</v>
      </c>
      <c r="W31" s="37">
        <f>9.75+24.077+4.684+0.62+25.31</f>
        <v>64.440999999999988</v>
      </c>
      <c r="X31" s="37">
        <f>10.448+27.775+4.949+0.53+27.808</f>
        <v>71.509999999999991</v>
      </c>
    </row>
    <row r="32" spans="1:24" x14ac:dyDescent="0.25">
      <c r="A32" s="8" t="s">
        <v>11</v>
      </c>
      <c r="B32" s="15">
        <v>2.1640000000000001</v>
      </c>
      <c r="C32" s="15">
        <v>2.2959999999999998</v>
      </c>
      <c r="D32" s="15">
        <v>2.101</v>
      </c>
      <c r="E32" s="15">
        <v>1.7</v>
      </c>
      <c r="F32" s="15">
        <v>2.1030000000000002</v>
      </c>
      <c r="G32" s="15">
        <v>1.724</v>
      </c>
      <c r="H32" s="15">
        <v>2.5430000000000001</v>
      </c>
      <c r="I32" s="15">
        <v>2.2429999999999999</v>
      </c>
      <c r="J32" s="15">
        <v>1.89</v>
      </c>
      <c r="K32" s="15">
        <v>1.5149999999999999</v>
      </c>
      <c r="L32" s="15">
        <v>2.0950000000000002</v>
      </c>
      <c r="M32" s="15">
        <v>4.2729999999999961</v>
      </c>
      <c r="N32" s="16">
        <v>4.1869999999999834</v>
      </c>
      <c r="O32" s="16">
        <v>49.8</v>
      </c>
      <c r="P32" s="16">
        <v>47.9</v>
      </c>
      <c r="Q32" s="16">
        <v>48.7</v>
      </c>
      <c r="R32" s="16">
        <v>52.2</v>
      </c>
      <c r="S32" s="15">
        <f>S29-S30-S31</f>
        <v>8.2059999999999889</v>
      </c>
      <c r="T32" s="15">
        <f t="shared" ref="T32:U32" si="11">T29-T30-T31</f>
        <v>8.3069999999999951</v>
      </c>
      <c r="U32" s="15">
        <f t="shared" si="11"/>
        <v>8.8969999999999843</v>
      </c>
      <c r="V32" s="15">
        <f>V29-V30-V31</f>
        <v>9.6000000000000085</v>
      </c>
      <c r="W32" s="35">
        <f t="shared" ref="W32:X32" si="12">W29-W30-W31</f>
        <v>9.9609999999999985</v>
      </c>
      <c r="X32" s="35">
        <f t="shared" si="12"/>
        <v>10.346000000000004</v>
      </c>
    </row>
    <row r="33" spans="1:24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32"/>
      <c r="X33" s="32"/>
    </row>
    <row r="34" spans="1:24" x14ac:dyDescent="0.25">
      <c r="A34" s="10" t="s">
        <v>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32"/>
      <c r="X34" s="32"/>
    </row>
    <row r="35" spans="1:24" x14ac:dyDescent="0.25">
      <c r="A35" s="8" t="s">
        <v>9</v>
      </c>
      <c r="B35" s="11">
        <f>B30/B29*100</f>
        <v>70.075143656991315</v>
      </c>
      <c r="C35" s="11">
        <f t="shared" ref="C35:V35" si="13">C30/C29*100</f>
        <v>69.197370053343263</v>
      </c>
      <c r="D35" s="11">
        <f t="shared" si="13"/>
        <v>69.02944615711705</v>
      </c>
      <c r="E35" s="11">
        <f t="shared" si="13"/>
        <v>72.112574742615649</v>
      </c>
      <c r="F35" s="11">
        <f t="shared" si="13"/>
        <v>66.334852482609747</v>
      </c>
      <c r="G35" s="11">
        <f t="shared" si="13"/>
        <v>69.043159692921975</v>
      </c>
      <c r="H35" s="11">
        <f t="shared" si="13"/>
        <v>63.460191896444051</v>
      </c>
      <c r="I35" s="11">
        <f t="shared" si="13"/>
        <v>64.135158185436381</v>
      </c>
      <c r="J35" s="11">
        <f t="shared" si="13"/>
        <v>66.140486057602203</v>
      </c>
      <c r="K35" s="11">
        <f t="shared" si="13"/>
        <v>67.531179138321988</v>
      </c>
      <c r="L35" s="11">
        <f t="shared" si="13"/>
        <v>58.224200668649218</v>
      </c>
      <c r="M35" s="11">
        <f t="shared" si="13"/>
        <v>46.709272945913447</v>
      </c>
      <c r="N35" s="11">
        <f t="shared" si="13"/>
        <v>46.035405838446216</v>
      </c>
      <c r="O35" s="11">
        <f t="shared" si="13"/>
        <v>26.498422712933756</v>
      </c>
      <c r="P35" s="11">
        <f t="shared" si="13"/>
        <v>25.581395348837212</v>
      </c>
      <c r="Q35" s="11">
        <f t="shared" si="13"/>
        <v>28.131416837782336</v>
      </c>
      <c r="R35" s="11">
        <f t="shared" si="13"/>
        <v>26.608187134502927</v>
      </c>
      <c r="S35" s="11">
        <f t="shared" si="13"/>
        <v>41.8536503683858</v>
      </c>
      <c r="T35" s="11">
        <f t="shared" si="13"/>
        <v>42.328047018358788</v>
      </c>
      <c r="U35" s="11">
        <f t="shared" si="13"/>
        <v>41.363225739202946</v>
      </c>
      <c r="V35" s="11">
        <f t="shared" si="13"/>
        <v>40.008449157196566</v>
      </c>
      <c r="W35" s="31">
        <f t="shared" ref="W35:X37" si="14">+W30/W$29*100</f>
        <v>39.817353814296233</v>
      </c>
      <c r="X35" s="31">
        <f t="shared" si="14"/>
        <v>38.890630832400156</v>
      </c>
    </row>
    <row r="36" spans="1:24" x14ac:dyDescent="0.25">
      <c r="A36" s="8" t="s">
        <v>10</v>
      </c>
      <c r="B36" s="11">
        <f>B31/B29*100</f>
        <v>25.369929908017429</v>
      </c>
      <c r="C36" s="11">
        <f t="shared" ref="C36:V36" si="15">C31/C29*100</f>
        <v>26.055493528511757</v>
      </c>
      <c r="D36" s="11">
        <f t="shared" si="15"/>
        <v>26.503667481662589</v>
      </c>
      <c r="E36" s="11">
        <f t="shared" si="15"/>
        <v>24.065998291597353</v>
      </c>
      <c r="F36" s="11">
        <f t="shared" si="15"/>
        <v>29.461501559126891</v>
      </c>
      <c r="G36" s="11">
        <f t="shared" si="15"/>
        <v>27.408566077345796</v>
      </c>
      <c r="H36" s="11">
        <f t="shared" si="15"/>
        <v>31.727257243428397</v>
      </c>
      <c r="I36" s="11">
        <f t="shared" si="15"/>
        <v>31.310157170125493</v>
      </c>
      <c r="J36" s="11">
        <f t="shared" si="15"/>
        <v>29.923571919448548</v>
      </c>
      <c r="K36" s="11">
        <f t="shared" si="15"/>
        <v>28.890306122448976</v>
      </c>
      <c r="L36" s="11">
        <f t="shared" si="15"/>
        <v>37.906130515894269</v>
      </c>
      <c r="M36" s="11">
        <f t="shared" si="15"/>
        <v>47.517260947696968</v>
      </c>
      <c r="N36" s="11">
        <f t="shared" si="15"/>
        <v>48.510427657717514</v>
      </c>
      <c r="O36" s="11">
        <f t="shared" si="15"/>
        <v>21.135646687697161</v>
      </c>
      <c r="P36" s="11">
        <f t="shared" si="15"/>
        <v>23.784355179704018</v>
      </c>
      <c r="Q36" s="11">
        <f t="shared" si="15"/>
        <v>21.868583162217657</v>
      </c>
      <c r="R36" s="11">
        <f t="shared" si="15"/>
        <v>22.514619883040936</v>
      </c>
      <c r="S36" s="11">
        <f t="shared" si="15"/>
        <v>50.512577212175344</v>
      </c>
      <c r="T36" s="11">
        <f t="shared" si="15"/>
        <v>50.308048259416523</v>
      </c>
      <c r="U36" s="11">
        <f t="shared" si="15"/>
        <v>50.908585525172867</v>
      </c>
      <c r="V36" s="11">
        <f t="shared" si="15"/>
        <v>51.880359934096575</v>
      </c>
      <c r="W36" s="31">
        <f t="shared" si="14"/>
        <v>52.125344787141955</v>
      </c>
      <c r="X36" s="31">
        <f t="shared" si="14"/>
        <v>53.385591638671151</v>
      </c>
    </row>
    <row r="37" spans="1:24" x14ac:dyDescent="0.25">
      <c r="A37" s="8" t="s">
        <v>11</v>
      </c>
      <c r="B37" s="11">
        <f>B32/B29*100</f>
        <v>4.5549264349912653</v>
      </c>
      <c r="C37" s="11">
        <f t="shared" ref="C37:V37" si="16">C32/C29*100</f>
        <v>4.7471364181449776</v>
      </c>
      <c r="D37" s="11">
        <f t="shared" si="16"/>
        <v>4.4668863612203671</v>
      </c>
      <c r="E37" s="11">
        <f t="shared" si="16"/>
        <v>3.8214269657869884</v>
      </c>
      <c r="F37" s="11">
        <f t="shared" si="16"/>
        <v>4.2036459582633734</v>
      </c>
      <c r="G37" s="11">
        <f t="shared" si="16"/>
        <v>3.5482742297322329</v>
      </c>
      <c r="H37" s="11">
        <f t="shared" si="16"/>
        <v>4.8125508601275531</v>
      </c>
      <c r="I37" s="11">
        <f t="shared" si="16"/>
        <v>4.5546846444381259</v>
      </c>
      <c r="J37" s="11">
        <f t="shared" si="16"/>
        <v>3.9359420229492486</v>
      </c>
      <c r="K37" s="11">
        <f t="shared" si="16"/>
        <v>3.5785147392290244</v>
      </c>
      <c r="L37" s="11">
        <f t="shared" si="16"/>
        <v>3.8696688154565111</v>
      </c>
      <c r="M37" s="11">
        <f t="shared" si="16"/>
        <v>5.773466106389586</v>
      </c>
      <c r="N37" s="11">
        <f t="shared" si="16"/>
        <v>5.4541665038362623</v>
      </c>
      <c r="O37" s="11">
        <f t="shared" si="16"/>
        <v>52.365930599369079</v>
      </c>
      <c r="P37" s="11">
        <f t="shared" si="16"/>
        <v>50.634249471458773</v>
      </c>
      <c r="Q37" s="11">
        <f t="shared" si="16"/>
        <v>50</v>
      </c>
      <c r="R37" s="11">
        <f t="shared" si="16"/>
        <v>50.877192982456144</v>
      </c>
      <c r="S37" s="11">
        <f t="shared" si="16"/>
        <v>7.633772419438853</v>
      </c>
      <c r="T37" s="11">
        <f t="shared" si="16"/>
        <v>7.3639047222246807</v>
      </c>
      <c r="U37" s="11">
        <f t="shared" si="16"/>
        <v>7.7281887356241832</v>
      </c>
      <c r="V37" s="11">
        <f t="shared" si="16"/>
        <v>8.1111909087068632</v>
      </c>
      <c r="W37" s="31">
        <f t="shared" si="14"/>
        <v>8.0573013985618012</v>
      </c>
      <c r="X37" s="31">
        <f t="shared" si="14"/>
        <v>7.7237775289287072</v>
      </c>
    </row>
  </sheetData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0"/>
  <sheetViews>
    <sheetView topLeftCell="A18" workbookViewId="0">
      <pane xSplit="1" topLeftCell="L1" activePane="topRight" state="frozen"/>
      <selection pane="topRight" activeCell="U3" sqref="U3:V37"/>
    </sheetView>
  </sheetViews>
  <sheetFormatPr defaultRowHeight="15" x14ac:dyDescent="0.25"/>
  <cols>
    <col min="1" max="1" width="27.7109375" style="4" customWidth="1"/>
    <col min="2" max="13" width="9.140625" style="4"/>
    <col min="14" max="15" width="9.140625" style="20"/>
    <col min="16" max="16384" width="9.140625" style="4"/>
  </cols>
  <sheetData>
    <row r="1" spans="1:22" ht="15.75" x14ac:dyDescent="0.25">
      <c r="A1" s="6" t="s">
        <v>23</v>
      </c>
    </row>
    <row r="3" spans="1:22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27"/>
      <c r="V3" s="27"/>
    </row>
    <row r="4" spans="1:22" x14ac:dyDescent="0.25">
      <c r="A4" s="10"/>
      <c r="B4" s="10">
        <v>2002</v>
      </c>
      <c r="C4" s="10">
        <v>2003</v>
      </c>
      <c r="D4" s="10">
        <v>2004</v>
      </c>
      <c r="E4" s="10">
        <v>2005</v>
      </c>
      <c r="F4" s="10">
        <v>2006</v>
      </c>
      <c r="G4" s="10">
        <v>2007</v>
      </c>
      <c r="H4" s="10">
        <v>2008</v>
      </c>
      <c r="I4" s="10">
        <v>2009</v>
      </c>
      <c r="J4" s="10">
        <v>2010</v>
      </c>
      <c r="K4" s="10">
        <v>2011</v>
      </c>
      <c r="L4" s="10">
        <v>2012</v>
      </c>
      <c r="M4" s="10">
        <v>2013</v>
      </c>
      <c r="N4" s="10">
        <v>2014</v>
      </c>
      <c r="O4" s="10">
        <v>2015</v>
      </c>
      <c r="P4" s="10">
        <v>2016</v>
      </c>
      <c r="Q4" s="10">
        <v>2017</v>
      </c>
      <c r="R4" s="10">
        <v>2018</v>
      </c>
      <c r="S4" s="10">
        <v>2019</v>
      </c>
      <c r="T4" s="10">
        <v>2020</v>
      </c>
      <c r="U4" s="28">
        <v>2021</v>
      </c>
      <c r="V4" s="28">
        <v>2022</v>
      </c>
    </row>
    <row r="5" spans="1:22" x14ac:dyDescent="0.25">
      <c r="A5" s="10" t="s">
        <v>8</v>
      </c>
      <c r="B5" s="19">
        <v>4169</v>
      </c>
      <c r="C5" s="19">
        <v>3282</v>
      </c>
      <c r="D5" s="19">
        <v>3931</v>
      </c>
      <c r="E5" s="19">
        <v>3698</v>
      </c>
      <c r="F5" s="19">
        <v>3433</v>
      </c>
      <c r="G5" s="19">
        <v>2676</v>
      </c>
      <c r="H5" s="19">
        <v>3185</v>
      </c>
      <c r="I5" s="19">
        <v>2471</v>
      </c>
      <c r="J5" s="19">
        <v>4603</v>
      </c>
      <c r="K5" s="19">
        <v>18006</v>
      </c>
      <c r="L5" s="19">
        <v>18844</v>
      </c>
      <c r="M5" s="24">
        <v>19692</v>
      </c>
      <c r="N5" s="24">
        <v>19877</v>
      </c>
      <c r="O5" s="24">
        <v>19798</v>
      </c>
      <c r="P5" s="24">
        <v>20159</v>
      </c>
      <c r="Q5" s="24">
        <v>19485</v>
      </c>
      <c r="R5" s="24">
        <v>19030</v>
      </c>
      <c r="S5" s="24">
        <v>19550</v>
      </c>
      <c r="T5" s="24">
        <v>19720</v>
      </c>
      <c r="U5" s="29">
        <v>19385</v>
      </c>
      <c r="V5" s="30" t="s">
        <v>50</v>
      </c>
    </row>
    <row r="6" spans="1:22" x14ac:dyDescent="0.25">
      <c r="A6" s="8" t="s">
        <v>39</v>
      </c>
      <c r="B6" s="11">
        <v>2276</v>
      </c>
      <c r="C6" s="11">
        <v>1574</v>
      </c>
      <c r="D6" s="11">
        <v>2209</v>
      </c>
      <c r="E6" s="11">
        <v>2037</v>
      </c>
      <c r="F6" s="11">
        <v>1841</v>
      </c>
      <c r="G6" s="11">
        <v>1356</v>
      </c>
      <c r="H6" s="11">
        <v>1737</v>
      </c>
      <c r="I6" s="11">
        <v>1199</v>
      </c>
      <c r="J6" s="11">
        <v>2755</v>
      </c>
      <c r="K6" s="11">
        <v>15177</v>
      </c>
      <c r="L6" s="11">
        <v>15803</v>
      </c>
      <c r="M6" s="11">
        <f>10036+6407</f>
        <v>16443</v>
      </c>
      <c r="N6" s="21">
        <f>10068+6294</f>
        <v>16362</v>
      </c>
      <c r="O6" s="21">
        <f>10249+6184</f>
        <v>16433</v>
      </c>
      <c r="P6" s="21">
        <f>9823+6805</f>
        <v>16628</v>
      </c>
      <c r="Q6" s="21">
        <v>15885</v>
      </c>
      <c r="R6" s="21">
        <v>15380</v>
      </c>
      <c r="S6" s="21">
        <v>15750</v>
      </c>
      <c r="T6" s="21">
        <v>15800</v>
      </c>
      <c r="U6" s="21">
        <v>15680</v>
      </c>
      <c r="V6" s="30" t="s">
        <v>50</v>
      </c>
    </row>
    <row r="7" spans="1:22" x14ac:dyDescent="0.25">
      <c r="A7" s="8" t="s">
        <v>17</v>
      </c>
      <c r="B7" s="11">
        <v>1393</v>
      </c>
      <c r="C7" s="11">
        <v>1243</v>
      </c>
      <c r="D7" s="11">
        <v>1247</v>
      </c>
      <c r="E7" s="11">
        <v>1217</v>
      </c>
      <c r="F7" s="11">
        <v>1151</v>
      </c>
      <c r="G7" s="11">
        <v>903</v>
      </c>
      <c r="H7" s="11">
        <v>1052</v>
      </c>
      <c r="I7" s="11">
        <v>948</v>
      </c>
      <c r="J7" s="11">
        <v>1392</v>
      </c>
      <c r="K7" s="11">
        <v>2293</v>
      </c>
      <c r="L7" s="11">
        <v>2457</v>
      </c>
      <c r="M7" s="11">
        <v>2422</v>
      </c>
      <c r="N7" s="11">
        <v>2688</v>
      </c>
      <c r="O7" s="11">
        <v>2533</v>
      </c>
      <c r="P7" s="11">
        <v>2695</v>
      </c>
      <c r="Q7" s="11">
        <v>2760</v>
      </c>
      <c r="R7" s="11">
        <v>2760</v>
      </c>
      <c r="S7" s="11">
        <v>2865</v>
      </c>
      <c r="T7" s="11">
        <v>2905</v>
      </c>
      <c r="U7" s="31">
        <v>2745</v>
      </c>
      <c r="V7" s="30" t="s">
        <v>50</v>
      </c>
    </row>
    <row r="8" spans="1:22" x14ac:dyDescent="0.25">
      <c r="A8" s="8" t="s">
        <v>12</v>
      </c>
      <c r="B8" s="11">
        <v>500</v>
      </c>
      <c r="C8" s="11">
        <v>465</v>
      </c>
      <c r="D8" s="11">
        <v>475</v>
      </c>
      <c r="E8" s="11">
        <v>444</v>
      </c>
      <c r="F8" s="11">
        <v>441</v>
      </c>
      <c r="G8" s="11">
        <v>417</v>
      </c>
      <c r="H8" s="11">
        <v>396</v>
      </c>
      <c r="I8" s="11">
        <v>324</v>
      </c>
      <c r="J8" s="11">
        <v>456</v>
      </c>
      <c r="K8" s="11">
        <v>536</v>
      </c>
      <c r="L8" s="11">
        <v>584</v>
      </c>
      <c r="M8" s="11">
        <v>827</v>
      </c>
      <c r="N8" s="11">
        <v>828</v>
      </c>
      <c r="O8" s="11">
        <v>832</v>
      </c>
      <c r="P8" s="11">
        <v>836</v>
      </c>
      <c r="Q8" s="11">
        <v>820</v>
      </c>
      <c r="R8" s="11">
        <v>890</v>
      </c>
      <c r="S8" s="11">
        <v>930</v>
      </c>
      <c r="T8" s="11">
        <v>1015</v>
      </c>
      <c r="U8" s="31">
        <v>965</v>
      </c>
      <c r="V8" s="30" t="s">
        <v>50</v>
      </c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2"/>
      <c r="V9" s="32"/>
    </row>
    <row r="10" spans="1:22" x14ac:dyDescent="0.25">
      <c r="A10" s="10" t="s">
        <v>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2"/>
      <c r="V10" s="32"/>
    </row>
    <row r="11" spans="1:22" x14ac:dyDescent="0.25">
      <c r="A11" s="8" t="s">
        <v>39</v>
      </c>
      <c r="B11" s="11">
        <f t="shared" ref="B11:K11" si="0">B6/B5*100</f>
        <v>54.59342768049892</v>
      </c>
      <c r="C11" s="11">
        <f t="shared" si="0"/>
        <v>47.958561852528945</v>
      </c>
      <c r="D11" s="11">
        <f t="shared" si="0"/>
        <v>56.194352582040196</v>
      </c>
      <c r="E11" s="11">
        <f t="shared" si="0"/>
        <v>55.08382909680909</v>
      </c>
      <c r="F11" s="11">
        <f t="shared" si="0"/>
        <v>53.626565685988936</v>
      </c>
      <c r="G11" s="11">
        <f t="shared" si="0"/>
        <v>50.672645739910315</v>
      </c>
      <c r="H11" s="11">
        <f t="shared" si="0"/>
        <v>54.53689167974882</v>
      </c>
      <c r="I11" s="11">
        <f t="shared" si="0"/>
        <v>48.522865236746256</v>
      </c>
      <c r="J11" s="11">
        <f t="shared" si="0"/>
        <v>59.852270258527049</v>
      </c>
      <c r="K11" s="11">
        <f t="shared" si="0"/>
        <v>84.288570476507829</v>
      </c>
      <c r="L11" s="11">
        <f>L6/L5*100</f>
        <v>83.862237316917856</v>
      </c>
      <c r="M11" s="11">
        <f t="shared" ref="M11:T11" si="1">M6/M5*100</f>
        <v>83.50091407678245</v>
      </c>
      <c r="N11" s="11">
        <f t="shared" si="1"/>
        <v>82.316244906172969</v>
      </c>
      <c r="O11" s="11">
        <f t="shared" si="1"/>
        <v>83.003333670067676</v>
      </c>
      <c r="P11" s="11">
        <f t="shared" si="1"/>
        <v>82.484250210823944</v>
      </c>
      <c r="Q11" s="11">
        <f t="shared" si="1"/>
        <v>81.524249422632806</v>
      </c>
      <c r="R11" s="11">
        <f t="shared" si="1"/>
        <v>80.819758276405679</v>
      </c>
      <c r="S11" s="11">
        <f t="shared" si="1"/>
        <v>80.562659846547319</v>
      </c>
      <c r="T11" s="11">
        <f t="shared" si="1"/>
        <v>80.121703853955367</v>
      </c>
      <c r="U11" s="31">
        <f t="shared" ref="U11:V13" si="2">+U6/U$5*100</f>
        <v>80.887283982460673</v>
      </c>
      <c r="V11" s="33" t="s">
        <v>50</v>
      </c>
    </row>
    <row r="12" spans="1:22" x14ac:dyDescent="0.25">
      <c r="A12" s="8" t="s">
        <v>17</v>
      </c>
      <c r="B12" s="11">
        <f t="shared" ref="B12:K12" si="3">B7/B5*100</f>
        <v>33.413288558407288</v>
      </c>
      <c r="C12" s="11">
        <f t="shared" si="3"/>
        <v>37.873248019500302</v>
      </c>
      <c r="D12" s="11">
        <f t="shared" si="3"/>
        <v>31.722208089544644</v>
      </c>
      <c r="E12" s="11">
        <f t="shared" si="3"/>
        <v>32.909680908599242</v>
      </c>
      <c r="F12" s="11">
        <f t="shared" si="3"/>
        <v>33.52752694436353</v>
      </c>
      <c r="G12" s="11">
        <f t="shared" si="3"/>
        <v>33.744394618834079</v>
      </c>
      <c r="H12" s="11">
        <f t="shared" si="3"/>
        <v>33.029827315541596</v>
      </c>
      <c r="I12" s="11">
        <f t="shared" si="3"/>
        <v>38.365034399028737</v>
      </c>
      <c r="J12" s="11">
        <f t="shared" si="3"/>
        <v>30.241147077992615</v>
      </c>
      <c r="K12" s="11">
        <f t="shared" si="3"/>
        <v>12.734644007553037</v>
      </c>
      <c r="L12" s="11">
        <f>L7/L5*100</f>
        <v>13.038632986627045</v>
      </c>
      <c r="M12" s="11">
        <f t="shared" ref="M12:T12" si="4">M7/M5*100</f>
        <v>12.299410928295755</v>
      </c>
      <c r="N12" s="11">
        <f t="shared" si="4"/>
        <v>13.523167480002012</v>
      </c>
      <c r="O12" s="11">
        <f t="shared" si="4"/>
        <v>12.794221638549349</v>
      </c>
      <c r="P12" s="11">
        <f t="shared" si="4"/>
        <v>13.368718686442779</v>
      </c>
      <c r="Q12" s="11">
        <f t="shared" si="4"/>
        <v>14.164742109314856</v>
      </c>
      <c r="R12" s="11">
        <f t="shared" si="4"/>
        <v>14.503415659485025</v>
      </c>
      <c r="S12" s="11">
        <f t="shared" si="4"/>
        <v>14.654731457800512</v>
      </c>
      <c r="T12" s="11">
        <f t="shared" si="4"/>
        <v>14.731237322515215</v>
      </c>
      <c r="U12" s="31">
        <f t="shared" si="2"/>
        <v>14.160433324735619</v>
      </c>
      <c r="V12" s="33" t="s">
        <v>50</v>
      </c>
    </row>
    <row r="13" spans="1:22" x14ac:dyDescent="0.25">
      <c r="A13" s="8" t="s">
        <v>12</v>
      </c>
      <c r="B13" s="11">
        <f t="shared" ref="B13:K13" si="5">B8/B5*100</f>
        <v>11.993283761093787</v>
      </c>
      <c r="C13" s="11">
        <f t="shared" si="5"/>
        <v>14.168190127970751</v>
      </c>
      <c r="D13" s="11">
        <f t="shared" si="5"/>
        <v>12.083439328415162</v>
      </c>
      <c r="E13" s="11">
        <f t="shared" si="5"/>
        <v>12.006489994591671</v>
      </c>
      <c r="F13" s="11">
        <f t="shared" si="5"/>
        <v>12.845907369647538</v>
      </c>
      <c r="G13" s="11">
        <f t="shared" si="5"/>
        <v>15.582959641255606</v>
      </c>
      <c r="H13" s="11">
        <f t="shared" si="5"/>
        <v>12.433281004709576</v>
      </c>
      <c r="I13" s="11">
        <f t="shared" si="5"/>
        <v>13.112100364225011</v>
      </c>
      <c r="J13" s="11">
        <f t="shared" si="5"/>
        <v>9.9065826634803393</v>
      </c>
      <c r="K13" s="11">
        <f t="shared" si="5"/>
        <v>2.9767855159391314</v>
      </c>
      <c r="L13" s="11">
        <f>L8/L5*100</f>
        <v>3.0991296964551052</v>
      </c>
      <c r="M13" s="11">
        <f t="shared" ref="M13:T13" si="6">M8/M5*100</f>
        <v>4.1996749949217955</v>
      </c>
      <c r="N13" s="11">
        <f t="shared" si="6"/>
        <v>4.1656185541077626</v>
      </c>
      <c r="O13" s="11">
        <f t="shared" si="6"/>
        <v>4.2024446913829676</v>
      </c>
      <c r="P13" s="11">
        <f t="shared" si="6"/>
        <v>4.1470311027332709</v>
      </c>
      <c r="Q13" s="11">
        <f t="shared" si="6"/>
        <v>4.2083654092891969</v>
      </c>
      <c r="R13" s="11">
        <f t="shared" si="6"/>
        <v>4.6768260641093011</v>
      </c>
      <c r="S13" s="11">
        <f t="shared" si="6"/>
        <v>4.7570332480818411</v>
      </c>
      <c r="T13" s="11">
        <f t="shared" si="6"/>
        <v>5.1470588235294112</v>
      </c>
      <c r="U13" s="31">
        <f t="shared" si="2"/>
        <v>4.9780758318287335</v>
      </c>
      <c r="V13" s="33" t="s">
        <v>50</v>
      </c>
    </row>
    <row r="14" spans="1:2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2"/>
      <c r="V14" s="32"/>
    </row>
    <row r="15" spans="1:22" x14ac:dyDescent="0.25">
      <c r="A15" s="12" t="s">
        <v>32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27"/>
      <c r="V15" s="27"/>
    </row>
    <row r="16" spans="1:22" x14ac:dyDescent="0.25">
      <c r="A16" s="10"/>
      <c r="B16" s="10">
        <v>2002</v>
      </c>
      <c r="C16" s="10">
        <v>2003</v>
      </c>
      <c r="D16" s="10">
        <v>2004</v>
      </c>
      <c r="E16" s="10">
        <v>2005</v>
      </c>
      <c r="F16" s="10">
        <v>2006</v>
      </c>
      <c r="G16" s="10">
        <v>2007</v>
      </c>
      <c r="H16" s="10">
        <v>2008</v>
      </c>
      <c r="I16" s="10">
        <v>2009</v>
      </c>
      <c r="J16" s="10">
        <v>2010</v>
      </c>
      <c r="K16" s="10">
        <v>2011</v>
      </c>
      <c r="L16" s="10">
        <v>2012</v>
      </c>
      <c r="M16" s="10">
        <v>2013</v>
      </c>
      <c r="N16" s="10">
        <v>2014</v>
      </c>
      <c r="O16" s="10">
        <v>2015</v>
      </c>
      <c r="P16" s="10">
        <v>2016</v>
      </c>
      <c r="Q16" s="10">
        <v>2017</v>
      </c>
      <c r="R16" s="10">
        <v>2018</v>
      </c>
      <c r="S16" s="10">
        <v>2019</v>
      </c>
      <c r="T16" s="10">
        <v>2020</v>
      </c>
      <c r="U16" s="28">
        <v>2021</v>
      </c>
      <c r="V16" s="28">
        <v>2022</v>
      </c>
    </row>
    <row r="17" spans="1:22" x14ac:dyDescent="0.25">
      <c r="A17" s="10" t="s">
        <v>8</v>
      </c>
      <c r="B17" s="19">
        <v>4543</v>
      </c>
      <c r="C17" s="19">
        <v>4804</v>
      </c>
      <c r="D17" s="19">
        <v>5072</v>
      </c>
      <c r="E17" s="19">
        <v>5170</v>
      </c>
      <c r="F17" s="19">
        <v>5481</v>
      </c>
      <c r="G17" s="19">
        <v>5495</v>
      </c>
      <c r="H17" s="19">
        <v>5264</v>
      </c>
      <c r="I17" s="19">
        <v>4899</v>
      </c>
      <c r="J17" s="19">
        <v>5218</v>
      </c>
      <c r="K17" s="19">
        <v>6922</v>
      </c>
      <c r="L17" s="19">
        <v>7078</v>
      </c>
      <c r="M17" s="10">
        <v>9299</v>
      </c>
      <c r="N17" s="10">
        <v>9444</v>
      </c>
      <c r="O17" s="10">
        <v>9515</v>
      </c>
      <c r="P17" s="10">
        <v>10008</v>
      </c>
      <c r="Q17" s="10">
        <v>10667</v>
      </c>
      <c r="R17" s="10">
        <v>10998</v>
      </c>
      <c r="S17" s="10">
        <v>11846</v>
      </c>
      <c r="T17" s="10">
        <v>12314</v>
      </c>
      <c r="U17" s="28">
        <v>13048</v>
      </c>
      <c r="V17" s="28">
        <v>14806</v>
      </c>
    </row>
    <row r="18" spans="1:22" x14ac:dyDescent="0.25">
      <c r="A18" s="8" t="s">
        <v>39</v>
      </c>
      <c r="B18" s="11">
        <v>422</v>
      </c>
      <c r="C18" s="11">
        <v>387</v>
      </c>
      <c r="D18" s="11">
        <v>431</v>
      </c>
      <c r="E18" s="11">
        <v>466</v>
      </c>
      <c r="F18" s="11">
        <v>421</v>
      </c>
      <c r="G18" s="11">
        <v>380</v>
      </c>
      <c r="H18" s="11">
        <v>390</v>
      </c>
      <c r="I18" s="11">
        <v>411</v>
      </c>
      <c r="J18" s="11">
        <v>542</v>
      </c>
      <c r="K18" s="11">
        <v>1395</v>
      </c>
      <c r="L18" s="11">
        <v>1228</v>
      </c>
      <c r="M18" s="11">
        <f>553+905</f>
        <v>1458</v>
      </c>
      <c r="N18" s="21">
        <f>605+881</f>
        <v>1486</v>
      </c>
      <c r="O18" s="21">
        <f>647+1014</f>
        <v>1661</v>
      </c>
      <c r="P18" s="21">
        <f>628+1054</f>
        <v>1682</v>
      </c>
      <c r="Q18" s="21">
        <v>1659</v>
      </c>
      <c r="R18" s="21">
        <v>1469</v>
      </c>
      <c r="S18" s="21">
        <v>1654</v>
      </c>
      <c r="T18" s="21">
        <v>1738</v>
      </c>
      <c r="U18" s="21">
        <v>1851</v>
      </c>
      <c r="V18" s="21">
        <v>2170</v>
      </c>
    </row>
    <row r="19" spans="1:22" x14ac:dyDescent="0.25">
      <c r="A19" s="8" t="s">
        <v>17</v>
      </c>
      <c r="B19" s="11">
        <v>830</v>
      </c>
      <c r="C19" s="11">
        <v>898</v>
      </c>
      <c r="D19" s="11">
        <v>934</v>
      </c>
      <c r="E19" s="11">
        <v>935</v>
      </c>
      <c r="F19" s="11">
        <v>992</v>
      </c>
      <c r="G19" s="11">
        <v>856</v>
      </c>
      <c r="H19" s="11">
        <v>862</v>
      </c>
      <c r="I19" s="11">
        <v>945</v>
      </c>
      <c r="J19" s="11">
        <v>1110</v>
      </c>
      <c r="K19" s="11">
        <v>1767</v>
      </c>
      <c r="L19" s="11">
        <v>1743</v>
      </c>
      <c r="M19" s="11">
        <v>1627</v>
      </c>
      <c r="N19" s="11">
        <v>1872</v>
      </c>
      <c r="O19" s="11">
        <v>1792</v>
      </c>
      <c r="P19" s="11">
        <v>2069</v>
      </c>
      <c r="Q19" s="11">
        <v>2192</v>
      </c>
      <c r="R19" s="11">
        <v>2285</v>
      </c>
      <c r="S19" s="11">
        <v>2227</v>
      </c>
      <c r="T19" s="11">
        <v>2257</v>
      </c>
      <c r="U19" s="31">
        <v>2460</v>
      </c>
      <c r="V19" s="31">
        <v>2630</v>
      </c>
    </row>
    <row r="20" spans="1:22" x14ac:dyDescent="0.25">
      <c r="A20" s="8" t="s">
        <v>12</v>
      </c>
      <c r="B20" s="11">
        <v>3291</v>
      </c>
      <c r="C20" s="11">
        <v>3519</v>
      </c>
      <c r="D20" s="11">
        <v>3707</v>
      </c>
      <c r="E20" s="11">
        <v>3769</v>
      </c>
      <c r="F20" s="11">
        <v>4068</v>
      </c>
      <c r="G20" s="11">
        <v>4259</v>
      </c>
      <c r="H20" s="11">
        <v>4012</v>
      </c>
      <c r="I20" s="11">
        <v>3543</v>
      </c>
      <c r="J20" s="11">
        <v>3566</v>
      </c>
      <c r="K20" s="11">
        <v>3760</v>
      </c>
      <c r="L20" s="11">
        <v>4107</v>
      </c>
      <c r="M20" s="11">
        <v>6214</v>
      </c>
      <c r="N20" s="11">
        <v>6086</v>
      </c>
      <c r="O20" s="11">
        <v>6062</v>
      </c>
      <c r="P20" s="11">
        <v>6258</v>
      </c>
      <c r="Q20" s="11">
        <v>6817</v>
      </c>
      <c r="R20" s="11">
        <v>7245</v>
      </c>
      <c r="S20" s="11">
        <v>7965</v>
      </c>
      <c r="T20" s="11">
        <v>8319</v>
      </c>
      <c r="U20" s="31">
        <v>8737</v>
      </c>
      <c r="V20" s="31">
        <v>10006</v>
      </c>
    </row>
    <row r="21" spans="1:2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2"/>
      <c r="V21" s="32"/>
    </row>
    <row r="22" spans="1:22" x14ac:dyDescent="0.25">
      <c r="A22" s="10" t="s">
        <v>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2"/>
      <c r="V22" s="32"/>
    </row>
    <row r="23" spans="1:22" x14ac:dyDescent="0.25">
      <c r="A23" s="8" t="s">
        <v>39</v>
      </c>
      <c r="B23" s="11">
        <f t="shared" ref="B23:K23" si="7">B18/B17*100</f>
        <v>9.2890160686770855</v>
      </c>
      <c r="C23" s="11">
        <f t="shared" si="7"/>
        <v>8.0557868442964207</v>
      </c>
      <c r="D23" s="11">
        <f t="shared" si="7"/>
        <v>8.4976340694006307</v>
      </c>
      <c r="E23" s="11">
        <f t="shared" si="7"/>
        <v>9.0135396518375241</v>
      </c>
      <c r="F23" s="11">
        <f t="shared" si="7"/>
        <v>7.6810800948731979</v>
      </c>
      <c r="G23" s="11">
        <f t="shared" si="7"/>
        <v>6.9153776160145588</v>
      </c>
      <c r="H23" s="11">
        <f t="shared" si="7"/>
        <v>7.4088145896656536</v>
      </c>
      <c r="I23" s="11">
        <f t="shared" si="7"/>
        <v>8.3894672382118802</v>
      </c>
      <c r="J23" s="11">
        <f t="shared" si="7"/>
        <v>10.387121502491375</v>
      </c>
      <c r="K23" s="11">
        <f t="shared" si="7"/>
        <v>20.153134932100549</v>
      </c>
      <c r="L23" s="11">
        <f>L18/L17*100</f>
        <v>17.349533766600736</v>
      </c>
      <c r="M23" s="11">
        <f t="shared" ref="M23:T23" si="8">M18/M17*100</f>
        <v>15.679105280137648</v>
      </c>
      <c r="N23" s="11">
        <f t="shared" si="8"/>
        <v>15.734858110969929</v>
      </c>
      <c r="O23" s="11">
        <f t="shared" si="8"/>
        <v>17.456647398843931</v>
      </c>
      <c r="P23" s="11">
        <f t="shared" si="8"/>
        <v>16.806554756195045</v>
      </c>
      <c r="Q23" s="11">
        <f t="shared" si="8"/>
        <v>15.552638980031874</v>
      </c>
      <c r="R23" s="11">
        <f t="shared" si="8"/>
        <v>13.356973995271867</v>
      </c>
      <c r="S23" s="11">
        <f t="shared" si="8"/>
        <v>13.962518993753164</v>
      </c>
      <c r="T23" s="11">
        <f t="shared" si="8"/>
        <v>14.114016566509664</v>
      </c>
      <c r="U23" s="31">
        <f t="shared" ref="U23:V25" si="9">+U18/U$17*100</f>
        <v>14.186082158185162</v>
      </c>
      <c r="V23" s="31">
        <f t="shared" si="9"/>
        <v>14.656220451168444</v>
      </c>
    </row>
    <row r="24" spans="1:22" x14ac:dyDescent="0.25">
      <c r="A24" s="8" t="s">
        <v>17</v>
      </c>
      <c r="B24" s="11">
        <f t="shared" ref="B24:K24" si="10">B19/B17*100</f>
        <v>18.269865727492846</v>
      </c>
      <c r="C24" s="11">
        <f t="shared" si="10"/>
        <v>18.692756036636137</v>
      </c>
      <c r="D24" s="11">
        <f t="shared" si="10"/>
        <v>18.414826498422713</v>
      </c>
      <c r="E24" s="11">
        <f t="shared" si="10"/>
        <v>18.085106382978726</v>
      </c>
      <c r="F24" s="11">
        <f t="shared" si="10"/>
        <v>18.098887064404305</v>
      </c>
      <c r="G24" s="11">
        <f t="shared" si="10"/>
        <v>15.577797998180165</v>
      </c>
      <c r="H24" s="11">
        <f t="shared" si="10"/>
        <v>16.375379939209729</v>
      </c>
      <c r="I24" s="11">
        <f t="shared" si="10"/>
        <v>19.2896509491733</v>
      </c>
      <c r="J24" s="11">
        <f t="shared" si="10"/>
        <v>21.272518206209277</v>
      </c>
      <c r="K24" s="11">
        <f t="shared" si="10"/>
        <v>25.527304247327365</v>
      </c>
      <c r="L24" s="11">
        <f>L19/L17*100</f>
        <v>24.625600452105115</v>
      </c>
      <c r="M24" s="11">
        <f t="shared" ref="M24:T24" si="11">M19/M17*100</f>
        <v>17.496505000537692</v>
      </c>
      <c r="N24" s="11">
        <f t="shared" si="11"/>
        <v>19.822109275730622</v>
      </c>
      <c r="O24" s="11">
        <f t="shared" si="11"/>
        <v>18.833420914345769</v>
      </c>
      <c r="P24" s="11">
        <f t="shared" si="11"/>
        <v>20.673461231015189</v>
      </c>
      <c r="Q24" s="11">
        <f t="shared" si="11"/>
        <v>20.549357832567733</v>
      </c>
      <c r="R24" s="11">
        <f t="shared" si="11"/>
        <v>20.776504819058012</v>
      </c>
      <c r="S24" s="11">
        <f t="shared" si="11"/>
        <v>18.799594799932468</v>
      </c>
      <c r="T24" s="11">
        <f t="shared" si="11"/>
        <v>18.328731525093389</v>
      </c>
      <c r="U24" s="31">
        <f t="shared" si="9"/>
        <v>18.853464132434087</v>
      </c>
      <c r="V24" s="31">
        <f t="shared" si="9"/>
        <v>17.763069026070514</v>
      </c>
    </row>
    <row r="25" spans="1:22" x14ac:dyDescent="0.25">
      <c r="A25" s="8" t="s">
        <v>12</v>
      </c>
      <c r="B25" s="11">
        <f t="shared" ref="B25:K25" si="12">B20/B17*100</f>
        <v>72.441118203830072</v>
      </c>
      <c r="C25" s="11">
        <f t="shared" si="12"/>
        <v>73.251457119067439</v>
      </c>
      <c r="D25" s="11">
        <f t="shared" si="12"/>
        <v>73.087539432176655</v>
      </c>
      <c r="E25" s="11">
        <f t="shared" si="12"/>
        <v>72.901353965183759</v>
      </c>
      <c r="F25" s="11">
        <f t="shared" si="12"/>
        <v>74.220032840722496</v>
      </c>
      <c r="G25" s="11">
        <f t="shared" si="12"/>
        <v>77.506824385805274</v>
      </c>
      <c r="H25" s="11">
        <f t="shared" si="12"/>
        <v>76.215805471124625</v>
      </c>
      <c r="I25" s="11">
        <f t="shared" si="12"/>
        <v>72.320881812614829</v>
      </c>
      <c r="J25" s="11">
        <f t="shared" si="12"/>
        <v>68.340360291299348</v>
      </c>
      <c r="K25" s="11">
        <f t="shared" si="12"/>
        <v>54.319560820572086</v>
      </c>
      <c r="L25" s="11">
        <f>L20/L17*100</f>
        <v>58.024865781294153</v>
      </c>
      <c r="M25" s="11">
        <f t="shared" ref="M25:T25" si="13">M20/M17*100</f>
        <v>66.824389719324657</v>
      </c>
      <c r="N25" s="11">
        <f t="shared" si="13"/>
        <v>64.443032613299451</v>
      </c>
      <c r="O25" s="11">
        <f t="shared" si="13"/>
        <v>63.709931686810293</v>
      </c>
      <c r="P25" s="11">
        <f t="shared" si="13"/>
        <v>62.529976019184652</v>
      </c>
      <c r="Q25" s="11">
        <f t="shared" si="13"/>
        <v>63.907377894440799</v>
      </c>
      <c r="R25" s="11">
        <f t="shared" si="13"/>
        <v>65.875613747954176</v>
      </c>
      <c r="S25" s="11">
        <f t="shared" si="13"/>
        <v>67.237886206314371</v>
      </c>
      <c r="T25" s="11">
        <f t="shared" si="13"/>
        <v>67.55725190839695</v>
      </c>
      <c r="U25" s="31">
        <f t="shared" si="9"/>
        <v>66.960453709380758</v>
      </c>
      <c r="V25" s="31">
        <f t="shared" si="9"/>
        <v>67.580710522761052</v>
      </c>
    </row>
    <row r="26" spans="1:2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32"/>
      <c r="V26" s="32"/>
    </row>
    <row r="27" spans="1:22" x14ac:dyDescent="0.25">
      <c r="A27" s="12" t="s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7"/>
      <c r="V27" s="27"/>
    </row>
    <row r="28" spans="1:22" x14ac:dyDescent="0.25">
      <c r="A28" s="10"/>
      <c r="B28" s="10">
        <v>2002</v>
      </c>
      <c r="C28" s="10">
        <v>2003</v>
      </c>
      <c r="D28" s="10">
        <v>2004</v>
      </c>
      <c r="E28" s="10">
        <v>2005</v>
      </c>
      <c r="F28" s="10">
        <v>2006</v>
      </c>
      <c r="G28" s="10">
        <v>2007</v>
      </c>
      <c r="H28" s="10">
        <v>2008</v>
      </c>
      <c r="I28" s="10">
        <v>2009</v>
      </c>
      <c r="J28" s="10">
        <v>2010</v>
      </c>
      <c r="K28" s="10">
        <v>2011</v>
      </c>
      <c r="L28" s="10">
        <v>2012</v>
      </c>
      <c r="M28" s="10">
        <v>2013</v>
      </c>
      <c r="N28" s="10">
        <v>2014</v>
      </c>
      <c r="O28" s="10">
        <v>2015</v>
      </c>
      <c r="P28" s="10">
        <v>2016</v>
      </c>
      <c r="Q28" s="10">
        <v>2017</v>
      </c>
      <c r="R28" s="10">
        <v>2017</v>
      </c>
      <c r="S28" s="10">
        <v>2017</v>
      </c>
      <c r="T28" s="10">
        <v>2020</v>
      </c>
      <c r="U28" s="28">
        <v>2021</v>
      </c>
      <c r="V28" s="28">
        <v>2022</v>
      </c>
    </row>
    <row r="29" spans="1:22" x14ac:dyDescent="0.25">
      <c r="A29" s="10" t="s">
        <v>8</v>
      </c>
      <c r="B29" s="14">
        <v>47.034000000000006</v>
      </c>
      <c r="C29" s="14">
        <v>44.484999999999999</v>
      </c>
      <c r="D29" s="14">
        <v>50.028000000000006</v>
      </c>
      <c r="E29" s="14">
        <v>48.587000000000003</v>
      </c>
      <c r="F29" s="14">
        <v>52.841000000000001</v>
      </c>
      <c r="G29" s="14">
        <v>49.247</v>
      </c>
      <c r="H29" s="14">
        <v>48.019999999999996</v>
      </c>
      <c r="I29" s="14">
        <v>42.335999999999999</v>
      </c>
      <c r="J29" s="14">
        <v>54.14</v>
      </c>
      <c r="K29" s="14">
        <v>74.028999999999996</v>
      </c>
      <c r="L29" s="14">
        <v>76.790999999999997</v>
      </c>
      <c r="M29" s="14">
        <v>95.1</v>
      </c>
      <c r="N29" s="14">
        <v>94.6</v>
      </c>
      <c r="O29" s="14">
        <v>97.4</v>
      </c>
      <c r="P29" s="14">
        <v>102.6</v>
      </c>
      <c r="Q29" s="14">
        <v>107.496</v>
      </c>
      <c r="R29" s="14">
        <v>112.807</v>
      </c>
      <c r="S29" s="14">
        <v>115.124</v>
      </c>
      <c r="T29" s="14">
        <v>118.355</v>
      </c>
      <c r="U29" s="34">
        <v>123.627</v>
      </c>
      <c r="V29" s="34">
        <v>133.94999999999999</v>
      </c>
    </row>
    <row r="30" spans="1:22" x14ac:dyDescent="0.25">
      <c r="A30" s="8" t="s">
        <v>39</v>
      </c>
      <c r="B30" s="16">
        <v>7.9480000000000004</v>
      </c>
      <c r="C30" s="16">
        <v>6.306</v>
      </c>
      <c r="D30" s="16">
        <v>9.0739999999999998</v>
      </c>
      <c r="E30" s="16">
        <v>8.7550000000000008</v>
      </c>
      <c r="F30" s="16">
        <v>8.6940000000000008</v>
      </c>
      <c r="G30" s="16">
        <v>6.6280000000000001</v>
      </c>
      <c r="H30" s="16">
        <v>7.4960000000000004</v>
      </c>
      <c r="I30" s="16">
        <v>5.4349999999999996</v>
      </c>
      <c r="J30" s="16">
        <v>10.467000000000001</v>
      </c>
      <c r="K30" s="16">
        <v>23.5</v>
      </c>
      <c r="L30" s="16">
        <v>22.7</v>
      </c>
      <c r="M30" s="15">
        <f>11.2+14</f>
        <v>25.2</v>
      </c>
      <c r="N30" s="22">
        <f>10.6+13.6</f>
        <v>24.2</v>
      </c>
      <c r="O30" s="22">
        <f>10.5+16.9</f>
        <v>27.4</v>
      </c>
      <c r="P30" s="22">
        <f>10.7+16.6</f>
        <v>27.3</v>
      </c>
      <c r="Q30" s="22">
        <v>26.849</v>
      </c>
      <c r="R30" s="22">
        <v>25.864000000000001</v>
      </c>
      <c r="S30" s="22">
        <v>25.366</v>
      </c>
      <c r="T30" s="22">
        <v>27.085000000000001</v>
      </c>
      <c r="U30" s="22">
        <v>26.998999999999999</v>
      </c>
      <c r="V30" s="22">
        <v>31.405999999999999</v>
      </c>
    </row>
    <row r="31" spans="1:22" x14ac:dyDescent="0.25">
      <c r="A31" s="8" t="s">
        <v>17</v>
      </c>
      <c r="B31" s="16">
        <v>11.222</v>
      </c>
      <c r="C31" s="16">
        <v>10.737</v>
      </c>
      <c r="D31" s="16">
        <v>11.175000000000001</v>
      </c>
      <c r="E31" s="16">
        <v>11.079000000000001</v>
      </c>
      <c r="F31" s="16">
        <v>14.356</v>
      </c>
      <c r="G31" s="16">
        <v>10.332000000000001</v>
      </c>
      <c r="H31" s="16">
        <v>10.647</v>
      </c>
      <c r="I31" s="16">
        <v>10.339</v>
      </c>
      <c r="J31" s="16">
        <v>13.77</v>
      </c>
      <c r="K31" s="16">
        <v>20.132999999999999</v>
      </c>
      <c r="L31" s="16">
        <v>20.864000000000001</v>
      </c>
      <c r="M31" s="15">
        <v>20.100000000000001</v>
      </c>
      <c r="N31" s="15">
        <v>22.5</v>
      </c>
      <c r="O31" s="15">
        <v>21.3</v>
      </c>
      <c r="P31" s="15">
        <v>23.1</v>
      </c>
      <c r="Q31" s="15">
        <v>24.852</v>
      </c>
      <c r="R31" s="15">
        <v>26.565000000000001</v>
      </c>
      <c r="S31" s="15">
        <v>24.888999999999999</v>
      </c>
      <c r="T31" s="15">
        <v>25.469000000000001</v>
      </c>
      <c r="U31" s="35">
        <v>27.417999999999999</v>
      </c>
      <c r="V31" s="35">
        <v>29.533000000000001</v>
      </c>
    </row>
    <row r="32" spans="1:22" x14ac:dyDescent="0.25">
      <c r="A32" s="8" t="s">
        <v>12</v>
      </c>
      <c r="B32" s="16">
        <v>27.864000000000001</v>
      </c>
      <c r="C32" s="16">
        <v>27.442</v>
      </c>
      <c r="D32" s="16">
        <v>29.779</v>
      </c>
      <c r="E32" s="16">
        <v>28.753</v>
      </c>
      <c r="F32" s="16">
        <v>29.791</v>
      </c>
      <c r="G32" s="16">
        <v>32.286999999999999</v>
      </c>
      <c r="H32" s="16">
        <v>29.876999999999999</v>
      </c>
      <c r="I32" s="16">
        <v>26.562000000000001</v>
      </c>
      <c r="J32" s="16">
        <v>29.902999999999999</v>
      </c>
      <c r="K32" s="16">
        <v>30.396000000000001</v>
      </c>
      <c r="L32" s="16">
        <v>33.226999999999997</v>
      </c>
      <c r="M32" s="15">
        <v>49.8</v>
      </c>
      <c r="N32" s="15">
        <v>47.9</v>
      </c>
      <c r="O32" s="15">
        <v>48.7</v>
      </c>
      <c r="P32" s="15">
        <v>52.2</v>
      </c>
      <c r="Q32" s="15">
        <v>55.793999999999997</v>
      </c>
      <c r="R32" s="15">
        <v>60.378</v>
      </c>
      <c r="S32" s="15">
        <v>64.834999999999994</v>
      </c>
      <c r="T32" s="15">
        <v>65.801000000000002</v>
      </c>
      <c r="U32" s="35">
        <v>69.209999999999994</v>
      </c>
      <c r="V32" s="35">
        <v>73.010999999999996</v>
      </c>
    </row>
    <row r="33" spans="1:2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32"/>
      <c r="V33" s="32"/>
    </row>
    <row r="34" spans="1:22" x14ac:dyDescent="0.25">
      <c r="A34" s="10" t="s">
        <v>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32"/>
      <c r="V34" s="32"/>
    </row>
    <row r="35" spans="1:22" x14ac:dyDescent="0.25">
      <c r="A35" s="8" t="s">
        <v>39</v>
      </c>
      <c r="B35" s="11">
        <f>B30/B29*100</f>
        <v>16.898413913339287</v>
      </c>
      <c r="C35" s="11">
        <f t="shared" ref="C35:T35" si="14">C30/C29*100</f>
        <v>14.175564797122625</v>
      </c>
      <c r="D35" s="11">
        <f t="shared" si="14"/>
        <v>18.1378428080275</v>
      </c>
      <c r="E35" s="11">
        <f t="shared" si="14"/>
        <v>18.019223249017227</v>
      </c>
      <c r="F35" s="11">
        <f t="shared" si="14"/>
        <v>16.453132983857234</v>
      </c>
      <c r="G35" s="11">
        <f t="shared" si="14"/>
        <v>13.458687838853129</v>
      </c>
      <c r="H35" s="11">
        <f t="shared" si="14"/>
        <v>15.610162432319868</v>
      </c>
      <c r="I35" s="11">
        <f t="shared" si="14"/>
        <v>12.837773998488283</v>
      </c>
      <c r="J35" s="11">
        <f t="shared" si="14"/>
        <v>19.333210195788698</v>
      </c>
      <c r="K35" s="11">
        <f t="shared" si="14"/>
        <v>31.744316416539466</v>
      </c>
      <c r="L35" s="11">
        <f t="shared" si="14"/>
        <v>29.560755817739061</v>
      </c>
      <c r="M35" s="11">
        <f t="shared" si="14"/>
        <v>26.498422712933756</v>
      </c>
      <c r="N35" s="11">
        <f t="shared" si="14"/>
        <v>25.581395348837212</v>
      </c>
      <c r="O35" s="11">
        <f t="shared" si="14"/>
        <v>28.131416837782336</v>
      </c>
      <c r="P35" s="11">
        <f t="shared" si="14"/>
        <v>26.608187134502927</v>
      </c>
      <c r="Q35" s="11">
        <f t="shared" si="14"/>
        <v>24.976743320681702</v>
      </c>
      <c r="R35" s="11">
        <f t="shared" si="14"/>
        <v>22.927655198702208</v>
      </c>
      <c r="S35" s="11">
        <f t="shared" si="14"/>
        <v>22.033633299746359</v>
      </c>
      <c r="T35" s="11">
        <f t="shared" si="14"/>
        <v>22.884542266908873</v>
      </c>
      <c r="U35" s="31">
        <f t="shared" ref="U35:V37" si="15">+U30/U$29*100</f>
        <v>21.839080459770116</v>
      </c>
      <c r="V35" s="31">
        <f t="shared" si="15"/>
        <v>23.446061963419186</v>
      </c>
    </row>
    <row r="36" spans="1:22" x14ac:dyDescent="0.25">
      <c r="A36" s="8" t="s">
        <v>17</v>
      </c>
      <c r="B36" s="11">
        <f>B31/B29*100</f>
        <v>23.859335799634305</v>
      </c>
      <c r="C36" s="11">
        <f t="shared" ref="C36:T36" si="16">C31/C29*100</f>
        <v>24.136225694054176</v>
      </c>
      <c r="D36" s="11">
        <f t="shared" si="16"/>
        <v>22.337491005037176</v>
      </c>
      <c r="E36" s="11">
        <f t="shared" si="16"/>
        <v>22.802395702554183</v>
      </c>
      <c r="F36" s="11">
        <f t="shared" si="16"/>
        <v>27.168297344864783</v>
      </c>
      <c r="G36" s="11">
        <f t="shared" si="16"/>
        <v>20.979958170040817</v>
      </c>
      <c r="H36" s="11">
        <f t="shared" si="16"/>
        <v>22.172011661807584</v>
      </c>
      <c r="I36" s="11">
        <f t="shared" si="16"/>
        <v>24.421296296296298</v>
      </c>
      <c r="J36" s="11">
        <f t="shared" si="16"/>
        <v>25.43405984484669</v>
      </c>
      <c r="K36" s="11">
        <f t="shared" si="16"/>
        <v>27.196098826135707</v>
      </c>
      <c r="L36" s="11">
        <f t="shared" si="16"/>
        <v>27.169850633537784</v>
      </c>
      <c r="M36" s="11">
        <f t="shared" si="16"/>
        <v>21.135646687697161</v>
      </c>
      <c r="N36" s="11">
        <f t="shared" si="16"/>
        <v>23.784355179704018</v>
      </c>
      <c r="O36" s="11">
        <f t="shared" si="16"/>
        <v>21.868583162217657</v>
      </c>
      <c r="P36" s="11">
        <f t="shared" si="16"/>
        <v>22.514619883040936</v>
      </c>
      <c r="Q36" s="11">
        <f t="shared" si="16"/>
        <v>23.11899977673588</v>
      </c>
      <c r="R36" s="11">
        <f t="shared" si="16"/>
        <v>23.549070536402883</v>
      </c>
      <c r="S36" s="11">
        <f t="shared" si="16"/>
        <v>21.61929745318092</v>
      </c>
      <c r="T36" s="11">
        <f t="shared" si="16"/>
        <v>21.519158463943221</v>
      </c>
      <c r="U36" s="31">
        <f t="shared" si="15"/>
        <v>22.178003187006077</v>
      </c>
      <c r="V36" s="31">
        <f t="shared" si="15"/>
        <v>22.047779022023146</v>
      </c>
    </row>
    <row r="37" spans="1:22" x14ac:dyDescent="0.25">
      <c r="A37" s="8" t="s">
        <v>12</v>
      </c>
      <c r="B37" s="11">
        <f>B32/B29*100</f>
        <v>59.242250287026401</v>
      </c>
      <c r="C37" s="11">
        <f t="shared" ref="C37:T37" si="17">C32/C29*100</f>
        <v>61.688209508823199</v>
      </c>
      <c r="D37" s="11">
        <f t="shared" si="17"/>
        <v>59.524666186935306</v>
      </c>
      <c r="E37" s="11">
        <f t="shared" si="17"/>
        <v>59.178381048428584</v>
      </c>
      <c r="F37" s="11">
        <f t="shared" si="17"/>
        <v>56.378569671277987</v>
      </c>
      <c r="G37" s="11">
        <f t="shared" si="17"/>
        <v>65.561353991106046</v>
      </c>
      <c r="H37" s="11">
        <f t="shared" si="17"/>
        <v>62.217825905872559</v>
      </c>
      <c r="I37" s="11">
        <f t="shared" si="17"/>
        <v>62.740929705215422</v>
      </c>
      <c r="J37" s="11">
        <f t="shared" si="17"/>
        <v>55.232729959364612</v>
      </c>
      <c r="K37" s="11">
        <f t="shared" si="17"/>
        <v>41.059584757324835</v>
      </c>
      <c r="L37" s="11">
        <f t="shared" si="17"/>
        <v>43.269393548723158</v>
      </c>
      <c r="M37" s="11">
        <f t="shared" si="17"/>
        <v>52.365930599369079</v>
      </c>
      <c r="N37" s="11">
        <f t="shared" si="17"/>
        <v>50.634249471458773</v>
      </c>
      <c r="O37" s="11">
        <f t="shared" si="17"/>
        <v>50</v>
      </c>
      <c r="P37" s="11">
        <f t="shared" si="17"/>
        <v>50.877192982456144</v>
      </c>
      <c r="Q37" s="11">
        <f t="shared" si="17"/>
        <v>51.903326635409684</v>
      </c>
      <c r="R37" s="11">
        <f t="shared" si="17"/>
        <v>53.523274264894901</v>
      </c>
      <c r="S37" s="11">
        <f t="shared" si="17"/>
        <v>56.31753587436156</v>
      </c>
      <c r="T37" s="11">
        <f t="shared" si="17"/>
        <v>55.596299269147899</v>
      </c>
      <c r="U37" s="31">
        <f t="shared" si="15"/>
        <v>55.982916353223814</v>
      </c>
      <c r="V37" s="31">
        <f t="shared" si="15"/>
        <v>54.506159014557674</v>
      </c>
    </row>
    <row r="38" spans="1:22" x14ac:dyDescent="0.25">
      <c r="A38" s="9"/>
      <c r="B38" s="17"/>
      <c r="C38" s="17"/>
      <c r="D38" s="17"/>
      <c r="E38" s="17"/>
      <c r="F38" s="17"/>
      <c r="G38" s="17"/>
      <c r="H38" s="17"/>
      <c r="I38" s="17"/>
      <c r="J38" s="17"/>
    </row>
    <row r="39" spans="1:22" x14ac:dyDescent="0.25">
      <c r="A39" s="2" t="s">
        <v>6</v>
      </c>
    </row>
    <row r="40" spans="1:22" x14ac:dyDescent="0.25">
      <c r="A40" s="9" t="s">
        <v>22</v>
      </c>
    </row>
  </sheetData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</vt:lpstr>
      <vt:lpstr>subsectors</vt:lpstr>
      <vt:lpstr>company size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Bilal Demirel</cp:lastModifiedBy>
  <cp:lastPrinted>2012-06-22T11:17:23Z</cp:lastPrinted>
  <dcterms:created xsi:type="dcterms:W3CDTF">2011-09-27T11:30:55Z</dcterms:created>
  <dcterms:modified xsi:type="dcterms:W3CDTF">2024-10-10T15:58:22Z</dcterms:modified>
</cp:coreProperties>
</file>