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icrodata\TEAMS_Factsheets en datapublicaties\1 - Geld\Achterliggende bestanden\"/>
    </mc:Choice>
  </mc:AlternateContent>
  <xr:revisionPtr revIDLastSave="0" documentId="13_ncr:1_{272BDD2C-2EF6-4455-93E3-45B7749F6C5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houd" sheetId="4" r:id="rId1"/>
    <sheet name="subsectoren" sheetId="2" r:id="rId2"/>
    <sheet name="bedrijfsgroott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5" i="2" l="1"/>
  <c r="W35" i="2"/>
  <c r="X32" i="2"/>
  <c r="X37" i="2" s="1"/>
  <c r="W32" i="2"/>
  <c r="W37" i="2" s="1"/>
  <c r="X31" i="2"/>
  <c r="X36" i="2" s="1"/>
  <c r="W31" i="2"/>
  <c r="W36" i="2" s="1"/>
  <c r="X24" i="2"/>
  <c r="W24" i="2"/>
  <c r="X23" i="2"/>
  <c r="W23" i="2"/>
  <c r="X20" i="2"/>
  <c r="X25" i="2" s="1"/>
  <c r="W20" i="2"/>
  <c r="W25" i="2" s="1"/>
  <c r="X19" i="2"/>
  <c r="W19" i="2"/>
  <c r="W12" i="2"/>
  <c r="W11" i="2"/>
  <c r="W8" i="2"/>
  <c r="W13" i="2" s="1"/>
  <c r="W7" i="2"/>
  <c r="V37" i="3"/>
  <c r="U37" i="3"/>
  <c r="V36" i="3"/>
  <c r="U36" i="3"/>
  <c r="V35" i="3"/>
  <c r="U35" i="3"/>
  <c r="V25" i="3"/>
  <c r="U25" i="3"/>
  <c r="V24" i="3"/>
  <c r="U24" i="3"/>
  <c r="V23" i="3"/>
  <c r="U23" i="3"/>
  <c r="U13" i="3"/>
  <c r="U12" i="3"/>
  <c r="U11" i="3"/>
  <c r="T7" i="2"/>
  <c r="T31" i="2"/>
  <c r="T36" i="2" s="1"/>
  <c r="T35" i="2"/>
  <c r="U35" i="2"/>
  <c r="V35" i="2"/>
  <c r="U36" i="2"/>
  <c r="V36" i="2"/>
  <c r="T11" i="2"/>
  <c r="U11" i="2"/>
  <c r="V11" i="2"/>
  <c r="T12" i="2"/>
  <c r="U12" i="2"/>
  <c r="U31" i="2"/>
  <c r="U7" i="2"/>
  <c r="T32" i="2"/>
  <c r="T37" i="2" s="1"/>
  <c r="U32" i="2"/>
  <c r="U37" i="2" s="1"/>
  <c r="S32" i="2"/>
  <c r="S36" i="2"/>
  <c r="S31" i="2"/>
  <c r="S8" i="2"/>
  <c r="S7" i="2"/>
  <c r="V31" i="2"/>
  <c r="V32" i="2" s="1"/>
  <c r="V37" i="2" s="1"/>
  <c r="T8" i="2"/>
  <c r="T13" i="2" s="1"/>
  <c r="U8" i="2"/>
  <c r="U13" i="2" s="1"/>
  <c r="V7" i="2"/>
  <c r="V8" i="2" s="1"/>
  <c r="V13" i="2" s="1"/>
  <c r="T35" i="3"/>
  <c r="T36" i="3"/>
  <c r="T37" i="3"/>
  <c r="T11" i="3"/>
  <c r="T12" i="3"/>
  <c r="T13" i="3"/>
  <c r="T23" i="3"/>
  <c r="T24" i="3"/>
  <c r="T25" i="3"/>
  <c r="T23" i="2"/>
  <c r="U23" i="2"/>
  <c r="V23" i="2"/>
  <c r="T24" i="2"/>
  <c r="U24" i="2"/>
  <c r="V24" i="2"/>
  <c r="T25" i="2"/>
  <c r="U25" i="2"/>
  <c r="V25" i="2"/>
  <c r="V12" i="2" l="1"/>
  <c r="R11" i="3"/>
  <c r="S11" i="3"/>
  <c r="R12" i="3"/>
  <c r="S12" i="3"/>
  <c r="R13" i="3"/>
  <c r="S13" i="3"/>
  <c r="R23" i="3"/>
  <c r="S23" i="3"/>
  <c r="R24" i="3"/>
  <c r="S24" i="3"/>
  <c r="R25" i="3"/>
  <c r="S25" i="3"/>
  <c r="R35" i="3"/>
  <c r="S35" i="3"/>
  <c r="R36" i="3"/>
  <c r="S36" i="3"/>
  <c r="R37" i="3"/>
  <c r="S37" i="3"/>
  <c r="P30" i="3" l="1"/>
  <c r="O30" i="3"/>
  <c r="N30" i="3"/>
  <c r="M30" i="3"/>
  <c r="P18" i="3"/>
  <c r="O18" i="3"/>
  <c r="N18" i="3"/>
  <c r="M18" i="3"/>
  <c r="P6" i="3"/>
  <c r="O6" i="3"/>
  <c r="N6" i="3"/>
  <c r="M6" i="3"/>
  <c r="Q11" i="3"/>
  <c r="Q12" i="3"/>
  <c r="Q13" i="3"/>
  <c r="Q23" i="3"/>
  <c r="Q24" i="3"/>
  <c r="Q25" i="3"/>
  <c r="Q35" i="3"/>
  <c r="Q36" i="3"/>
  <c r="Q37" i="3"/>
  <c r="S23" i="2"/>
  <c r="S24" i="2"/>
  <c r="S25" i="2"/>
  <c r="S37" i="2"/>
  <c r="S35" i="2"/>
  <c r="S11" i="2"/>
  <c r="S12" i="2"/>
  <c r="S13" i="2"/>
  <c r="R35" i="2" l="1"/>
  <c r="R36" i="2"/>
  <c r="R23" i="2"/>
  <c r="R24" i="2"/>
  <c r="R25" i="2"/>
  <c r="R11" i="2"/>
  <c r="R12" i="2"/>
  <c r="N32" i="2"/>
  <c r="O32" i="2"/>
  <c r="P32" i="2"/>
  <c r="Q32" i="2"/>
  <c r="R32" i="2"/>
  <c r="R37" i="2" s="1"/>
  <c r="M32" i="2"/>
  <c r="M20" i="2"/>
  <c r="N20" i="2"/>
  <c r="M8" i="2"/>
  <c r="N8" i="2"/>
  <c r="R13" i="2"/>
  <c r="P35" i="3"/>
  <c r="P23" i="3"/>
  <c r="P24" i="3"/>
  <c r="P25" i="3"/>
  <c r="P11" i="3"/>
  <c r="P12" i="3"/>
  <c r="P13" i="3"/>
  <c r="P37" i="3" l="1"/>
  <c r="P36" i="3"/>
  <c r="O37" i="3"/>
  <c r="O25" i="3"/>
  <c r="Q37" i="2"/>
  <c r="Q24" i="2"/>
  <c r="Q11" i="2"/>
  <c r="Q13" i="2"/>
  <c r="Q12" i="2"/>
  <c r="Q23" i="2" l="1"/>
  <c r="Q35" i="2"/>
  <c r="Q36" i="2"/>
  <c r="Q25" i="2"/>
  <c r="O11" i="3"/>
  <c r="O12" i="3"/>
  <c r="O13" i="3"/>
  <c r="O35" i="3"/>
  <c r="O36" i="3"/>
  <c r="O23" i="3"/>
  <c r="O24" i="3"/>
  <c r="P11" i="2"/>
  <c r="P23" i="2"/>
  <c r="P35" i="2"/>
  <c r="N35" i="3" l="1"/>
  <c r="N23" i="3"/>
  <c r="N11" i="3"/>
  <c r="P37" i="2"/>
  <c r="P25" i="2"/>
  <c r="P13" i="2"/>
  <c r="P36" i="2"/>
  <c r="P24" i="2"/>
  <c r="P12" i="2"/>
  <c r="N37" i="3"/>
  <c r="N13" i="3"/>
  <c r="N12" i="3"/>
  <c r="N25" i="3"/>
  <c r="N24" i="3"/>
  <c r="N36" i="3"/>
  <c r="C11" i="2"/>
  <c r="C36" i="2"/>
  <c r="C23" i="2"/>
  <c r="D36" i="2"/>
  <c r="E36" i="2"/>
  <c r="F36" i="2"/>
  <c r="D24" i="2"/>
  <c r="E25" i="2"/>
  <c r="F23" i="2"/>
  <c r="D12" i="2"/>
  <c r="E11" i="2"/>
  <c r="F11" i="2"/>
  <c r="D5" i="3"/>
  <c r="D13" i="3" s="1"/>
  <c r="C5" i="3"/>
  <c r="C13" i="3" s="1"/>
  <c r="B5" i="3"/>
  <c r="B12" i="3" s="1"/>
  <c r="D29" i="3"/>
  <c r="D35" i="3" s="1"/>
  <c r="C29" i="3"/>
  <c r="C35" i="3" s="1"/>
  <c r="B29" i="3"/>
  <c r="B35" i="3" s="1"/>
  <c r="D17" i="3"/>
  <c r="D24" i="3" s="1"/>
  <c r="C17" i="3"/>
  <c r="C23" i="3" s="1"/>
  <c r="B17" i="3"/>
  <c r="B25" i="3" s="1"/>
  <c r="E35" i="2" l="1"/>
  <c r="E24" i="2"/>
  <c r="F35" i="2"/>
  <c r="E23" i="2"/>
  <c r="F13" i="2"/>
  <c r="F12" i="2"/>
  <c r="D37" i="2"/>
  <c r="D11" i="2"/>
  <c r="F25" i="2"/>
  <c r="D35" i="2"/>
  <c r="F24" i="2"/>
  <c r="C24" i="3"/>
  <c r="D11" i="3"/>
  <c r="B23" i="3"/>
  <c r="C25" i="3"/>
  <c r="E13" i="2"/>
  <c r="D23" i="2"/>
  <c r="D13" i="2"/>
  <c r="F37" i="2"/>
  <c r="D25" i="2"/>
  <c r="E37" i="2"/>
  <c r="D25" i="3"/>
  <c r="D23" i="3"/>
  <c r="B13" i="3"/>
  <c r="E12" i="2"/>
  <c r="B11" i="3"/>
  <c r="C13" i="2"/>
  <c r="C12" i="2"/>
  <c r="C11" i="3"/>
  <c r="B24" i="3"/>
  <c r="B37" i="3"/>
  <c r="D12" i="3"/>
  <c r="B36" i="3"/>
  <c r="C12" i="3"/>
  <c r="C35" i="2"/>
  <c r="C37" i="2"/>
  <c r="C24" i="2"/>
  <c r="C25" i="2"/>
  <c r="D37" i="3"/>
  <c r="D36" i="3"/>
  <c r="C37" i="3"/>
  <c r="C36" i="3"/>
  <c r="M12" i="3"/>
  <c r="M23" i="3"/>
  <c r="O12" i="2"/>
  <c r="O23" i="2"/>
  <c r="O37" i="2"/>
  <c r="O35" i="2" l="1"/>
  <c r="O11" i="2"/>
  <c r="O36" i="2"/>
  <c r="M37" i="3"/>
  <c r="M25" i="3"/>
  <c r="M11" i="3"/>
  <c r="M13" i="3"/>
  <c r="M36" i="3"/>
  <c r="M35" i="3"/>
  <c r="M24" i="3"/>
  <c r="O25" i="2"/>
  <c r="O24" i="2"/>
  <c r="O13" i="2"/>
  <c r="L5" i="3" l="1"/>
  <c r="L17" i="3"/>
  <c r="L24" i="3" s="1"/>
  <c r="N12" i="2"/>
  <c r="N24" i="2"/>
  <c r="N36" i="2"/>
  <c r="N35" i="2" l="1"/>
  <c r="N23" i="2"/>
  <c r="N11" i="2"/>
  <c r="L23" i="3"/>
  <c r="L11" i="3"/>
  <c r="L12" i="3"/>
  <c r="L13" i="3"/>
  <c r="L29" i="3"/>
  <c r="L25" i="3"/>
  <c r="N37" i="2"/>
  <c r="N25" i="2"/>
  <c r="N13" i="2"/>
  <c r="L37" i="3" l="1"/>
  <c r="L36" i="3"/>
  <c r="L35" i="3"/>
  <c r="K20" i="3"/>
  <c r="K8" i="3"/>
  <c r="E29" i="3" l="1"/>
  <c r="E36" i="3" s="1"/>
  <c r="F29" i="3"/>
  <c r="F35" i="3" s="1"/>
  <c r="G29" i="3"/>
  <c r="G35" i="3" s="1"/>
  <c r="H29" i="3"/>
  <c r="H35" i="3" s="1"/>
  <c r="I29" i="3"/>
  <c r="I36" i="3" s="1"/>
  <c r="J29" i="3"/>
  <c r="J35" i="3" s="1"/>
  <c r="K29" i="3"/>
  <c r="K37" i="3" s="1"/>
  <c r="E17" i="3"/>
  <c r="F17" i="3"/>
  <c r="G17" i="3"/>
  <c r="H17" i="3"/>
  <c r="I17" i="3"/>
  <c r="J17" i="3"/>
  <c r="K17" i="3"/>
  <c r="E5" i="3"/>
  <c r="F5" i="3"/>
  <c r="G5" i="3"/>
  <c r="H5" i="3"/>
  <c r="I5" i="3"/>
  <c r="J5" i="3"/>
  <c r="K5" i="3"/>
  <c r="K13" i="3" s="1"/>
  <c r="M13" i="2"/>
  <c r="K25" i="3" l="1"/>
  <c r="J37" i="3"/>
  <c r="G36" i="3"/>
  <c r="J36" i="3"/>
  <c r="F37" i="3"/>
  <c r="F36" i="3"/>
  <c r="H36" i="3"/>
  <c r="I37" i="3"/>
  <c r="E37" i="3"/>
  <c r="I35" i="3"/>
  <c r="E35" i="3"/>
  <c r="H37" i="3"/>
  <c r="G37" i="3"/>
  <c r="M36" i="2"/>
  <c r="M35" i="2"/>
  <c r="M23" i="2"/>
  <c r="M25" i="2"/>
  <c r="M24" i="2"/>
  <c r="M12" i="2"/>
  <c r="M11" i="2"/>
  <c r="K35" i="3"/>
  <c r="K36" i="3"/>
  <c r="K24" i="3"/>
  <c r="K23" i="3"/>
  <c r="K12" i="3"/>
  <c r="K11" i="3"/>
  <c r="J11" i="3"/>
  <c r="J23" i="3"/>
  <c r="J24" i="3"/>
  <c r="J25" i="3"/>
  <c r="L11" i="2"/>
  <c r="L23" i="2"/>
  <c r="L36" i="2" l="1"/>
  <c r="L35" i="2"/>
  <c r="L37" i="2"/>
  <c r="J12" i="3"/>
  <c r="J13" i="3"/>
  <c r="L24" i="2"/>
  <c r="L12" i="2"/>
  <c r="L25" i="2"/>
  <c r="L13" i="2"/>
  <c r="I13" i="3"/>
  <c r="H13" i="3"/>
  <c r="G13" i="3"/>
  <c r="F13" i="3"/>
  <c r="E13" i="3"/>
  <c r="K23" i="2"/>
  <c r="J24" i="2"/>
  <c r="I23" i="2"/>
  <c r="H24" i="2"/>
  <c r="G23" i="2"/>
  <c r="B25" i="2"/>
  <c r="G11" i="2"/>
  <c r="H12" i="2"/>
  <c r="I11" i="2"/>
  <c r="J12" i="2"/>
  <c r="K11" i="2"/>
  <c r="B13" i="2"/>
  <c r="H36" i="2" l="1"/>
  <c r="H35" i="2"/>
  <c r="H37" i="2"/>
  <c r="I35" i="2"/>
  <c r="I37" i="2"/>
  <c r="I36" i="2"/>
  <c r="B36" i="2"/>
  <c r="B37" i="2"/>
  <c r="B35" i="2"/>
  <c r="J35" i="2"/>
  <c r="J37" i="2"/>
  <c r="J36" i="2"/>
  <c r="G36" i="2"/>
  <c r="G35" i="2"/>
  <c r="G37" i="2"/>
  <c r="K36" i="2"/>
  <c r="K35" i="2"/>
  <c r="K37" i="2"/>
  <c r="F11" i="3"/>
  <c r="H11" i="3"/>
  <c r="F12" i="3"/>
  <c r="H12" i="3"/>
  <c r="F23" i="3"/>
  <c r="H23" i="3"/>
  <c r="F24" i="3"/>
  <c r="H24" i="3"/>
  <c r="F25" i="3"/>
  <c r="H25" i="3"/>
  <c r="E11" i="3"/>
  <c r="G11" i="3"/>
  <c r="I11" i="3"/>
  <c r="E12" i="3"/>
  <c r="G12" i="3"/>
  <c r="I12" i="3"/>
  <c r="E23" i="3"/>
  <c r="G23" i="3"/>
  <c r="I23" i="3"/>
  <c r="E24" i="3"/>
  <c r="G24" i="3"/>
  <c r="I24" i="3"/>
  <c r="E25" i="3"/>
  <c r="G25" i="3"/>
  <c r="I25" i="3"/>
  <c r="B11" i="2"/>
  <c r="B12" i="2"/>
  <c r="J13" i="2"/>
  <c r="H13" i="2"/>
  <c r="K12" i="2"/>
  <c r="I12" i="2"/>
  <c r="G12" i="2"/>
  <c r="J11" i="2"/>
  <c r="H11" i="2"/>
  <c r="B23" i="2"/>
  <c r="B24" i="2"/>
  <c r="J25" i="2"/>
  <c r="H25" i="2"/>
  <c r="K24" i="2"/>
  <c r="I24" i="2"/>
  <c r="G24" i="2"/>
  <c r="J23" i="2"/>
  <c r="H23" i="2"/>
  <c r="K13" i="2"/>
  <c r="I13" i="2"/>
  <c r="G13" i="2"/>
  <c r="K25" i="2"/>
  <c r="I25" i="2"/>
  <c r="G25" i="2"/>
  <c r="M37" i="2"/>
</calcChain>
</file>

<file path=xl/sharedStrings.xml><?xml version="1.0" encoding="utf-8"?>
<sst xmlns="http://schemas.openxmlformats.org/spreadsheetml/2006/main" count="114" uniqueCount="54">
  <si>
    <t xml:space="preserve"> </t>
  </si>
  <si>
    <t>Bron</t>
  </si>
  <si>
    <t>Toelichting</t>
  </si>
  <si>
    <t>Totaal</t>
  </si>
  <si>
    <t>Industrie</t>
  </si>
  <si>
    <t>Diensten</t>
  </si>
  <si>
    <t>Overig</t>
  </si>
  <si>
    <t>in procenten van het totaal</t>
  </si>
  <si>
    <t>50-249 werkzame personen</t>
  </si>
  <si>
    <t>250 en meer werkzame personen</t>
  </si>
  <si>
    <t>Inhoud</t>
  </si>
  <si>
    <t>Laatst bijgewerkt</t>
  </si>
  <si>
    <t xml:space="preserve">R&amp;D in de sector bedrijven naar subsectoren, aantal bedrijven, uitgaven en personeel </t>
  </si>
  <si>
    <t xml:space="preserve">R&amp;D in de sector bedrijven naar bedrijfsgrootte, aantal bedrijven, uitgaven en personeel </t>
  </si>
  <si>
    <t>- het CBS is overgestapt op een minder harde definitie van R&amp;D</t>
  </si>
  <si>
    <t>- ook bedrijven met minder dan 10 werknemers zijn meegenomen</t>
  </si>
  <si>
    <t>R&amp;D in de sector bedrijven naar subsector, aantal bedrijven, uitgaven en personeel, vanaf 2000</t>
  </si>
  <si>
    <t>Trendbreuk voor cijfers bedrijven tussen 2010 en 2011:</t>
  </si>
  <si>
    <t xml:space="preserve">CBS Statline </t>
  </si>
  <si>
    <t>CBS: ICT, kennis en economie</t>
  </si>
  <si>
    <t>14 april 2014: cijfers 2011 aangepast op basis van herziene cijfers in Statline</t>
  </si>
  <si>
    <t>SBI-codes</t>
  </si>
  <si>
    <t>C</t>
  </si>
  <si>
    <t>G-U</t>
  </si>
  <si>
    <t>Dienstverlening</t>
  </si>
  <si>
    <t>R&amp;D-personeel (in 1.000 fte)</t>
  </si>
  <si>
    <t>R&amp;D-uitgaven (M€)</t>
  </si>
  <si>
    <t>aantal bedrijven (x1)</t>
  </si>
  <si>
    <t>aantal bedrijven (x 1)</t>
  </si>
  <si>
    <t>6 juli 2015: cijfers 2013 toegevoegd op basis de CBS-publicatie "ICT, kennis en economie 2015"</t>
  </si>
  <si>
    <t>30 juni 2014: cijfers 2012 toegevoegd op basis van de CBS-publicatie "ICT, kennis en economie 2014"</t>
  </si>
  <si>
    <t>Tot 2002 hanteerde het CBS een andere indeling voor bedrijfsgrootte, waardoor de cijfers niet geheel vergelijkbaar zijn.</t>
  </si>
  <si>
    <t>Daarom start de reeks pas vanaf 2002</t>
  </si>
  <si>
    <t>Daarom start deze reeks cijfers pas vanaf 2002</t>
  </si>
  <si>
    <t>augustus 2015: tussenliggende jaren 2000-2005 toegevoegd</t>
  </si>
  <si>
    <t>R&amp;D in de sector bedrijven, naar grootte van bedrijven, aantal bedrijven en personeel, vanaf 2002</t>
  </si>
  <si>
    <t xml:space="preserve">http://statline.cbs.nl/Statweb/selection/?DM=SLNL&amp;PA=83199NED&amp;VW=T </t>
  </si>
  <si>
    <t>juni 2016: cijfers 2014 toegevoegd</t>
  </si>
  <si>
    <t>De CBS-cijfers zijn verzameld op basis van R&amp;D-enquetes</t>
  </si>
  <si>
    <t>juni 2017: cijfers 2015 toegevoegd</t>
  </si>
  <si>
    <t>november 2018: voorlopige cijfers 2016 toegevoegd</t>
  </si>
  <si>
    <t>0-49 werkzame personen</t>
  </si>
  <si>
    <t>Overige</t>
  </si>
  <si>
    <t>=</t>
  </si>
  <si>
    <t>Totaal min Industrie + Dienstverlening</t>
  </si>
  <si>
    <t>Trendbreuk voor cijfers bedrijven tussen 2012 en 2013:</t>
  </si>
  <si>
    <t>- CBS heeft de definitie van R&amp;D aangepast:</t>
  </si>
  <si>
    <t>- R&amp;D uitgevoerd door ingeleend personeel telt mee als eigen R&amp;D en is vanaf 2013 opgenomen in de R&amp;D statistieken</t>
  </si>
  <si>
    <t>- werkzaamheden van een persoon tellen pas als R&amp;D vanaf een onderwaarde van 0,1 fte</t>
  </si>
  <si>
    <t>- Er vindt een verschuiving plaats van de overheids- naar de bedrijvensector: onderzoeksinstituten met minder dan 50% overheidsfinanciering worden vanaf 2013 meegeteld als bedrijf.</t>
  </si>
  <si>
    <t>november 2019: cijfers 2013 - 2016 aangepast aan nieuwe definitie en 2017 toegevoegd</t>
  </si>
  <si>
    <t>augustus 2021: cijfers naar bedrijfsgrootte 2017 aangepast en 2018-2019 toegevoegd</t>
  </si>
  <si>
    <t>december 2022: cijfers 2018 - 2020 toegevoegd en 2017 aangepast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</si>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</sst>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Fill="1"/>
    <xf numFmtId="0" fontId="0" fillId="0" borderId="0" xfId="0" applyFont="1" applyFill="1"/>
    <xf numFmtId="0" fontId="2" fillId="0" borderId="1" xfId="0" applyFont="1" applyFill="1" applyBorder="1"/>
    <xf numFmtId="0" fontId="0" fillId="0" borderId="1" xfId="0" applyFont="1" applyFill="1" applyBorder="1"/>
    <xf numFmtId="0" fontId="2" fillId="0" borderId="0" xfId="0" applyFont="1" applyFill="1"/>
    <xf numFmtId="3" fontId="2" fillId="0" borderId="1" xfId="0" applyNumberFormat="1" applyFont="1" applyFill="1" applyBorder="1"/>
    <xf numFmtId="3" fontId="0" fillId="0" borderId="1" xfId="0" applyNumberFormat="1" applyFont="1" applyFill="1" applyBorder="1"/>
    <xf numFmtId="1" fontId="0" fillId="0" borderId="1" xfId="0" applyNumberFormat="1" applyFont="1" applyFill="1" applyBorder="1"/>
    <xf numFmtId="0" fontId="3" fillId="2" borderId="1" xfId="0" applyFont="1" applyFill="1" applyBorder="1"/>
    <xf numFmtId="0" fontId="0" fillId="2" borderId="1" xfId="0" applyFont="1" applyFill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quotePrefix="1" applyFont="1"/>
    <xf numFmtId="0" fontId="9" fillId="0" borderId="0" xfId="0" applyFont="1" applyFill="1" applyAlignment="1"/>
    <xf numFmtId="164" fontId="0" fillId="0" borderId="0" xfId="0" applyNumberFormat="1" applyFont="1" applyFill="1"/>
    <xf numFmtId="165" fontId="2" fillId="0" borderId="1" xfId="0" applyNumberFormat="1" applyFont="1" applyFill="1" applyBorder="1"/>
    <xf numFmtId="164" fontId="0" fillId="0" borderId="1" xfId="0" applyNumberFormat="1" applyFont="1" applyFill="1" applyBorder="1"/>
    <xf numFmtId="165" fontId="0" fillId="0" borderId="1" xfId="0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11" fillId="0" borderId="0" xfId="1"/>
    <xf numFmtId="0" fontId="6" fillId="0" borderId="0" xfId="0" quotePrefix="1" applyFont="1"/>
    <xf numFmtId="1" fontId="2" fillId="0" borderId="1" xfId="0" applyNumberFormat="1" applyFont="1" applyFill="1" applyBorder="1"/>
    <xf numFmtId="1" fontId="0" fillId="0" borderId="1" xfId="0" applyNumberFormat="1" applyBorder="1" applyAlignment="1">
      <alignment vertical="center"/>
    </xf>
    <xf numFmtId="164" fontId="2" fillId="0" borderId="1" xfId="0" applyNumberFormat="1" applyFont="1" applyFill="1" applyBorder="1"/>
    <xf numFmtId="164" fontId="0" fillId="0" borderId="1" xfId="0" applyNumberFormat="1" applyBorder="1" applyAlignment="1">
      <alignment vertical="center"/>
    </xf>
    <xf numFmtId="0" fontId="0" fillId="2" borderId="1" xfId="0" applyFill="1" applyBorder="1"/>
    <xf numFmtId="0" fontId="2" fillId="0" borderId="1" xfId="0" applyFont="1" applyBorder="1"/>
    <xf numFmtId="3" fontId="2" fillId="0" borderId="1" xfId="0" applyNumberFormat="1" applyFont="1" applyBorder="1"/>
    <xf numFmtId="3" fontId="2" fillId="0" borderId="1" xfId="0" quotePrefix="1" applyNumberFormat="1" applyFont="1" applyBorder="1"/>
    <xf numFmtId="3" fontId="0" fillId="0" borderId="1" xfId="0" applyNumberFormat="1" applyBorder="1"/>
    <xf numFmtId="0" fontId="0" fillId="0" borderId="1" xfId="0" applyBorder="1"/>
    <xf numFmtId="1" fontId="0" fillId="0" borderId="1" xfId="0" applyNumberFormat="1" applyBorder="1"/>
    <xf numFmtId="1" fontId="0" fillId="0" borderId="1" xfId="0" quotePrefix="1" applyNumberFormat="1" applyBorder="1"/>
    <xf numFmtId="165" fontId="2" fillId="0" borderId="1" xfId="0" applyNumberFormat="1" applyFont="1" applyBorder="1"/>
    <xf numFmtId="165" fontId="0" fillId="0" borderId="1" xfId="0" applyNumberFormat="1" applyBorder="1"/>
    <xf numFmtId="164" fontId="0" fillId="0" borderId="1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tatline.cbs.nl/Statweb/selection/?DM=SLNL&amp;PA=83199NED&amp;VW=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opLeftCell="A10" workbookViewId="0">
      <selection activeCell="H33" sqref="H33"/>
    </sheetView>
  </sheetViews>
  <sheetFormatPr defaultRowHeight="15.75" x14ac:dyDescent="0.25"/>
  <cols>
    <col min="1" max="16384" width="9.140625" style="13"/>
  </cols>
  <sheetData>
    <row r="1" spans="1:5" ht="18.75" x14ac:dyDescent="0.3">
      <c r="A1" s="12" t="s">
        <v>10</v>
      </c>
    </row>
    <row r="2" spans="1:5" x14ac:dyDescent="0.25">
      <c r="A2" s="13" t="s">
        <v>0</v>
      </c>
    </row>
    <row r="3" spans="1:5" x14ac:dyDescent="0.25">
      <c r="A3" s="14" t="s">
        <v>16</v>
      </c>
    </row>
    <row r="4" spans="1:5" x14ac:dyDescent="0.25">
      <c r="A4" s="14" t="s">
        <v>35</v>
      </c>
    </row>
    <row r="6" spans="1:5" x14ac:dyDescent="0.25">
      <c r="A6" s="15" t="s">
        <v>1</v>
      </c>
    </row>
    <row r="7" spans="1:5" x14ac:dyDescent="0.25">
      <c r="A7" s="14" t="s">
        <v>18</v>
      </c>
      <c r="E7" s="24" t="s">
        <v>36</v>
      </c>
    </row>
    <row r="8" spans="1:5" x14ac:dyDescent="0.25">
      <c r="A8" s="13" t="s">
        <v>19</v>
      </c>
    </row>
    <row r="10" spans="1:5" x14ac:dyDescent="0.25">
      <c r="A10" s="11" t="s">
        <v>2</v>
      </c>
    </row>
    <row r="11" spans="1:5" x14ac:dyDescent="0.25">
      <c r="A11" s="14" t="s">
        <v>17</v>
      </c>
    </row>
    <row r="12" spans="1:5" x14ac:dyDescent="0.25">
      <c r="A12" s="16" t="s">
        <v>14</v>
      </c>
    </row>
    <row r="13" spans="1:5" x14ac:dyDescent="0.25">
      <c r="A13" s="16" t="s">
        <v>15</v>
      </c>
    </row>
    <row r="14" spans="1:5" x14ac:dyDescent="0.25">
      <c r="A14" s="16"/>
    </row>
    <row r="15" spans="1:5" x14ac:dyDescent="0.25">
      <c r="A15" s="16" t="s">
        <v>45</v>
      </c>
    </row>
    <row r="16" spans="1:5" x14ac:dyDescent="0.25">
      <c r="A16" s="16" t="s">
        <v>46</v>
      </c>
    </row>
    <row r="17" spans="1:1" x14ac:dyDescent="0.25">
      <c r="A17" s="16" t="s">
        <v>47</v>
      </c>
    </row>
    <row r="18" spans="1:1" x14ac:dyDescent="0.25">
      <c r="A18" s="16" t="s">
        <v>48</v>
      </c>
    </row>
    <row r="19" spans="1:1" x14ac:dyDescent="0.25">
      <c r="A19" s="25" t="s">
        <v>49</v>
      </c>
    </row>
    <row r="20" spans="1:1" x14ac:dyDescent="0.25">
      <c r="A20" s="25"/>
    </row>
    <row r="21" spans="1:1" x14ac:dyDescent="0.25">
      <c r="A21" s="11" t="s">
        <v>11</v>
      </c>
    </row>
    <row r="22" spans="1:1" x14ac:dyDescent="0.25">
      <c r="A22" s="13" t="s">
        <v>20</v>
      </c>
    </row>
    <row r="23" spans="1:1" x14ac:dyDescent="0.25">
      <c r="A23" s="13" t="s">
        <v>30</v>
      </c>
    </row>
    <row r="24" spans="1:1" x14ac:dyDescent="0.25">
      <c r="A24" s="13" t="s">
        <v>29</v>
      </c>
    </row>
    <row r="25" spans="1:1" x14ac:dyDescent="0.25">
      <c r="A25" s="13" t="s">
        <v>34</v>
      </c>
    </row>
    <row r="26" spans="1:1" x14ac:dyDescent="0.25">
      <c r="A26" s="25" t="s">
        <v>37</v>
      </c>
    </row>
    <row r="27" spans="1:1" x14ac:dyDescent="0.25">
      <c r="A27" s="25" t="s">
        <v>39</v>
      </c>
    </row>
    <row r="28" spans="1:1" x14ac:dyDescent="0.25">
      <c r="A28" s="25" t="s">
        <v>40</v>
      </c>
    </row>
    <row r="29" spans="1:1" x14ac:dyDescent="0.25">
      <c r="A29" s="25" t="s">
        <v>50</v>
      </c>
    </row>
    <row r="30" spans="1:1" x14ac:dyDescent="0.25">
      <c r="A30" s="25" t="s">
        <v>51</v>
      </c>
    </row>
    <row r="31" spans="1:1" x14ac:dyDescent="0.25">
      <c r="A31" s="25" t="s">
        <v>52</v>
      </c>
    </row>
    <row r="33" spans="1:6" x14ac:dyDescent="0.25">
      <c r="A33" s="11" t="s">
        <v>2</v>
      </c>
    </row>
    <row r="34" spans="1:6" x14ac:dyDescent="0.25">
      <c r="A34" s="13" t="s">
        <v>21</v>
      </c>
      <c r="C34" s="13" t="s">
        <v>4</v>
      </c>
      <c r="E34" s="25" t="s">
        <v>43</v>
      </c>
      <c r="F34" s="13" t="s">
        <v>22</v>
      </c>
    </row>
    <row r="35" spans="1:6" x14ac:dyDescent="0.25">
      <c r="C35" s="13" t="s">
        <v>24</v>
      </c>
      <c r="E35" s="25" t="s">
        <v>43</v>
      </c>
      <c r="F35" s="13" t="s">
        <v>23</v>
      </c>
    </row>
    <row r="36" spans="1:6" x14ac:dyDescent="0.25">
      <c r="C36" s="13" t="s">
        <v>42</v>
      </c>
      <c r="E36" s="25" t="s">
        <v>43</v>
      </c>
      <c r="F36" s="13" t="s">
        <v>44</v>
      </c>
    </row>
    <row r="38" spans="1:6" x14ac:dyDescent="0.25">
      <c r="A38" s="17" t="s">
        <v>38</v>
      </c>
    </row>
    <row r="39" spans="1:6" x14ac:dyDescent="0.25">
      <c r="A39" s="17" t="s">
        <v>31</v>
      </c>
    </row>
    <row r="40" spans="1:6" x14ac:dyDescent="0.25">
      <c r="A40" s="23" t="s">
        <v>33</v>
      </c>
    </row>
  </sheetData>
  <hyperlinks>
    <hyperlink ref="E7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1"/>
  <sheetViews>
    <sheetView tabSelected="1" workbookViewId="0">
      <pane xSplit="1" topLeftCell="L1" activePane="topRight" state="frozen"/>
      <selection pane="topRight" activeCell="W3" sqref="W3:X37"/>
    </sheetView>
  </sheetViews>
  <sheetFormatPr defaultRowHeight="15" x14ac:dyDescent="0.25"/>
  <cols>
    <col min="1" max="1" width="25.7109375" style="2" customWidth="1"/>
    <col min="2" max="11" width="10.7109375" style="2" customWidth="1"/>
    <col min="12" max="16" width="9.140625" style="2"/>
    <col min="17" max="17" width="11.85546875" style="2" bestFit="1" customWidth="1"/>
    <col min="18" max="16384" width="9.140625" style="2"/>
  </cols>
  <sheetData>
    <row r="1" spans="1:24" ht="15.75" x14ac:dyDescent="0.25">
      <c r="A1" s="22" t="s">
        <v>12</v>
      </c>
    </row>
    <row r="2" spans="1:24" x14ac:dyDescent="0.25">
      <c r="A2" s="1"/>
    </row>
    <row r="3" spans="1:24" x14ac:dyDescent="0.25">
      <c r="A3" s="9" t="s">
        <v>28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30"/>
      <c r="X3" s="30"/>
    </row>
    <row r="4" spans="1:24" s="5" customFormat="1" x14ac:dyDescent="0.25">
      <c r="A4" s="3"/>
      <c r="B4" s="3">
        <v>2000</v>
      </c>
      <c r="C4" s="3">
        <v>2001</v>
      </c>
      <c r="D4" s="3">
        <v>2002</v>
      </c>
      <c r="E4" s="3">
        <v>2003</v>
      </c>
      <c r="F4" s="3">
        <v>2004</v>
      </c>
      <c r="G4" s="3">
        <v>2005</v>
      </c>
      <c r="H4" s="3">
        <v>2006</v>
      </c>
      <c r="I4" s="3">
        <v>2007</v>
      </c>
      <c r="J4" s="3">
        <v>2008</v>
      </c>
      <c r="K4" s="3">
        <v>2009</v>
      </c>
      <c r="L4" s="3">
        <v>2010</v>
      </c>
      <c r="M4" s="3">
        <v>2011</v>
      </c>
      <c r="N4" s="3">
        <v>2012</v>
      </c>
      <c r="O4" s="3">
        <v>2013</v>
      </c>
      <c r="P4" s="3">
        <v>2014</v>
      </c>
      <c r="Q4" s="3">
        <v>2015</v>
      </c>
      <c r="R4" s="3">
        <v>2016</v>
      </c>
      <c r="S4" s="3">
        <v>2017</v>
      </c>
      <c r="T4" s="3">
        <v>2018</v>
      </c>
      <c r="U4" s="3">
        <v>2019</v>
      </c>
      <c r="V4" s="3">
        <v>2020</v>
      </c>
      <c r="W4" s="31">
        <v>2021</v>
      </c>
      <c r="X4" s="31">
        <v>2022</v>
      </c>
    </row>
    <row r="5" spans="1:24" s="5" customFormat="1" x14ac:dyDescent="0.25">
      <c r="A5" s="3" t="s">
        <v>3</v>
      </c>
      <c r="B5" s="6">
        <v>3837</v>
      </c>
      <c r="C5" s="6">
        <v>3624</v>
      </c>
      <c r="D5" s="6">
        <v>4169</v>
      </c>
      <c r="E5" s="6">
        <v>3282</v>
      </c>
      <c r="F5" s="6">
        <v>3931</v>
      </c>
      <c r="G5" s="6">
        <v>3698</v>
      </c>
      <c r="H5" s="6">
        <v>3434</v>
      </c>
      <c r="I5" s="6">
        <v>2676</v>
      </c>
      <c r="J5" s="6">
        <v>3186</v>
      </c>
      <c r="K5" s="6">
        <v>2472</v>
      </c>
      <c r="L5" s="6">
        <v>4603</v>
      </c>
      <c r="M5" s="6">
        <v>18006</v>
      </c>
      <c r="N5" s="6">
        <v>18845</v>
      </c>
      <c r="O5" s="6">
        <v>19692</v>
      </c>
      <c r="P5" s="6">
        <v>19877</v>
      </c>
      <c r="Q5" s="6">
        <v>19798</v>
      </c>
      <c r="R5" s="6">
        <v>20159</v>
      </c>
      <c r="S5" s="6">
        <v>19485</v>
      </c>
      <c r="T5" s="6">
        <v>19030</v>
      </c>
      <c r="U5" s="6">
        <v>19550</v>
      </c>
      <c r="V5" s="6">
        <v>19720</v>
      </c>
      <c r="W5" s="32">
        <v>19385</v>
      </c>
      <c r="X5" s="33" t="s">
        <v>53</v>
      </c>
    </row>
    <row r="6" spans="1:24" x14ac:dyDescent="0.25">
      <c r="A6" s="4" t="s">
        <v>4</v>
      </c>
      <c r="B6" s="7">
        <v>1945</v>
      </c>
      <c r="C6" s="7">
        <v>1987</v>
      </c>
      <c r="D6" s="7">
        <v>2315</v>
      </c>
      <c r="E6" s="7">
        <v>1986</v>
      </c>
      <c r="F6" s="7">
        <v>1967</v>
      </c>
      <c r="G6" s="7">
        <v>1964</v>
      </c>
      <c r="H6" s="7">
        <v>1746</v>
      </c>
      <c r="I6" s="7">
        <v>1441</v>
      </c>
      <c r="J6" s="7">
        <v>1645</v>
      </c>
      <c r="K6" s="7">
        <v>1367</v>
      </c>
      <c r="L6" s="7">
        <v>1907</v>
      </c>
      <c r="M6" s="7">
        <v>4627</v>
      </c>
      <c r="N6" s="7">
        <v>4720</v>
      </c>
      <c r="O6" s="7">
        <v>4658</v>
      </c>
      <c r="P6" s="7">
        <v>4494</v>
      </c>
      <c r="Q6" s="7">
        <v>4379</v>
      </c>
      <c r="R6" s="7">
        <v>4416</v>
      </c>
      <c r="S6" s="7">
        <v>4325</v>
      </c>
      <c r="T6" s="7">
        <v>4280</v>
      </c>
      <c r="U6" s="7">
        <v>4385</v>
      </c>
      <c r="V6" s="7">
        <v>4525</v>
      </c>
      <c r="W6" s="34">
        <v>4225</v>
      </c>
      <c r="X6" s="33" t="s">
        <v>53</v>
      </c>
    </row>
    <row r="7" spans="1:24" x14ac:dyDescent="0.25">
      <c r="A7" s="4" t="s">
        <v>5</v>
      </c>
      <c r="B7" s="7">
        <v>1572</v>
      </c>
      <c r="C7" s="7">
        <v>1343</v>
      </c>
      <c r="D7" s="7">
        <v>1679</v>
      </c>
      <c r="E7" s="7">
        <v>1140</v>
      </c>
      <c r="F7" s="7">
        <v>1704</v>
      </c>
      <c r="G7" s="7">
        <v>1544</v>
      </c>
      <c r="H7" s="7">
        <v>1530</v>
      </c>
      <c r="I7" s="7">
        <v>1125</v>
      </c>
      <c r="J7" s="7">
        <v>1358</v>
      </c>
      <c r="K7" s="7">
        <v>978</v>
      </c>
      <c r="L7" s="7">
        <v>2329</v>
      </c>
      <c r="M7" s="7">
        <v>11777</v>
      </c>
      <c r="N7" s="7">
        <v>12288</v>
      </c>
      <c r="O7" s="7">
        <v>12549</v>
      </c>
      <c r="P7" s="7">
        <v>12899</v>
      </c>
      <c r="Q7" s="7">
        <v>13039</v>
      </c>
      <c r="R7" s="7">
        <v>13220</v>
      </c>
      <c r="S7" s="7">
        <f>2685+3715+1765+65+4380</f>
        <v>12610</v>
      </c>
      <c r="T7" s="7">
        <f>2645+3690+1720+4265+55</f>
        <v>12375</v>
      </c>
      <c r="U7" s="7">
        <f>2750+3665+1685+55+4555</f>
        <v>12710</v>
      </c>
      <c r="V7" s="7">
        <f>3765+1765+60+4780+2580</f>
        <v>12950</v>
      </c>
      <c r="W7" s="34">
        <f>2470+3675+1695+55+4720</f>
        <v>12615</v>
      </c>
      <c r="X7" s="33" t="s">
        <v>53</v>
      </c>
    </row>
    <row r="8" spans="1:24" x14ac:dyDescent="0.25">
      <c r="A8" s="4" t="s">
        <v>6</v>
      </c>
      <c r="B8" s="7">
        <v>320</v>
      </c>
      <c r="C8" s="7">
        <v>294</v>
      </c>
      <c r="D8" s="7">
        <v>175</v>
      </c>
      <c r="E8" s="7">
        <v>156</v>
      </c>
      <c r="F8" s="7">
        <v>260</v>
      </c>
      <c r="G8" s="7">
        <v>190</v>
      </c>
      <c r="H8" s="7">
        <v>158</v>
      </c>
      <c r="I8" s="7">
        <v>110</v>
      </c>
      <c r="J8" s="7">
        <v>183</v>
      </c>
      <c r="K8" s="7">
        <v>127</v>
      </c>
      <c r="L8" s="7">
        <v>367</v>
      </c>
      <c r="M8" s="7">
        <f t="shared" ref="M8:N8" si="0">M5-(M6+M7)</f>
        <v>1602</v>
      </c>
      <c r="N8" s="7">
        <f t="shared" si="0"/>
        <v>1837</v>
      </c>
      <c r="O8" s="7">
        <v>2486</v>
      </c>
      <c r="P8" s="7">
        <v>2484</v>
      </c>
      <c r="Q8" s="7">
        <v>2380</v>
      </c>
      <c r="R8" s="7">
        <v>2523</v>
      </c>
      <c r="S8" s="7">
        <f>S5-S6-S7</f>
        <v>2550</v>
      </c>
      <c r="T8" s="7">
        <f t="shared" ref="T8:U8" si="1">T5-T6-T7</f>
        <v>2375</v>
      </c>
      <c r="U8" s="7">
        <f t="shared" si="1"/>
        <v>2455</v>
      </c>
      <c r="V8" s="7">
        <f>V5-V6-V7</f>
        <v>2245</v>
      </c>
      <c r="W8" s="34">
        <f t="shared" ref="W8" si="2">W5-W6-W7</f>
        <v>2545</v>
      </c>
      <c r="X8" s="33" t="s">
        <v>53</v>
      </c>
    </row>
    <row r="9" spans="1:2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35"/>
      <c r="X9" s="35"/>
    </row>
    <row r="10" spans="1:24" x14ac:dyDescent="0.25">
      <c r="A10" s="3" t="s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35"/>
      <c r="X10" s="35"/>
    </row>
    <row r="11" spans="1:24" x14ac:dyDescent="0.25">
      <c r="A11" s="4" t="s">
        <v>4</v>
      </c>
      <c r="B11" s="8">
        <f>+B6/B$5*100</f>
        <v>50.69064373208235</v>
      </c>
      <c r="C11" s="8">
        <f t="shared" ref="C11:F11" si="3">+C6/C$5*100</f>
        <v>54.828918322295806</v>
      </c>
      <c r="D11" s="8">
        <f t="shared" si="3"/>
        <v>55.52890381386424</v>
      </c>
      <c r="E11" s="8">
        <f t="shared" si="3"/>
        <v>60.511882998171849</v>
      </c>
      <c r="F11" s="8">
        <f t="shared" si="3"/>
        <v>50.038158229458155</v>
      </c>
      <c r="G11" s="8">
        <f t="shared" ref="G11:K11" si="4">+G6/G$5*100</f>
        <v>53.109789075175776</v>
      </c>
      <c r="H11" s="8">
        <f t="shared" si="4"/>
        <v>50.844496214327314</v>
      </c>
      <c r="I11" s="8">
        <f t="shared" si="4"/>
        <v>53.849028400597909</v>
      </c>
      <c r="J11" s="8">
        <f t="shared" si="4"/>
        <v>51.63214061519146</v>
      </c>
      <c r="K11" s="8">
        <f t="shared" si="4"/>
        <v>55.299352750809064</v>
      </c>
      <c r="L11" s="8">
        <f t="shared" ref="L11:M11" si="5">+L6/L$5*100</f>
        <v>41.429502498370631</v>
      </c>
      <c r="M11" s="8">
        <f t="shared" si="5"/>
        <v>25.696989892258138</v>
      </c>
      <c r="N11" s="8">
        <f t="shared" ref="N11:O11" si="6">+N6/N$5*100</f>
        <v>25.046431414168215</v>
      </c>
      <c r="O11" s="8">
        <f t="shared" si="6"/>
        <v>23.654275848060127</v>
      </c>
      <c r="P11" s="8">
        <f t="shared" ref="P11:Q11" si="7">+P6/P$5*100</f>
        <v>22.609045630628362</v>
      </c>
      <c r="Q11" s="8">
        <f t="shared" si="7"/>
        <v>22.118395797555308</v>
      </c>
      <c r="R11" s="8">
        <f t="shared" ref="R11:S11" si="8">+R6/R$5*100</f>
        <v>21.9058485043901</v>
      </c>
      <c r="S11" s="8">
        <f t="shared" si="8"/>
        <v>22.196561457531434</v>
      </c>
      <c r="T11" s="8">
        <f t="shared" ref="T11:W13" si="9">+T6/T$5*100</f>
        <v>22.490803993694168</v>
      </c>
      <c r="U11" s="8">
        <f t="shared" si="9"/>
        <v>22.429667519181589</v>
      </c>
      <c r="V11" s="8">
        <f t="shared" si="9"/>
        <v>22.946247464503042</v>
      </c>
      <c r="W11" s="36">
        <f t="shared" si="9"/>
        <v>21.795202476141345</v>
      </c>
      <c r="X11" s="37" t="s">
        <v>53</v>
      </c>
    </row>
    <row r="12" spans="1:24" x14ac:dyDescent="0.25">
      <c r="A12" s="4" t="s">
        <v>5</v>
      </c>
      <c r="B12" s="8">
        <f t="shared" ref="B12:K13" si="10">+B7/B$5*100</f>
        <v>40.969507427677875</v>
      </c>
      <c r="C12" s="8">
        <f t="shared" ref="C12:F12" si="11">+C7/C$5*100</f>
        <v>37.058498896247237</v>
      </c>
      <c r="D12" s="8">
        <f t="shared" si="11"/>
        <v>40.273446869752938</v>
      </c>
      <c r="E12" s="8">
        <f t="shared" si="11"/>
        <v>34.734917733089581</v>
      </c>
      <c r="F12" s="8">
        <f t="shared" si="11"/>
        <v>43.347748664461974</v>
      </c>
      <c r="G12" s="8">
        <f t="shared" si="10"/>
        <v>41.752298539751216</v>
      </c>
      <c r="H12" s="8">
        <f t="shared" si="10"/>
        <v>44.554455445544555</v>
      </c>
      <c r="I12" s="8">
        <f t="shared" si="10"/>
        <v>42.040358744394617</v>
      </c>
      <c r="J12" s="8">
        <f t="shared" si="10"/>
        <v>42.623979912115509</v>
      </c>
      <c r="K12" s="8">
        <f t="shared" si="10"/>
        <v>39.563106796116507</v>
      </c>
      <c r="L12" s="8">
        <f t="shared" ref="L12:M12" si="12">+L7/L$5*100</f>
        <v>50.5974364544862</v>
      </c>
      <c r="M12" s="8">
        <f t="shared" si="12"/>
        <v>65.405975785849151</v>
      </c>
      <c r="N12" s="8">
        <f t="shared" ref="N12:O12" si="13">+N7/N$5*100</f>
        <v>65.20562483417352</v>
      </c>
      <c r="O12" s="8">
        <f t="shared" si="13"/>
        <v>63.726386349786715</v>
      </c>
      <c r="P12" s="8">
        <f t="shared" ref="P12:Q12" si="14">+P7/P$5*100</f>
        <v>64.894098707048343</v>
      </c>
      <c r="Q12" s="8">
        <f t="shared" si="14"/>
        <v>65.860187897767446</v>
      </c>
      <c r="R12" s="8">
        <f t="shared" ref="R12:S12" si="15">+R7/R$5*100</f>
        <v>65.578649734609854</v>
      </c>
      <c r="S12" s="8">
        <f t="shared" si="15"/>
        <v>64.716448550166788</v>
      </c>
      <c r="T12" s="8">
        <f t="shared" ref="T12:V12" si="16">+T7/T$5*100</f>
        <v>65.028901734104053</v>
      </c>
      <c r="U12" s="8">
        <f t="shared" si="16"/>
        <v>65.012787723785166</v>
      </c>
      <c r="V12" s="8">
        <f t="shared" si="16"/>
        <v>65.669371196754568</v>
      </c>
      <c r="W12" s="36">
        <f t="shared" si="9"/>
        <v>65.076089760123807</v>
      </c>
      <c r="X12" s="37" t="s">
        <v>53</v>
      </c>
    </row>
    <row r="13" spans="1:24" x14ac:dyDescent="0.25">
      <c r="A13" s="4" t="s">
        <v>6</v>
      </c>
      <c r="B13" s="8">
        <f t="shared" si="10"/>
        <v>8.339848840239771</v>
      </c>
      <c r="C13" s="8">
        <f t="shared" ref="C13:F13" si="17">+C8/C$5*100</f>
        <v>8.112582781456954</v>
      </c>
      <c r="D13" s="8">
        <f t="shared" si="17"/>
        <v>4.197649316382825</v>
      </c>
      <c r="E13" s="8">
        <f t="shared" si="17"/>
        <v>4.753199268738574</v>
      </c>
      <c r="F13" s="8">
        <f t="shared" si="17"/>
        <v>6.6140931060798787</v>
      </c>
      <c r="G13" s="8">
        <f t="shared" si="10"/>
        <v>5.1379123850730126</v>
      </c>
      <c r="H13" s="8">
        <f t="shared" si="10"/>
        <v>4.6010483401281306</v>
      </c>
      <c r="I13" s="8">
        <f t="shared" si="10"/>
        <v>4.1106128550074743</v>
      </c>
      <c r="J13" s="8">
        <f t="shared" si="10"/>
        <v>5.743879472693032</v>
      </c>
      <c r="K13" s="8">
        <f t="shared" si="10"/>
        <v>5.1375404530744335</v>
      </c>
      <c r="L13" s="8">
        <f t="shared" ref="L13:M13" si="18">+L8/L$5*100</f>
        <v>7.973061047143168</v>
      </c>
      <c r="M13" s="8">
        <f t="shared" si="18"/>
        <v>8.8970343218927024</v>
      </c>
      <c r="N13" s="8">
        <f t="shared" ref="N13:O13" si="19">+N8/N$5*100</f>
        <v>9.7479437516582657</v>
      </c>
      <c r="O13" s="8">
        <f t="shared" si="19"/>
        <v>12.624416006500102</v>
      </c>
      <c r="P13" s="8">
        <f t="shared" ref="P13:Q13" si="20">+P8/P$5*100</f>
        <v>12.496855662323288</v>
      </c>
      <c r="Q13" s="8">
        <f t="shared" si="20"/>
        <v>12.02141630467724</v>
      </c>
      <c r="R13" s="8">
        <f t="shared" ref="R13:S13" si="21">+R8/R$5*100</f>
        <v>12.515501761000051</v>
      </c>
      <c r="S13" s="8">
        <f t="shared" si="21"/>
        <v>13.086989992301771</v>
      </c>
      <c r="T13" s="8">
        <f t="shared" ref="T13:V13" si="22">+T8/T$5*100</f>
        <v>12.480294272201785</v>
      </c>
      <c r="U13" s="8">
        <f t="shared" si="22"/>
        <v>12.557544757033249</v>
      </c>
      <c r="V13" s="8">
        <f t="shared" si="22"/>
        <v>11.384381338742394</v>
      </c>
      <c r="W13" s="36">
        <f t="shared" si="9"/>
        <v>13.128707763734845</v>
      </c>
      <c r="X13" s="37" t="s">
        <v>53</v>
      </c>
    </row>
    <row r="14" spans="1:24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35"/>
      <c r="X14" s="35"/>
    </row>
    <row r="15" spans="1:24" x14ac:dyDescent="0.25">
      <c r="A15" s="9" t="s">
        <v>26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30"/>
      <c r="X15" s="30"/>
    </row>
    <row r="16" spans="1:24" x14ac:dyDescent="0.25">
      <c r="A16" s="3"/>
      <c r="B16" s="3">
        <v>2000</v>
      </c>
      <c r="C16" s="3">
        <v>2001</v>
      </c>
      <c r="D16" s="3">
        <v>2002</v>
      </c>
      <c r="E16" s="3">
        <v>2003</v>
      </c>
      <c r="F16" s="3">
        <v>2004</v>
      </c>
      <c r="G16" s="3">
        <v>2005</v>
      </c>
      <c r="H16" s="3">
        <v>2006</v>
      </c>
      <c r="I16" s="3">
        <v>2007</v>
      </c>
      <c r="J16" s="3">
        <v>2008</v>
      </c>
      <c r="K16" s="3">
        <v>2009</v>
      </c>
      <c r="L16" s="3">
        <v>2010</v>
      </c>
      <c r="M16" s="3">
        <v>2011</v>
      </c>
      <c r="N16" s="3">
        <v>2012</v>
      </c>
      <c r="O16" s="3">
        <v>2013</v>
      </c>
      <c r="P16" s="3">
        <v>2014</v>
      </c>
      <c r="Q16" s="3">
        <v>2015</v>
      </c>
      <c r="R16" s="3">
        <v>2016</v>
      </c>
      <c r="S16" s="3">
        <v>2017</v>
      </c>
      <c r="T16" s="3">
        <v>2018</v>
      </c>
      <c r="U16" s="3">
        <v>2019</v>
      </c>
      <c r="V16" s="3">
        <v>2020</v>
      </c>
      <c r="W16" s="31">
        <v>2021</v>
      </c>
      <c r="X16" s="31">
        <v>2022</v>
      </c>
    </row>
    <row r="17" spans="1:24" x14ac:dyDescent="0.25">
      <c r="A17" s="3" t="s">
        <v>3</v>
      </c>
      <c r="B17" s="6">
        <v>4457</v>
      </c>
      <c r="C17" s="6">
        <v>4712</v>
      </c>
      <c r="D17" s="6">
        <v>4542</v>
      </c>
      <c r="E17" s="6">
        <v>4804</v>
      </c>
      <c r="F17" s="6">
        <v>5071</v>
      </c>
      <c r="G17" s="6">
        <v>5170</v>
      </c>
      <c r="H17" s="6">
        <v>5480</v>
      </c>
      <c r="I17" s="6">
        <v>5495</v>
      </c>
      <c r="J17" s="6">
        <v>5263</v>
      </c>
      <c r="K17" s="6">
        <v>4900</v>
      </c>
      <c r="L17" s="6">
        <v>5219</v>
      </c>
      <c r="M17" s="6">
        <v>6922</v>
      </c>
      <c r="N17" s="6">
        <v>7078</v>
      </c>
      <c r="O17" s="3">
        <v>9299</v>
      </c>
      <c r="P17" s="3">
        <v>9444</v>
      </c>
      <c r="Q17" s="3">
        <v>9515</v>
      </c>
      <c r="R17" s="3">
        <v>10008</v>
      </c>
      <c r="S17" s="3">
        <v>10667</v>
      </c>
      <c r="T17" s="3">
        <v>20998</v>
      </c>
      <c r="U17" s="3">
        <v>11846</v>
      </c>
      <c r="V17" s="3">
        <v>12314</v>
      </c>
      <c r="W17" s="31">
        <v>13048</v>
      </c>
      <c r="X17" s="31">
        <v>14806</v>
      </c>
    </row>
    <row r="18" spans="1:24" x14ac:dyDescent="0.25">
      <c r="A18" s="4" t="s">
        <v>4</v>
      </c>
      <c r="B18" s="7">
        <v>3385</v>
      </c>
      <c r="C18" s="7">
        <v>3573</v>
      </c>
      <c r="D18" s="7">
        <v>3454</v>
      </c>
      <c r="E18" s="7">
        <v>3750</v>
      </c>
      <c r="F18" s="7">
        <v>3898</v>
      </c>
      <c r="G18" s="7">
        <v>3989</v>
      </c>
      <c r="H18" s="7">
        <v>4094</v>
      </c>
      <c r="I18" s="7">
        <v>4010</v>
      </c>
      <c r="J18" s="7">
        <v>3758</v>
      </c>
      <c r="K18" s="7">
        <v>3555</v>
      </c>
      <c r="L18" s="7">
        <v>3541</v>
      </c>
      <c r="M18" s="7">
        <v>3936</v>
      </c>
      <c r="N18" s="7">
        <v>4049</v>
      </c>
      <c r="O18" s="7">
        <v>4704</v>
      </c>
      <c r="P18" s="7">
        <v>4789</v>
      </c>
      <c r="Q18" s="7">
        <v>4746</v>
      </c>
      <c r="R18" s="7">
        <v>5014</v>
      </c>
      <c r="S18" s="7">
        <v>5384</v>
      </c>
      <c r="T18" s="7">
        <v>5596</v>
      </c>
      <c r="U18" s="7">
        <v>5914</v>
      </c>
      <c r="V18" s="7">
        <v>6178</v>
      </c>
      <c r="W18" s="34">
        <v>6505</v>
      </c>
      <c r="X18" s="34">
        <v>7494</v>
      </c>
    </row>
    <row r="19" spans="1:24" x14ac:dyDescent="0.25">
      <c r="A19" s="4" t="s">
        <v>5</v>
      </c>
      <c r="B19" s="7">
        <v>877</v>
      </c>
      <c r="C19" s="7">
        <v>922</v>
      </c>
      <c r="D19" s="7">
        <v>884</v>
      </c>
      <c r="E19" s="7">
        <v>839</v>
      </c>
      <c r="F19" s="7">
        <v>974</v>
      </c>
      <c r="G19" s="7">
        <v>977</v>
      </c>
      <c r="H19" s="7">
        <v>1200</v>
      </c>
      <c r="I19" s="7">
        <v>1284</v>
      </c>
      <c r="J19" s="7">
        <v>1307</v>
      </c>
      <c r="K19" s="7">
        <v>1137</v>
      </c>
      <c r="L19" s="7">
        <v>1483</v>
      </c>
      <c r="M19" s="7">
        <v>2624</v>
      </c>
      <c r="N19" s="7">
        <v>2634</v>
      </c>
      <c r="O19" s="7">
        <v>4014</v>
      </c>
      <c r="P19" s="7">
        <v>4057</v>
      </c>
      <c r="Q19" s="7">
        <v>4133</v>
      </c>
      <c r="R19" s="7">
        <v>4329</v>
      </c>
      <c r="S19" s="7">
        <v>4540</v>
      </c>
      <c r="T19" s="7">
        <v>4639</v>
      </c>
      <c r="U19" s="7">
        <v>5051</v>
      </c>
      <c r="V19" s="7">
        <v>5205</v>
      </c>
      <c r="W19" s="34">
        <f>2467+1785+498+4+786</f>
        <v>5540</v>
      </c>
      <c r="X19" s="34">
        <f>913+2053+533+2713+4</f>
        <v>6216</v>
      </c>
    </row>
    <row r="20" spans="1:24" x14ac:dyDescent="0.25">
      <c r="A20" s="4" t="s">
        <v>6</v>
      </c>
      <c r="B20" s="7">
        <v>195</v>
      </c>
      <c r="C20" s="7">
        <v>217</v>
      </c>
      <c r="D20" s="7">
        <v>204</v>
      </c>
      <c r="E20" s="7">
        <v>215</v>
      </c>
      <c r="F20" s="7">
        <v>199</v>
      </c>
      <c r="G20" s="7">
        <v>204</v>
      </c>
      <c r="H20" s="7">
        <v>186</v>
      </c>
      <c r="I20" s="7">
        <v>201</v>
      </c>
      <c r="J20" s="7">
        <v>198</v>
      </c>
      <c r="K20" s="7">
        <v>208</v>
      </c>
      <c r="L20" s="7">
        <v>195</v>
      </c>
      <c r="M20" s="7">
        <f t="shared" ref="M20:N20" si="23">M17-(M18+M19)</f>
        <v>362</v>
      </c>
      <c r="N20" s="7">
        <f t="shared" si="23"/>
        <v>395</v>
      </c>
      <c r="O20" s="7">
        <v>582</v>
      </c>
      <c r="P20" s="7">
        <v>599</v>
      </c>
      <c r="Q20" s="7">
        <v>636</v>
      </c>
      <c r="R20" s="7">
        <v>665</v>
      </c>
      <c r="S20" s="7">
        <v>743</v>
      </c>
      <c r="T20" s="7">
        <v>763</v>
      </c>
      <c r="U20" s="7">
        <v>881</v>
      </c>
      <c r="V20" s="7">
        <v>751</v>
      </c>
      <c r="W20" s="34">
        <f t="shared" ref="W20:X20" si="24">W17-W18-W19</f>
        <v>1003</v>
      </c>
      <c r="X20" s="34">
        <f t="shared" si="24"/>
        <v>1096</v>
      </c>
    </row>
    <row r="21" spans="1:24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35"/>
      <c r="X21" s="35"/>
    </row>
    <row r="22" spans="1:24" x14ac:dyDescent="0.25">
      <c r="A22" s="3" t="s">
        <v>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35"/>
      <c r="X22" s="35"/>
    </row>
    <row r="23" spans="1:24" x14ac:dyDescent="0.25">
      <c r="A23" s="4" t="s">
        <v>4</v>
      </c>
      <c r="B23" s="8">
        <f>+B18/B$17*100</f>
        <v>75.947947049584911</v>
      </c>
      <c r="C23" s="8">
        <f t="shared" ref="C23:F23" si="25">+C18/C$17*100</f>
        <v>75.827674023769092</v>
      </c>
      <c r="D23" s="8">
        <f t="shared" si="25"/>
        <v>76.045794804051084</v>
      </c>
      <c r="E23" s="8">
        <f t="shared" si="25"/>
        <v>78.059950041631978</v>
      </c>
      <c r="F23" s="8">
        <f t="shared" si="25"/>
        <v>76.868467757838687</v>
      </c>
      <c r="G23" s="8">
        <f t="shared" ref="G23:K23" si="26">+G18/G$17*100</f>
        <v>77.156673114119926</v>
      </c>
      <c r="H23" s="8">
        <f t="shared" si="26"/>
        <v>74.708029197080293</v>
      </c>
      <c r="I23" s="8">
        <f t="shared" si="26"/>
        <v>72.975432211100994</v>
      </c>
      <c r="J23" s="8">
        <f t="shared" si="26"/>
        <v>71.404142124263728</v>
      </c>
      <c r="K23" s="8">
        <f t="shared" si="26"/>
        <v>72.551020408163268</v>
      </c>
      <c r="L23" s="8">
        <f t="shared" ref="L23:M23" si="27">+L18/L$17*100</f>
        <v>67.848246790572915</v>
      </c>
      <c r="M23" s="8">
        <f t="shared" si="27"/>
        <v>56.862178561109509</v>
      </c>
      <c r="N23" s="8">
        <f t="shared" ref="N23:O23" si="28">+N18/N$17*100</f>
        <v>57.205425261373264</v>
      </c>
      <c r="O23" s="8">
        <f t="shared" si="28"/>
        <v>50.586084525217764</v>
      </c>
      <c r="P23" s="8">
        <f t="shared" ref="P23:Q23" si="29">+P18/P$17*100</f>
        <v>50.709445150360025</v>
      </c>
      <c r="Q23" s="8">
        <f t="shared" si="29"/>
        <v>49.879138202837623</v>
      </c>
      <c r="R23" s="8">
        <f t="shared" ref="R23:S23" si="30">+R18/R$17*100</f>
        <v>50.099920063948844</v>
      </c>
      <c r="S23" s="8">
        <f t="shared" si="30"/>
        <v>50.47342270554045</v>
      </c>
      <c r="T23" s="8">
        <f t="shared" ref="T23:X25" si="31">+T18/T$17*100</f>
        <v>26.650157157824555</v>
      </c>
      <c r="U23" s="8">
        <f t="shared" si="31"/>
        <v>49.924024987337496</v>
      </c>
      <c r="V23" s="8">
        <f t="shared" si="31"/>
        <v>50.170537599480269</v>
      </c>
      <c r="W23" s="36">
        <f t="shared" si="31"/>
        <v>49.854383813611278</v>
      </c>
      <c r="X23" s="36">
        <f t="shared" si="31"/>
        <v>50.614615696339328</v>
      </c>
    </row>
    <row r="24" spans="1:24" x14ac:dyDescent="0.25">
      <c r="A24" s="4" t="s">
        <v>5</v>
      </c>
      <c r="B24" s="8">
        <f t="shared" ref="B24:K25" si="32">+B19/B$17*100</f>
        <v>19.676912721561589</v>
      </c>
      <c r="C24" s="8">
        <f t="shared" ref="C24:F24" si="33">+C19/C$17*100</f>
        <v>19.567062818336161</v>
      </c>
      <c r="D24" s="8">
        <f t="shared" si="33"/>
        <v>19.462791721708498</v>
      </c>
      <c r="E24" s="8">
        <f t="shared" si="33"/>
        <v>17.464612822647794</v>
      </c>
      <c r="F24" s="8">
        <f t="shared" si="33"/>
        <v>19.207256951291658</v>
      </c>
      <c r="G24" s="8">
        <f t="shared" si="32"/>
        <v>18.897485493230175</v>
      </c>
      <c r="H24" s="8">
        <f t="shared" si="32"/>
        <v>21.897810218978105</v>
      </c>
      <c r="I24" s="8">
        <f t="shared" si="32"/>
        <v>23.366696997270246</v>
      </c>
      <c r="J24" s="8">
        <f t="shared" si="32"/>
        <v>24.83374501235037</v>
      </c>
      <c r="K24" s="8">
        <f t="shared" si="32"/>
        <v>23.204081632653061</v>
      </c>
      <c r="L24" s="8">
        <f t="shared" ref="L24:M24" si="34">+L19/L$17*100</f>
        <v>28.415405250047904</v>
      </c>
      <c r="M24" s="8">
        <f t="shared" si="34"/>
        <v>37.90811904073967</v>
      </c>
      <c r="N24" s="8">
        <f t="shared" ref="N24:O24" si="35">+N19/N$17*100</f>
        <v>37.213902232269</v>
      </c>
      <c r="O24" s="8">
        <f t="shared" si="35"/>
        <v>43.165931820625872</v>
      </c>
      <c r="P24" s="8">
        <f t="shared" ref="P24:Q24" si="36">+P19/P$17*100</f>
        <v>42.958492164337144</v>
      </c>
      <c r="Q24" s="8">
        <f t="shared" si="36"/>
        <v>43.436678928008412</v>
      </c>
      <c r="R24" s="8">
        <f t="shared" ref="R24:S24" si="37">+R19/R$17*100</f>
        <v>43.255395683453237</v>
      </c>
      <c r="S24" s="8">
        <f t="shared" si="37"/>
        <v>42.561169963438644</v>
      </c>
      <c r="T24" s="8">
        <f t="shared" ref="T24:V24" si="38">+T19/T$17*100</f>
        <v>22.09258024573769</v>
      </c>
      <c r="U24" s="8">
        <f t="shared" si="38"/>
        <v>42.638865439810907</v>
      </c>
      <c r="V24" s="8">
        <f t="shared" si="38"/>
        <v>42.268962156894588</v>
      </c>
      <c r="W24" s="36">
        <f t="shared" si="31"/>
        <v>42.458614347026362</v>
      </c>
      <c r="X24" s="36">
        <f t="shared" si="31"/>
        <v>41.982979873024448</v>
      </c>
    </row>
    <row r="25" spans="1:24" x14ac:dyDescent="0.25">
      <c r="A25" s="4" t="s">
        <v>6</v>
      </c>
      <c r="B25" s="8">
        <f t="shared" si="32"/>
        <v>4.3751402288534891</v>
      </c>
      <c r="C25" s="8">
        <f t="shared" ref="C25:F25" si="39">+C20/C$17*100</f>
        <v>4.6052631578947363</v>
      </c>
      <c r="D25" s="8">
        <f t="shared" si="39"/>
        <v>4.4914134742404226</v>
      </c>
      <c r="E25" s="8">
        <f t="shared" si="39"/>
        <v>4.4754371357202327</v>
      </c>
      <c r="F25" s="8">
        <f t="shared" si="39"/>
        <v>3.9242752908696512</v>
      </c>
      <c r="G25" s="8">
        <f t="shared" si="32"/>
        <v>3.9458413926499034</v>
      </c>
      <c r="H25" s="8">
        <f t="shared" si="32"/>
        <v>3.3941605839416056</v>
      </c>
      <c r="I25" s="8">
        <f t="shared" si="32"/>
        <v>3.6578707916287536</v>
      </c>
      <c r="J25" s="8">
        <f t="shared" si="32"/>
        <v>3.7621128633859016</v>
      </c>
      <c r="K25" s="8">
        <f t="shared" si="32"/>
        <v>4.2448979591836737</v>
      </c>
      <c r="L25" s="8">
        <f t="shared" ref="L25:M25" si="40">+L20/L$17*100</f>
        <v>3.7363479593791915</v>
      </c>
      <c r="M25" s="8">
        <f t="shared" si="40"/>
        <v>5.2297023981508231</v>
      </c>
      <c r="N25" s="8">
        <f t="shared" ref="N25:O25" si="41">+N20/N$17*100</f>
        <v>5.580672506357728</v>
      </c>
      <c r="O25" s="8">
        <f t="shared" si="41"/>
        <v>6.25873749865577</v>
      </c>
      <c r="P25" s="8">
        <f t="shared" ref="P25:Q25" si="42">+P20/P$17*100</f>
        <v>6.3426514188903012</v>
      </c>
      <c r="Q25" s="8">
        <f t="shared" si="42"/>
        <v>6.6841828691539682</v>
      </c>
      <c r="R25" s="8">
        <f t="shared" ref="R25:S25" si="43">+R20/R$17*100</f>
        <v>6.6446842525979211</v>
      </c>
      <c r="S25" s="8">
        <f t="shared" si="43"/>
        <v>6.9654073310209048</v>
      </c>
      <c r="T25" s="8">
        <f t="shared" ref="T25:V25" si="44">+T20/T$17*100</f>
        <v>3.6336793980379083</v>
      </c>
      <c r="U25" s="8">
        <f t="shared" si="44"/>
        <v>7.437109572851595</v>
      </c>
      <c r="V25" s="8">
        <f t="shared" si="44"/>
        <v>6.0987493909371446</v>
      </c>
      <c r="W25" s="36">
        <f t="shared" si="31"/>
        <v>7.6870018393623551</v>
      </c>
      <c r="X25" s="36">
        <f t="shared" si="31"/>
        <v>7.4024044306362278</v>
      </c>
    </row>
    <row r="26" spans="1:24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35"/>
      <c r="X26" s="35"/>
    </row>
    <row r="27" spans="1:24" x14ac:dyDescent="0.25">
      <c r="A27" s="9" t="s">
        <v>25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30"/>
      <c r="X27" s="30"/>
    </row>
    <row r="28" spans="1:24" x14ac:dyDescent="0.25">
      <c r="A28" s="3"/>
      <c r="B28" s="3">
        <v>2000</v>
      </c>
      <c r="C28" s="3">
        <v>2001</v>
      </c>
      <c r="D28" s="3">
        <v>2002</v>
      </c>
      <c r="E28" s="3">
        <v>2003</v>
      </c>
      <c r="F28" s="3">
        <v>2004</v>
      </c>
      <c r="G28" s="3">
        <v>2005</v>
      </c>
      <c r="H28" s="3">
        <v>2006</v>
      </c>
      <c r="I28" s="3">
        <v>2007</v>
      </c>
      <c r="J28" s="3">
        <v>2008</v>
      </c>
      <c r="K28" s="3">
        <v>2009</v>
      </c>
      <c r="L28" s="3">
        <v>2010</v>
      </c>
      <c r="M28" s="3">
        <v>2011</v>
      </c>
      <c r="N28" s="3">
        <v>2012</v>
      </c>
      <c r="O28" s="3">
        <v>2013</v>
      </c>
      <c r="P28" s="3">
        <v>2014</v>
      </c>
      <c r="Q28" s="3">
        <v>2015</v>
      </c>
      <c r="R28" s="3">
        <v>2016</v>
      </c>
      <c r="S28" s="3">
        <v>2017</v>
      </c>
      <c r="T28" s="3">
        <v>2018</v>
      </c>
      <c r="U28" s="3">
        <v>2019</v>
      </c>
      <c r="V28" s="3">
        <v>2020</v>
      </c>
      <c r="W28" s="31">
        <v>2021</v>
      </c>
      <c r="X28" s="31">
        <v>2022</v>
      </c>
    </row>
    <row r="29" spans="1:24" x14ac:dyDescent="0.25">
      <c r="A29" s="3" t="s">
        <v>3</v>
      </c>
      <c r="B29" s="19">
        <v>47.509</v>
      </c>
      <c r="C29" s="19">
        <v>48.366</v>
      </c>
      <c r="D29" s="19">
        <v>47.035000000000004</v>
      </c>
      <c r="E29" s="19">
        <v>44.486000000000004</v>
      </c>
      <c r="F29" s="19">
        <v>50.027999999999999</v>
      </c>
      <c r="G29" s="19">
        <v>48.586999999999996</v>
      </c>
      <c r="H29" s="19">
        <v>52.841000000000001</v>
      </c>
      <c r="I29" s="19">
        <v>49.246000000000002</v>
      </c>
      <c r="J29" s="19">
        <v>48.019000000000005</v>
      </c>
      <c r="K29" s="19">
        <v>42.335999999999999</v>
      </c>
      <c r="L29" s="19">
        <v>54.138999999999996</v>
      </c>
      <c r="M29" s="19">
        <v>74.010999999999996</v>
      </c>
      <c r="N29" s="19">
        <v>76.766999999999996</v>
      </c>
      <c r="O29" s="19">
        <v>95.1</v>
      </c>
      <c r="P29" s="19">
        <v>94.6</v>
      </c>
      <c r="Q29" s="19">
        <v>97.4</v>
      </c>
      <c r="R29" s="19">
        <v>102.6</v>
      </c>
      <c r="S29" s="19">
        <v>107.496</v>
      </c>
      <c r="T29" s="19">
        <v>112.807</v>
      </c>
      <c r="U29" s="19">
        <v>115.124</v>
      </c>
      <c r="V29" s="19">
        <v>118.355</v>
      </c>
      <c r="W29" s="38">
        <v>123.627</v>
      </c>
      <c r="X29" s="38">
        <v>133.94999999999999</v>
      </c>
    </row>
    <row r="30" spans="1:24" x14ac:dyDescent="0.25">
      <c r="A30" s="4" t="s">
        <v>4</v>
      </c>
      <c r="B30" s="20">
        <v>33.292000000000002</v>
      </c>
      <c r="C30" s="20">
        <v>33.468000000000004</v>
      </c>
      <c r="D30" s="20">
        <v>32.468000000000004</v>
      </c>
      <c r="E30" s="20">
        <v>32.08</v>
      </c>
      <c r="F30" s="20">
        <v>33.186</v>
      </c>
      <c r="G30" s="20">
        <v>33.545999999999999</v>
      </c>
      <c r="H30" s="20">
        <v>33.533000000000001</v>
      </c>
      <c r="I30" s="20">
        <v>31.584</v>
      </c>
      <c r="J30" s="20">
        <v>31.76</v>
      </c>
      <c r="K30" s="20">
        <v>28.59</v>
      </c>
      <c r="L30" s="20">
        <v>31.521999999999998</v>
      </c>
      <c r="M30" s="20">
        <v>34.57</v>
      </c>
      <c r="N30" s="21">
        <v>35.340000000000003</v>
      </c>
      <c r="O30" s="21">
        <v>39.6</v>
      </c>
      <c r="P30" s="21">
        <v>39</v>
      </c>
      <c r="Q30" s="21">
        <v>40.1</v>
      </c>
      <c r="R30" s="21">
        <v>42.6</v>
      </c>
      <c r="S30" s="21">
        <v>44.991</v>
      </c>
      <c r="T30" s="21">
        <v>47.749000000000002</v>
      </c>
      <c r="U30" s="21">
        <v>47.619</v>
      </c>
      <c r="V30" s="21">
        <v>47.351999999999997</v>
      </c>
      <c r="W30" s="39">
        <v>49.225000000000001</v>
      </c>
      <c r="X30" s="39">
        <v>52.094000000000001</v>
      </c>
    </row>
    <row r="31" spans="1:24" x14ac:dyDescent="0.25">
      <c r="A31" s="4" t="s">
        <v>5</v>
      </c>
      <c r="B31" s="20">
        <v>12.053000000000001</v>
      </c>
      <c r="C31" s="20">
        <v>12.601999999999997</v>
      </c>
      <c r="D31" s="20">
        <v>12.465999999999999</v>
      </c>
      <c r="E31" s="20">
        <v>10.706</v>
      </c>
      <c r="F31" s="20">
        <v>14.739000000000001</v>
      </c>
      <c r="G31" s="20">
        <v>13.317</v>
      </c>
      <c r="H31" s="20">
        <v>16.765000000000001</v>
      </c>
      <c r="I31" s="20">
        <v>15.419</v>
      </c>
      <c r="J31" s="20">
        <v>14.369</v>
      </c>
      <c r="K31" s="20">
        <v>12.231</v>
      </c>
      <c r="L31" s="20">
        <v>20.521999999999998</v>
      </c>
      <c r="M31" s="20">
        <v>35.167999999999999</v>
      </c>
      <c r="N31" s="21">
        <v>37.24</v>
      </c>
      <c r="O31" s="21">
        <v>48.2</v>
      </c>
      <c r="P31" s="21">
        <v>48.4</v>
      </c>
      <c r="Q31" s="21">
        <v>49.7</v>
      </c>
      <c r="R31" s="21">
        <v>52.2</v>
      </c>
      <c r="S31" s="21">
        <f>8.783+21.773+3.343+0.143+20.257</f>
        <v>54.299000000000007</v>
      </c>
      <c r="T31" s="21">
        <f>8.578+23.017+4.446+20.561+0.149</f>
        <v>56.750999999999998</v>
      </c>
      <c r="U31" s="21">
        <f>9.282+23.341+4.429+0.087+21.469</f>
        <v>58.608000000000011</v>
      </c>
      <c r="V31" s="21">
        <f>9.654+23.972+4.326+0.092+23.359</f>
        <v>61.403000000000006</v>
      </c>
      <c r="W31" s="39">
        <f>9.75+24.077+4.684+0.62+25.31</f>
        <v>64.440999999999988</v>
      </c>
      <c r="X31" s="39">
        <f>10.448+27.775+4.949+0.53+27.808</f>
        <v>71.509999999999991</v>
      </c>
    </row>
    <row r="32" spans="1:24" x14ac:dyDescent="0.25">
      <c r="A32" s="4" t="s">
        <v>6</v>
      </c>
      <c r="B32" s="20">
        <v>2.1640000000000001</v>
      </c>
      <c r="C32" s="20">
        <v>2.2959999999999998</v>
      </c>
      <c r="D32" s="20">
        <v>2.101</v>
      </c>
      <c r="E32" s="20">
        <v>1.7</v>
      </c>
      <c r="F32" s="20">
        <v>2.1030000000000002</v>
      </c>
      <c r="G32" s="20">
        <v>1.724</v>
      </c>
      <c r="H32" s="20">
        <v>2.5430000000000001</v>
      </c>
      <c r="I32" s="20">
        <v>2.2429999999999999</v>
      </c>
      <c r="J32" s="20">
        <v>1.89</v>
      </c>
      <c r="K32" s="20">
        <v>1.5149999999999999</v>
      </c>
      <c r="L32" s="20">
        <v>2.0950000000000002</v>
      </c>
      <c r="M32" s="20">
        <f>M29-(M30+M31)</f>
        <v>4.2729999999999961</v>
      </c>
      <c r="N32" s="20">
        <f t="shared" ref="N32:R32" si="45">N29-(N30+N31)</f>
        <v>4.1869999999999834</v>
      </c>
      <c r="O32" s="20">
        <f t="shared" si="45"/>
        <v>7.2999999999999829</v>
      </c>
      <c r="P32" s="20">
        <f t="shared" si="45"/>
        <v>7.1999999999999886</v>
      </c>
      <c r="Q32" s="20">
        <f t="shared" si="45"/>
        <v>7.5999999999999943</v>
      </c>
      <c r="R32" s="20">
        <f t="shared" si="45"/>
        <v>7.7999999999999829</v>
      </c>
      <c r="S32" s="20">
        <f>S29-S30-S31</f>
        <v>8.2059999999999889</v>
      </c>
      <c r="T32" s="20">
        <f t="shared" ref="T32:U32" si="46">T29-T30-T31</f>
        <v>8.3069999999999951</v>
      </c>
      <c r="U32" s="20">
        <f t="shared" si="46"/>
        <v>8.8969999999999843</v>
      </c>
      <c r="V32" s="20">
        <f>V29-V30-V31</f>
        <v>9.6000000000000085</v>
      </c>
      <c r="W32" s="40">
        <f t="shared" ref="W32:X32" si="47">W29-W30-W31</f>
        <v>9.9609999999999985</v>
      </c>
      <c r="X32" s="40">
        <f t="shared" si="47"/>
        <v>10.346000000000004</v>
      </c>
    </row>
    <row r="33" spans="1:24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35"/>
      <c r="X33" s="35"/>
    </row>
    <row r="34" spans="1:24" x14ac:dyDescent="0.25">
      <c r="A34" s="3" t="s">
        <v>7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35"/>
      <c r="X34" s="35"/>
    </row>
    <row r="35" spans="1:24" x14ac:dyDescent="0.25">
      <c r="A35" s="4" t="s">
        <v>4</v>
      </c>
      <c r="B35" s="8">
        <f>+B30/B$29*100</f>
        <v>70.075143656991315</v>
      </c>
      <c r="C35" s="8">
        <f t="shared" ref="C35:F35" si="48">+C30/C$29*100</f>
        <v>69.197370053343263</v>
      </c>
      <c r="D35" s="8">
        <f t="shared" si="48"/>
        <v>69.02944615711705</v>
      </c>
      <c r="E35" s="8">
        <f t="shared" si="48"/>
        <v>72.112574742615649</v>
      </c>
      <c r="F35" s="8">
        <f t="shared" si="48"/>
        <v>66.334852482609747</v>
      </c>
      <c r="G35" s="8">
        <f t="shared" ref="G35:M35" si="49">+G30/G$29*100</f>
        <v>69.043159692921975</v>
      </c>
      <c r="H35" s="8">
        <f t="shared" si="49"/>
        <v>63.460191896444051</v>
      </c>
      <c r="I35" s="8">
        <f t="shared" si="49"/>
        <v>64.135158185436381</v>
      </c>
      <c r="J35" s="8">
        <f t="shared" si="49"/>
        <v>66.140486057602203</v>
      </c>
      <c r="K35" s="8">
        <f t="shared" si="49"/>
        <v>67.531179138321988</v>
      </c>
      <c r="L35" s="8">
        <f t="shared" si="49"/>
        <v>58.224200668649218</v>
      </c>
      <c r="M35" s="8">
        <f t="shared" si="49"/>
        <v>46.709272945913447</v>
      </c>
      <c r="N35" s="8">
        <f t="shared" ref="N35:O35" si="50">+N30/N$29*100</f>
        <v>46.035405838446216</v>
      </c>
      <c r="O35" s="8">
        <f t="shared" si="50"/>
        <v>41.640378548895903</v>
      </c>
      <c r="P35" s="8">
        <f t="shared" ref="P35:Q35" si="51">+P30/P$29*100</f>
        <v>41.2262156448203</v>
      </c>
      <c r="Q35" s="8">
        <f t="shared" si="51"/>
        <v>41.170431211498972</v>
      </c>
      <c r="R35" s="8">
        <f t="shared" ref="R35:S35" si="52">+R30/R$29*100</f>
        <v>41.520467836257311</v>
      </c>
      <c r="S35" s="8">
        <f t="shared" si="52"/>
        <v>41.8536503683858</v>
      </c>
      <c r="T35" s="8">
        <f t="shared" ref="T35:X37" si="53">+T30/T$29*100</f>
        <v>42.328047018358788</v>
      </c>
      <c r="U35" s="8">
        <f t="shared" si="53"/>
        <v>41.363225739202946</v>
      </c>
      <c r="V35" s="8">
        <f t="shared" si="53"/>
        <v>40.008449157196566</v>
      </c>
      <c r="W35" s="36">
        <f t="shared" si="53"/>
        <v>39.817353814296233</v>
      </c>
      <c r="X35" s="36">
        <f t="shared" si="53"/>
        <v>38.890630832400156</v>
      </c>
    </row>
    <row r="36" spans="1:24" x14ac:dyDescent="0.25">
      <c r="A36" s="4" t="s">
        <v>5</v>
      </c>
      <c r="B36" s="8">
        <f t="shared" ref="B36:M37" si="54">+B31/B$29*100</f>
        <v>25.369929908017429</v>
      </c>
      <c r="C36" s="8">
        <f t="shared" ref="C36:F36" si="55">+C31/C$29*100</f>
        <v>26.055493528511757</v>
      </c>
      <c r="D36" s="8">
        <f t="shared" si="55"/>
        <v>26.503667481662589</v>
      </c>
      <c r="E36" s="8">
        <f t="shared" si="55"/>
        <v>24.065998291597353</v>
      </c>
      <c r="F36" s="8">
        <f t="shared" si="55"/>
        <v>29.461501559126891</v>
      </c>
      <c r="G36" s="8">
        <f t="shared" si="54"/>
        <v>27.408566077345796</v>
      </c>
      <c r="H36" s="8">
        <f t="shared" si="54"/>
        <v>31.727257243428397</v>
      </c>
      <c r="I36" s="8">
        <f t="shared" si="54"/>
        <v>31.310157170125493</v>
      </c>
      <c r="J36" s="8">
        <f t="shared" si="54"/>
        <v>29.923571919448548</v>
      </c>
      <c r="K36" s="8">
        <f t="shared" si="54"/>
        <v>28.890306122448976</v>
      </c>
      <c r="L36" s="8">
        <f t="shared" si="54"/>
        <v>37.906130515894269</v>
      </c>
      <c r="M36" s="8">
        <f t="shared" si="54"/>
        <v>47.517260947696968</v>
      </c>
      <c r="N36" s="8">
        <f t="shared" ref="N36:O36" si="56">+N31/N$29*100</f>
        <v>48.510427657717514</v>
      </c>
      <c r="O36" s="8">
        <f t="shared" si="56"/>
        <v>50.683491062039963</v>
      </c>
      <c r="P36" s="8">
        <f t="shared" ref="P36:Q36" si="57">+P31/P$29*100</f>
        <v>51.162790697674424</v>
      </c>
      <c r="Q36" s="8">
        <f t="shared" si="57"/>
        <v>51.026694045174537</v>
      </c>
      <c r="R36" s="8">
        <f t="shared" ref="R36:S36" si="58">+R31/R$29*100</f>
        <v>50.877192982456144</v>
      </c>
      <c r="S36" s="8">
        <f t="shared" si="58"/>
        <v>50.512577212175344</v>
      </c>
      <c r="T36" s="8">
        <f t="shared" ref="T36:V36" si="59">+T31/T$29*100</f>
        <v>50.308048259416523</v>
      </c>
      <c r="U36" s="8">
        <f t="shared" si="59"/>
        <v>50.908585525172867</v>
      </c>
      <c r="V36" s="8">
        <f t="shared" si="59"/>
        <v>51.880359934096575</v>
      </c>
      <c r="W36" s="36">
        <f t="shared" si="53"/>
        <v>52.125344787141955</v>
      </c>
      <c r="X36" s="36">
        <f t="shared" si="53"/>
        <v>53.385591638671151</v>
      </c>
    </row>
    <row r="37" spans="1:24" x14ac:dyDescent="0.25">
      <c r="A37" s="4" t="s">
        <v>6</v>
      </c>
      <c r="B37" s="8">
        <f t="shared" si="54"/>
        <v>4.5549264349912653</v>
      </c>
      <c r="C37" s="8">
        <f t="shared" ref="C37:F37" si="60">+C32/C$29*100</f>
        <v>4.7471364181449776</v>
      </c>
      <c r="D37" s="8">
        <f t="shared" si="60"/>
        <v>4.4668863612203671</v>
      </c>
      <c r="E37" s="8">
        <f t="shared" si="60"/>
        <v>3.8214269657869884</v>
      </c>
      <c r="F37" s="8">
        <f t="shared" si="60"/>
        <v>4.2036459582633734</v>
      </c>
      <c r="G37" s="8">
        <f t="shared" si="54"/>
        <v>3.5482742297322329</v>
      </c>
      <c r="H37" s="8">
        <f t="shared" si="54"/>
        <v>4.8125508601275531</v>
      </c>
      <c r="I37" s="8">
        <f t="shared" si="54"/>
        <v>4.5546846444381259</v>
      </c>
      <c r="J37" s="8">
        <f t="shared" si="54"/>
        <v>3.9359420229492486</v>
      </c>
      <c r="K37" s="8">
        <f t="shared" si="54"/>
        <v>3.5785147392290244</v>
      </c>
      <c r="L37" s="8">
        <f t="shared" si="54"/>
        <v>3.8696688154565111</v>
      </c>
      <c r="M37" s="8">
        <f t="shared" si="54"/>
        <v>5.773466106389586</v>
      </c>
      <c r="N37" s="8">
        <f t="shared" ref="N37:O37" si="61">+N32/N$29*100</f>
        <v>5.4541665038362623</v>
      </c>
      <c r="O37" s="8">
        <f t="shared" si="61"/>
        <v>7.6761303890641255</v>
      </c>
      <c r="P37" s="8">
        <f t="shared" ref="P37:Q37" si="62">+P32/P$29*100</f>
        <v>7.6109936575052748</v>
      </c>
      <c r="Q37" s="8">
        <f t="shared" si="62"/>
        <v>7.8028747433264822</v>
      </c>
      <c r="R37" s="8">
        <f t="shared" ref="R37:S37" si="63">+R32/R$29*100</f>
        <v>7.602339181286534</v>
      </c>
      <c r="S37" s="8">
        <f t="shared" si="63"/>
        <v>7.633772419438853</v>
      </c>
      <c r="T37" s="8">
        <f t="shared" ref="T37:V37" si="64">+T32/T$29*100</f>
        <v>7.3639047222246807</v>
      </c>
      <c r="U37" s="8">
        <f t="shared" si="64"/>
        <v>7.7281887356241832</v>
      </c>
      <c r="V37" s="8">
        <f t="shared" si="64"/>
        <v>8.1111909087068632</v>
      </c>
      <c r="W37" s="36">
        <f t="shared" si="53"/>
        <v>8.0573013985618012</v>
      </c>
      <c r="X37" s="36">
        <f t="shared" si="53"/>
        <v>7.7237775289287072</v>
      </c>
    </row>
    <row r="39" spans="1:24" x14ac:dyDescent="0.25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</row>
    <row r="40" spans="1:24" x14ac:dyDescent="0.25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24" x14ac:dyDescent="0.25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</sheetData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42"/>
  <sheetViews>
    <sheetView topLeftCell="A9" workbookViewId="0">
      <pane xSplit="1" topLeftCell="K1" activePane="topRight" state="frozen"/>
      <selection pane="topRight" activeCell="X19" sqref="X19"/>
    </sheetView>
  </sheetViews>
  <sheetFormatPr defaultRowHeight="15" x14ac:dyDescent="0.25"/>
  <cols>
    <col min="1" max="1" width="33" style="2" customWidth="1"/>
    <col min="2" max="13" width="10.7109375" style="2" customWidth="1"/>
    <col min="14" max="16384" width="9.140625" style="2"/>
  </cols>
  <sheetData>
    <row r="1" spans="1:22" ht="15.75" x14ac:dyDescent="0.25">
      <c r="A1" s="22" t="s">
        <v>13</v>
      </c>
    </row>
    <row r="3" spans="1:22" x14ac:dyDescent="0.25">
      <c r="A3" s="9" t="s">
        <v>27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30"/>
      <c r="V3" s="30"/>
    </row>
    <row r="4" spans="1:22" x14ac:dyDescent="0.25">
      <c r="A4" s="3"/>
      <c r="B4" s="3">
        <v>2002</v>
      </c>
      <c r="C4" s="3">
        <v>2003</v>
      </c>
      <c r="D4" s="3">
        <v>2004</v>
      </c>
      <c r="E4" s="3">
        <v>2005</v>
      </c>
      <c r="F4" s="3">
        <v>2006</v>
      </c>
      <c r="G4" s="3">
        <v>2007</v>
      </c>
      <c r="H4" s="3">
        <v>2008</v>
      </c>
      <c r="I4" s="3">
        <v>2009</v>
      </c>
      <c r="J4" s="3">
        <v>2010</v>
      </c>
      <c r="K4" s="3">
        <v>2011</v>
      </c>
      <c r="L4" s="3">
        <v>2012</v>
      </c>
      <c r="M4" s="3">
        <v>2013</v>
      </c>
      <c r="N4" s="3">
        <v>2014</v>
      </c>
      <c r="O4" s="3">
        <v>2015</v>
      </c>
      <c r="P4" s="3">
        <v>2016</v>
      </c>
      <c r="Q4" s="3">
        <v>2017</v>
      </c>
      <c r="R4" s="3">
        <v>2018</v>
      </c>
      <c r="S4" s="3">
        <v>2019</v>
      </c>
      <c r="T4" s="3">
        <v>2020</v>
      </c>
      <c r="U4" s="31">
        <v>2021</v>
      </c>
      <c r="V4" s="31">
        <v>2022</v>
      </c>
    </row>
    <row r="5" spans="1:22" x14ac:dyDescent="0.25">
      <c r="A5" s="3" t="s">
        <v>3</v>
      </c>
      <c r="B5" s="26">
        <f t="shared" ref="B5:L5" si="0">+SUM(B6:B8)</f>
        <v>4169</v>
      </c>
      <c r="C5" s="26">
        <f t="shared" si="0"/>
        <v>3282</v>
      </c>
      <c r="D5" s="26">
        <f t="shared" si="0"/>
        <v>3931</v>
      </c>
      <c r="E5" s="26">
        <f t="shared" si="0"/>
        <v>3698</v>
      </c>
      <c r="F5" s="26">
        <f t="shared" si="0"/>
        <v>3433</v>
      </c>
      <c r="G5" s="26">
        <f t="shared" si="0"/>
        <v>2676</v>
      </c>
      <c r="H5" s="26">
        <f t="shared" si="0"/>
        <v>3185</v>
      </c>
      <c r="I5" s="26">
        <f t="shared" si="0"/>
        <v>2471</v>
      </c>
      <c r="J5" s="26">
        <f t="shared" si="0"/>
        <v>4603</v>
      </c>
      <c r="K5" s="26">
        <f t="shared" si="0"/>
        <v>18006</v>
      </c>
      <c r="L5" s="26">
        <f t="shared" si="0"/>
        <v>18844</v>
      </c>
      <c r="M5" s="6">
        <v>19692</v>
      </c>
      <c r="N5" s="6">
        <v>19877</v>
      </c>
      <c r="O5" s="6">
        <v>19798</v>
      </c>
      <c r="P5" s="6">
        <v>20159</v>
      </c>
      <c r="Q5" s="6">
        <v>19485</v>
      </c>
      <c r="R5" s="6">
        <v>19030</v>
      </c>
      <c r="S5" s="6">
        <v>19550</v>
      </c>
      <c r="T5" s="6">
        <v>19720</v>
      </c>
      <c r="U5" s="32">
        <v>19385</v>
      </c>
      <c r="V5" s="33" t="s">
        <v>53</v>
      </c>
    </row>
    <row r="6" spans="1:22" x14ac:dyDescent="0.25">
      <c r="A6" s="4" t="s">
        <v>41</v>
      </c>
      <c r="B6" s="8">
        <v>2276</v>
      </c>
      <c r="C6" s="8">
        <v>1574</v>
      </c>
      <c r="D6" s="8">
        <v>2209</v>
      </c>
      <c r="E6" s="8">
        <v>2037</v>
      </c>
      <c r="F6" s="8">
        <v>1841</v>
      </c>
      <c r="G6" s="8">
        <v>1356</v>
      </c>
      <c r="H6" s="8">
        <v>1737</v>
      </c>
      <c r="I6" s="8">
        <v>1199</v>
      </c>
      <c r="J6" s="8">
        <v>2755</v>
      </c>
      <c r="K6" s="8">
        <v>15177</v>
      </c>
      <c r="L6" s="8">
        <v>15803</v>
      </c>
      <c r="M6" s="8">
        <f>10036+6407</f>
        <v>16443</v>
      </c>
      <c r="N6" s="27">
        <f>10068+6294</f>
        <v>16362</v>
      </c>
      <c r="O6" s="27">
        <f>10249+6184</f>
        <v>16433</v>
      </c>
      <c r="P6" s="27">
        <f>9823+6805</f>
        <v>16628</v>
      </c>
      <c r="Q6" s="27">
        <v>15885</v>
      </c>
      <c r="R6" s="27">
        <v>15380</v>
      </c>
      <c r="S6" s="27">
        <v>15750</v>
      </c>
      <c r="T6" s="27">
        <v>15800</v>
      </c>
      <c r="U6" s="27">
        <v>15680</v>
      </c>
      <c r="V6" s="33" t="s">
        <v>53</v>
      </c>
    </row>
    <row r="7" spans="1:22" x14ac:dyDescent="0.25">
      <c r="A7" s="4" t="s">
        <v>8</v>
      </c>
      <c r="B7" s="8">
        <v>1393</v>
      </c>
      <c r="C7" s="8">
        <v>1243</v>
      </c>
      <c r="D7" s="8">
        <v>1247</v>
      </c>
      <c r="E7" s="8">
        <v>1217</v>
      </c>
      <c r="F7" s="8">
        <v>1151</v>
      </c>
      <c r="G7" s="8">
        <v>903</v>
      </c>
      <c r="H7" s="8">
        <v>1052</v>
      </c>
      <c r="I7" s="8">
        <v>948</v>
      </c>
      <c r="J7" s="8">
        <v>1392</v>
      </c>
      <c r="K7" s="8">
        <v>2293</v>
      </c>
      <c r="L7" s="8">
        <v>2457</v>
      </c>
      <c r="M7" s="8">
        <v>2422</v>
      </c>
      <c r="N7" s="8">
        <v>2688</v>
      </c>
      <c r="O7" s="8">
        <v>2533</v>
      </c>
      <c r="P7" s="8">
        <v>2695</v>
      </c>
      <c r="Q7" s="8">
        <v>2760</v>
      </c>
      <c r="R7" s="8">
        <v>2760</v>
      </c>
      <c r="S7" s="8">
        <v>2865</v>
      </c>
      <c r="T7" s="8">
        <v>2905</v>
      </c>
      <c r="U7" s="36">
        <v>2745</v>
      </c>
      <c r="V7" s="33" t="s">
        <v>53</v>
      </c>
    </row>
    <row r="8" spans="1:22" x14ac:dyDescent="0.25">
      <c r="A8" s="4" t="s">
        <v>9</v>
      </c>
      <c r="B8" s="8">
        <v>500</v>
      </c>
      <c r="C8" s="8">
        <v>465</v>
      </c>
      <c r="D8" s="8">
        <v>475</v>
      </c>
      <c r="E8" s="8">
        <v>444</v>
      </c>
      <c r="F8" s="8">
        <v>441</v>
      </c>
      <c r="G8" s="8">
        <v>417</v>
      </c>
      <c r="H8" s="8">
        <v>396</v>
      </c>
      <c r="I8" s="8">
        <v>324</v>
      </c>
      <c r="J8" s="8">
        <v>456</v>
      </c>
      <c r="K8" s="8">
        <f>281+255</f>
        <v>536</v>
      </c>
      <c r="L8" s="8">
        <v>584</v>
      </c>
      <c r="M8" s="8">
        <v>827</v>
      </c>
      <c r="N8" s="8">
        <v>828</v>
      </c>
      <c r="O8" s="8">
        <v>832</v>
      </c>
      <c r="P8" s="8">
        <v>836</v>
      </c>
      <c r="Q8" s="8">
        <v>820</v>
      </c>
      <c r="R8" s="8">
        <v>890</v>
      </c>
      <c r="S8" s="8">
        <v>930</v>
      </c>
      <c r="T8" s="8">
        <v>1015</v>
      </c>
      <c r="U8" s="36">
        <v>965</v>
      </c>
      <c r="V8" s="33" t="s">
        <v>53</v>
      </c>
    </row>
    <row r="9" spans="1:2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35"/>
      <c r="V9" s="35"/>
    </row>
    <row r="10" spans="1:22" ht="15" customHeight="1" x14ac:dyDescent="0.25">
      <c r="A10" s="3" t="s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35"/>
      <c r="V10" s="35"/>
    </row>
    <row r="11" spans="1:22" x14ac:dyDescent="0.25">
      <c r="A11" s="4" t="s">
        <v>41</v>
      </c>
      <c r="B11" s="8">
        <f t="shared" ref="B11:P11" si="1">+B6/B$5*100</f>
        <v>54.59342768049892</v>
      </c>
      <c r="C11" s="8">
        <f t="shared" si="1"/>
        <v>47.958561852528945</v>
      </c>
      <c r="D11" s="8">
        <f t="shared" si="1"/>
        <v>56.194352582040196</v>
      </c>
      <c r="E11" s="8">
        <f t="shared" si="1"/>
        <v>55.08382909680909</v>
      </c>
      <c r="F11" s="8">
        <f t="shared" si="1"/>
        <v>53.626565685988936</v>
      </c>
      <c r="G11" s="8">
        <f t="shared" si="1"/>
        <v>50.672645739910315</v>
      </c>
      <c r="H11" s="8">
        <f t="shared" si="1"/>
        <v>54.53689167974882</v>
      </c>
      <c r="I11" s="8">
        <f t="shared" si="1"/>
        <v>48.522865236746256</v>
      </c>
      <c r="J11" s="8">
        <f t="shared" si="1"/>
        <v>59.852270258527049</v>
      </c>
      <c r="K11" s="8">
        <f t="shared" si="1"/>
        <v>84.288570476507829</v>
      </c>
      <c r="L11" s="8">
        <f t="shared" si="1"/>
        <v>83.862237316917856</v>
      </c>
      <c r="M11" s="8">
        <f t="shared" si="1"/>
        <v>83.50091407678245</v>
      </c>
      <c r="N11" s="8">
        <f t="shared" si="1"/>
        <v>82.316244906172969</v>
      </c>
      <c r="O11" s="8">
        <f t="shared" si="1"/>
        <v>83.003333670067676</v>
      </c>
      <c r="P11" s="8">
        <f t="shared" si="1"/>
        <v>82.484250210823944</v>
      </c>
      <c r="Q11" s="8">
        <f t="shared" ref="Q11:S11" si="2">+Q6/Q$5*100</f>
        <v>81.524249422632806</v>
      </c>
      <c r="R11" s="8">
        <f t="shared" si="2"/>
        <v>80.819758276405679</v>
      </c>
      <c r="S11" s="8">
        <f t="shared" si="2"/>
        <v>80.562659846547319</v>
      </c>
      <c r="T11" s="8">
        <f t="shared" ref="T11:U13" si="3">+T6/T$5*100</f>
        <v>80.121703853955367</v>
      </c>
      <c r="U11" s="36">
        <f t="shared" si="3"/>
        <v>80.887283982460673</v>
      </c>
      <c r="V11" s="37" t="s">
        <v>53</v>
      </c>
    </row>
    <row r="12" spans="1:22" x14ac:dyDescent="0.25">
      <c r="A12" s="4" t="s">
        <v>8</v>
      </c>
      <c r="B12" s="8">
        <f t="shared" ref="B12:P12" si="4">+B7/B$5*100</f>
        <v>33.413288558407288</v>
      </c>
      <c r="C12" s="8">
        <f t="shared" si="4"/>
        <v>37.873248019500302</v>
      </c>
      <c r="D12" s="8">
        <f t="shared" si="4"/>
        <v>31.722208089544644</v>
      </c>
      <c r="E12" s="8">
        <f t="shared" si="4"/>
        <v>32.909680908599242</v>
      </c>
      <c r="F12" s="8">
        <f t="shared" si="4"/>
        <v>33.52752694436353</v>
      </c>
      <c r="G12" s="8">
        <f t="shared" si="4"/>
        <v>33.744394618834079</v>
      </c>
      <c r="H12" s="8">
        <f t="shared" si="4"/>
        <v>33.029827315541596</v>
      </c>
      <c r="I12" s="8">
        <f t="shared" si="4"/>
        <v>38.365034399028737</v>
      </c>
      <c r="J12" s="8">
        <f t="shared" si="4"/>
        <v>30.241147077992615</v>
      </c>
      <c r="K12" s="8">
        <f t="shared" si="4"/>
        <v>12.734644007553037</v>
      </c>
      <c r="L12" s="8">
        <f t="shared" si="4"/>
        <v>13.038632986627045</v>
      </c>
      <c r="M12" s="8">
        <f t="shared" si="4"/>
        <v>12.299410928295755</v>
      </c>
      <c r="N12" s="8">
        <f t="shared" si="4"/>
        <v>13.523167480002012</v>
      </c>
      <c r="O12" s="8">
        <f t="shared" si="4"/>
        <v>12.794221638549349</v>
      </c>
      <c r="P12" s="8">
        <f t="shared" si="4"/>
        <v>13.368718686442779</v>
      </c>
      <c r="Q12" s="8">
        <f t="shared" ref="Q12:S12" si="5">+Q7/Q$5*100</f>
        <v>14.164742109314856</v>
      </c>
      <c r="R12" s="8">
        <f t="shared" si="5"/>
        <v>14.503415659485025</v>
      </c>
      <c r="S12" s="8">
        <f t="shared" si="5"/>
        <v>14.654731457800512</v>
      </c>
      <c r="T12" s="8">
        <f t="shared" ref="T12" si="6">+T7/T$5*100</f>
        <v>14.731237322515215</v>
      </c>
      <c r="U12" s="36">
        <f t="shared" si="3"/>
        <v>14.160433324735619</v>
      </c>
      <c r="V12" s="37" t="s">
        <v>53</v>
      </c>
    </row>
    <row r="13" spans="1:22" x14ac:dyDescent="0.25">
      <c r="A13" s="4" t="s">
        <v>9</v>
      </c>
      <c r="B13" s="8">
        <f t="shared" ref="B13:P13" si="7">+B8/B$5*100</f>
        <v>11.993283761093787</v>
      </c>
      <c r="C13" s="8">
        <f t="shared" si="7"/>
        <v>14.168190127970751</v>
      </c>
      <c r="D13" s="8">
        <f t="shared" si="7"/>
        <v>12.083439328415162</v>
      </c>
      <c r="E13" s="8">
        <f t="shared" si="7"/>
        <v>12.006489994591671</v>
      </c>
      <c r="F13" s="8">
        <f t="shared" si="7"/>
        <v>12.845907369647538</v>
      </c>
      <c r="G13" s="8">
        <f t="shared" si="7"/>
        <v>15.582959641255606</v>
      </c>
      <c r="H13" s="8">
        <f t="shared" si="7"/>
        <v>12.433281004709576</v>
      </c>
      <c r="I13" s="8">
        <f t="shared" si="7"/>
        <v>13.112100364225011</v>
      </c>
      <c r="J13" s="8">
        <f t="shared" si="7"/>
        <v>9.9065826634803393</v>
      </c>
      <c r="K13" s="8">
        <f t="shared" si="7"/>
        <v>2.9767855159391314</v>
      </c>
      <c r="L13" s="8">
        <f t="shared" si="7"/>
        <v>3.0991296964551052</v>
      </c>
      <c r="M13" s="8">
        <f t="shared" si="7"/>
        <v>4.1996749949217955</v>
      </c>
      <c r="N13" s="8">
        <f t="shared" si="7"/>
        <v>4.1656185541077626</v>
      </c>
      <c r="O13" s="8">
        <f t="shared" si="7"/>
        <v>4.2024446913829676</v>
      </c>
      <c r="P13" s="8">
        <f t="shared" si="7"/>
        <v>4.1470311027332709</v>
      </c>
      <c r="Q13" s="8">
        <f t="shared" ref="Q13:S13" si="8">+Q8/Q$5*100</f>
        <v>4.2083654092891969</v>
      </c>
      <c r="R13" s="8">
        <f t="shared" si="8"/>
        <v>4.6768260641093011</v>
      </c>
      <c r="S13" s="8">
        <f t="shared" si="8"/>
        <v>4.7570332480818411</v>
      </c>
      <c r="T13" s="8">
        <f t="shared" ref="T13" si="9">+T8/T$5*100</f>
        <v>5.1470588235294112</v>
      </c>
      <c r="U13" s="36">
        <f t="shared" si="3"/>
        <v>4.9780758318287335</v>
      </c>
      <c r="V13" s="37" t="s">
        <v>53</v>
      </c>
    </row>
    <row r="14" spans="1:22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35"/>
      <c r="V14" s="35"/>
    </row>
    <row r="15" spans="1:22" x14ac:dyDescent="0.25">
      <c r="A15" s="9" t="s">
        <v>26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30"/>
      <c r="V15" s="30"/>
    </row>
    <row r="16" spans="1:22" x14ac:dyDescent="0.25">
      <c r="A16" s="3"/>
      <c r="B16" s="3">
        <v>2002</v>
      </c>
      <c r="C16" s="3">
        <v>2003</v>
      </c>
      <c r="D16" s="3">
        <v>2004</v>
      </c>
      <c r="E16" s="3">
        <v>2005</v>
      </c>
      <c r="F16" s="3">
        <v>2006</v>
      </c>
      <c r="G16" s="3">
        <v>2007</v>
      </c>
      <c r="H16" s="3">
        <v>2008</v>
      </c>
      <c r="I16" s="3">
        <v>2009</v>
      </c>
      <c r="J16" s="3">
        <v>2010</v>
      </c>
      <c r="K16" s="3">
        <v>2011</v>
      </c>
      <c r="L16" s="3">
        <v>2012</v>
      </c>
      <c r="M16" s="3">
        <v>2013</v>
      </c>
      <c r="N16" s="3">
        <v>2014</v>
      </c>
      <c r="O16" s="3">
        <v>2015</v>
      </c>
      <c r="P16" s="3">
        <v>2016</v>
      </c>
      <c r="Q16" s="3">
        <v>2017</v>
      </c>
      <c r="R16" s="3">
        <v>2018</v>
      </c>
      <c r="S16" s="3">
        <v>2019</v>
      </c>
      <c r="T16" s="3">
        <v>2020</v>
      </c>
      <c r="U16" s="31">
        <v>2021</v>
      </c>
      <c r="V16" s="31">
        <v>2022</v>
      </c>
    </row>
    <row r="17" spans="1:22" x14ac:dyDescent="0.25">
      <c r="A17" s="3" t="s">
        <v>3</v>
      </c>
      <c r="B17" s="26">
        <f t="shared" ref="B17:L17" si="10">+SUM(B18:B20)</f>
        <v>4543</v>
      </c>
      <c r="C17" s="26">
        <f t="shared" si="10"/>
        <v>4804</v>
      </c>
      <c r="D17" s="26">
        <f t="shared" si="10"/>
        <v>5072</v>
      </c>
      <c r="E17" s="26">
        <f t="shared" si="10"/>
        <v>5170</v>
      </c>
      <c r="F17" s="26">
        <f t="shared" si="10"/>
        <v>5481</v>
      </c>
      <c r="G17" s="26">
        <f t="shared" si="10"/>
        <v>5495</v>
      </c>
      <c r="H17" s="26">
        <f t="shared" si="10"/>
        <v>5264</v>
      </c>
      <c r="I17" s="26">
        <f t="shared" si="10"/>
        <v>4899</v>
      </c>
      <c r="J17" s="26">
        <f t="shared" si="10"/>
        <v>5218</v>
      </c>
      <c r="K17" s="26">
        <f t="shared" si="10"/>
        <v>6922</v>
      </c>
      <c r="L17" s="26">
        <f t="shared" si="10"/>
        <v>7078</v>
      </c>
      <c r="M17" s="3">
        <v>9299</v>
      </c>
      <c r="N17" s="3">
        <v>9444</v>
      </c>
      <c r="O17" s="3">
        <v>9515</v>
      </c>
      <c r="P17" s="3">
        <v>10008</v>
      </c>
      <c r="Q17" s="3">
        <v>10667</v>
      </c>
      <c r="R17" s="3">
        <v>10998</v>
      </c>
      <c r="S17" s="3">
        <v>11846</v>
      </c>
      <c r="T17" s="3">
        <v>12314</v>
      </c>
      <c r="U17" s="31">
        <v>13048</v>
      </c>
      <c r="V17" s="31">
        <v>14806</v>
      </c>
    </row>
    <row r="18" spans="1:22" x14ac:dyDescent="0.25">
      <c r="A18" s="4" t="s">
        <v>41</v>
      </c>
      <c r="B18" s="8">
        <v>422</v>
      </c>
      <c r="C18" s="8">
        <v>387</v>
      </c>
      <c r="D18" s="8">
        <v>431</v>
      </c>
      <c r="E18" s="8">
        <v>466</v>
      </c>
      <c r="F18" s="8">
        <v>421</v>
      </c>
      <c r="G18" s="8">
        <v>380</v>
      </c>
      <c r="H18" s="8">
        <v>390</v>
      </c>
      <c r="I18" s="8">
        <v>411</v>
      </c>
      <c r="J18" s="8">
        <v>542</v>
      </c>
      <c r="K18" s="8">
        <v>1395</v>
      </c>
      <c r="L18" s="8">
        <v>1228</v>
      </c>
      <c r="M18" s="8">
        <f>553+905</f>
        <v>1458</v>
      </c>
      <c r="N18" s="27">
        <f>605+881</f>
        <v>1486</v>
      </c>
      <c r="O18" s="27">
        <f>647+1014</f>
        <v>1661</v>
      </c>
      <c r="P18" s="27">
        <f>628+1054</f>
        <v>1682</v>
      </c>
      <c r="Q18" s="27">
        <v>1659</v>
      </c>
      <c r="R18" s="27">
        <v>1469</v>
      </c>
      <c r="S18" s="27">
        <v>1654</v>
      </c>
      <c r="T18" s="27">
        <v>1738</v>
      </c>
      <c r="U18" s="27">
        <v>1851</v>
      </c>
      <c r="V18" s="27">
        <v>2170</v>
      </c>
    </row>
    <row r="19" spans="1:22" x14ac:dyDescent="0.25">
      <c r="A19" s="4" t="s">
        <v>8</v>
      </c>
      <c r="B19" s="8">
        <v>830</v>
      </c>
      <c r="C19" s="8">
        <v>898</v>
      </c>
      <c r="D19" s="8">
        <v>934</v>
      </c>
      <c r="E19" s="8">
        <v>935</v>
      </c>
      <c r="F19" s="8">
        <v>992</v>
      </c>
      <c r="G19" s="8">
        <v>856</v>
      </c>
      <c r="H19" s="8">
        <v>862</v>
      </c>
      <c r="I19" s="8">
        <v>945</v>
      </c>
      <c r="J19" s="8">
        <v>1110</v>
      </c>
      <c r="K19" s="8">
        <v>1767</v>
      </c>
      <c r="L19" s="8">
        <v>1743</v>
      </c>
      <c r="M19" s="8">
        <v>1627</v>
      </c>
      <c r="N19" s="8">
        <v>1872</v>
      </c>
      <c r="O19" s="8">
        <v>1792</v>
      </c>
      <c r="P19" s="8">
        <v>2069</v>
      </c>
      <c r="Q19" s="8">
        <v>2192</v>
      </c>
      <c r="R19" s="8">
        <v>2285</v>
      </c>
      <c r="S19" s="8">
        <v>2227</v>
      </c>
      <c r="T19" s="8">
        <v>2257</v>
      </c>
      <c r="U19" s="36">
        <v>2460</v>
      </c>
      <c r="V19" s="36">
        <v>2630</v>
      </c>
    </row>
    <row r="20" spans="1:22" x14ac:dyDescent="0.25">
      <c r="A20" s="4" t="s">
        <v>9</v>
      </c>
      <c r="B20" s="8">
        <v>3291</v>
      </c>
      <c r="C20" s="8">
        <v>3519</v>
      </c>
      <c r="D20" s="8">
        <v>3707</v>
      </c>
      <c r="E20" s="8">
        <v>3769</v>
      </c>
      <c r="F20" s="8">
        <v>4068</v>
      </c>
      <c r="G20" s="8">
        <v>4259</v>
      </c>
      <c r="H20" s="8">
        <v>4012</v>
      </c>
      <c r="I20" s="8">
        <v>3543</v>
      </c>
      <c r="J20" s="8">
        <v>3566</v>
      </c>
      <c r="K20" s="8">
        <f>904+2856</f>
        <v>3760</v>
      </c>
      <c r="L20" s="8">
        <v>4107</v>
      </c>
      <c r="M20" s="8">
        <v>6214</v>
      </c>
      <c r="N20" s="8">
        <v>6086</v>
      </c>
      <c r="O20" s="8">
        <v>6062</v>
      </c>
      <c r="P20" s="8">
        <v>6258</v>
      </c>
      <c r="Q20" s="8">
        <v>6817</v>
      </c>
      <c r="R20" s="8">
        <v>7245</v>
      </c>
      <c r="S20" s="8">
        <v>7965</v>
      </c>
      <c r="T20" s="8">
        <v>8319</v>
      </c>
      <c r="U20" s="36">
        <v>8737</v>
      </c>
      <c r="V20" s="36">
        <v>10006</v>
      </c>
    </row>
    <row r="21" spans="1:22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35"/>
      <c r="V21" s="35"/>
    </row>
    <row r="22" spans="1:22" x14ac:dyDescent="0.25">
      <c r="A22" s="3" t="s">
        <v>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35"/>
      <c r="V22" s="35"/>
    </row>
    <row r="23" spans="1:22" x14ac:dyDescent="0.25">
      <c r="A23" s="4" t="s">
        <v>41</v>
      </c>
      <c r="B23" s="8">
        <f t="shared" ref="B23:P23" si="11">+B18/B$17*100</f>
        <v>9.2890160686770855</v>
      </c>
      <c r="C23" s="8">
        <f t="shared" si="11"/>
        <v>8.0557868442964207</v>
      </c>
      <c r="D23" s="8">
        <f t="shared" si="11"/>
        <v>8.4976340694006307</v>
      </c>
      <c r="E23" s="8">
        <f t="shared" si="11"/>
        <v>9.0135396518375241</v>
      </c>
      <c r="F23" s="8">
        <f t="shared" si="11"/>
        <v>7.6810800948731979</v>
      </c>
      <c r="G23" s="8">
        <f t="shared" si="11"/>
        <v>6.9153776160145588</v>
      </c>
      <c r="H23" s="8">
        <f t="shared" si="11"/>
        <v>7.4088145896656536</v>
      </c>
      <c r="I23" s="8">
        <f t="shared" si="11"/>
        <v>8.3894672382118802</v>
      </c>
      <c r="J23" s="8">
        <f t="shared" si="11"/>
        <v>10.387121502491375</v>
      </c>
      <c r="K23" s="8">
        <f t="shared" si="11"/>
        <v>20.153134932100549</v>
      </c>
      <c r="L23" s="8">
        <f t="shared" si="11"/>
        <v>17.349533766600736</v>
      </c>
      <c r="M23" s="8">
        <f t="shared" si="11"/>
        <v>15.679105280137648</v>
      </c>
      <c r="N23" s="8">
        <f t="shared" si="11"/>
        <v>15.734858110969929</v>
      </c>
      <c r="O23" s="8">
        <f t="shared" si="11"/>
        <v>17.456647398843931</v>
      </c>
      <c r="P23" s="8">
        <f t="shared" si="11"/>
        <v>16.806554756195045</v>
      </c>
      <c r="Q23" s="8">
        <f t="shared" ref="Q23:S23" si="12">+Q18/Q$17*100</f>
        <v>15.552638980031874</v>
      </c>
      <c r="R23" s="8">
        <f t="shared" si="12"/>
        <v>13.356973995271867</v>
      </c>
      <c r="S23" s="8">
        <f t="shared" si="12"/>
        <v>13.962518993753164</v>
      </c>
      <c r="T23" s="8">
        <f t="shared" ref="T23:V25" si="13">+T18/T$17*100</f>
        <v>14.114016566509664</v>
      </c>
      <c r="U23" s="36">
        <f t="shared" si="13"/>
        <v>14.186082158185162</v>
      </c>
      <c r="V23" s="36">
        <f t="shared" si="13"/>
        <v>14.656220451168444</v>
      </c>
    </row>
    <row r="24" spans="1:22" x14ac:dyDescent="0.25">
      <c r="A24" s="4" t="s">
        <v>8</v>
      </c>
      <c r="B24" s="8">
        <f t="shared" ref="B24:P24" si="14">+B19/B$17*100</f>
        <v>18.269865727492846</v>
      </c>
      <c r="C24" s="8">
        <f t="shared" si="14"/>
        <v>18.692756036636137</v>
      </c>
      <c r="D24" s="8">
        <f t="shared" si="14"/>
        <v>18.414826498422713</v>
      </c>
      <c r="E24" s="8">
        <f t="shared" si="14"/>
        <v>18.085106382978726</v>
      </c>
      <c r="F24" s="8">
        <f t="shared" si="14"/>
        <v>18.098887064404305</v>
      </c>
      <c r="G24" s="8">
        <f t="shared" si="14"/>
        <v>15.577797998180165</v>
      </c>
      <c r="H24" s="8">
        <f t="shared" si="14"/>
        <v>16.375379939209729</v>
      </c>
      <c r="I24" s="8">
        <f t="shared" si="14"/>
        <v>19.2896509491733</v>
      </c>
      <c r="J24" s="8">
        <f t="shared" si="14"/>
        <v>21.272518206209277</v>
      </c>
      <c r="K24" s="8">
        <f t="shared" si="14"/>
        <v>25.527304247327365</v>
      </c>
      <c r="L24" s="8">
        <f t="shared" si="14"/>
        <v>24.625600452105115</v>
      </c>
      <c r="M24" s="8">
        <f t="shared" si="14"/>
        <v>17.496505000537692</v>
      </c>
      <c r="N24" s="8">
        <f t="shared" si="14"/>
        <v>19.822109275730622</v>
      </c>
      <c r="O24" s="8">
        <f t="shared" si="14"/>
        <v>18.833420914345769</v>
      </c>
      <c r="P24" s="8">
        <f t="shared" si="14"/>
        <v>20.673461231015189</v>
      </c>
      <c r="Q24" s="8">
        <f t="shared" ref="Q24:S24" si="15">+Q19/Q$17*100</f>
        <v>20.549357832567733</v>
      </c>
      <c r="R24" s="8">
        <f t="shared" si="15"/>
        <v>20.776504819058012</v>
      </c>
      <c r="S24" s="8">
        <f t="shared" si="15"/>
        <v>18.799594799932468</v>
      </c>
      <c r="T24" s="8">
        <f t="shared" ref="T24" si="16">+T19/T$17*100</f>
        <v>18.328731525093389</v>
      </c>
      <c r="U24" s="36">
        <f t="shared" si="13"/>
        <v>18.853464132434087</v>
      </c>
      <c r="V24" s="36">
        <f t="shared" si="13"/>
        <v>17.763069026070514</v>
      </c>
    </row>
    <row r="25" spans="1:22" x14ac:dyDescent="0.25">
      <c r="A25" s="4" t="s">
        <v>9</v>
      </c>
      <c r="B25" s="8">
        <f t="shared" ref="B25:P25" si="17">+B20/B$17*100</f>
        <v>72.441118203830072</v>
      </c>
      <c r="C25" s="8">
        <f t="shared" si="17"/>
        <v>73.251457119067439</v>
      </c>
      <c r="D25" s="8">
        <f t="shared" si="17"/>
        <v>73.087539432176655</v>
      </c>
      <c r="E25" s="8">
        <f t="shared" si="17"/>
        <v>72.901353965183759</v>
      </c>
      <c r="F25" s="8">
        <f t="shared" si="17"/>
        <v>74.220032840722496</v>
      </c>
      <c r="G25" s="8">
        <f t="shared" si="17"/>
        <v>77.506824385805274</v>
      </c>
      <c r="H25" s="8">
        <f t="shared" si="17"/>
        <v>76.215805471124625</v>
      </c>
      <c r="I25" s="8">
        <f t="shared" si="17"/>
        <v>72.320881812614829</v>
      </c>
      <c r="J25" s="8">
        <f t="shared" si="17"/>
        <v>68.340360291299348</v>
      </c>
      <c r="K25" s="8">
        <f t="shared" si="17"/>
        <v>54.319560820572086</v>
      </c>
      <c r="L25" s="8">
        <f t="shared" si="17"/>
        <v>58.024865781294153</v>
      </c>
      <c r="M25" s="8">
        <f t="shared" si="17"/>
        <v>66.824389719324657</v>
      </c>
      <c r="N25" s="8">
        <f t="shared" si="17"/>
        <v>64.443032613299451</v>
      </c>
      <c r="O25" s="8">
        <f t="shared" si="17"/>
        <v>63.709931686810293</v>
      </c>
      <c r="P25" s="8">
        <f t="shared" si="17"/>
        <v>62.529976019184652</v>
      </c>
      <c r="Q25" s="8">
        <f t="shared" ref="Q25:S25" si="18">+Q20/Q$17*100</f>
        <v>63.907377894440799</v>
      </c>
      <c r="R25" s="8">
        <f t="shared" si="18"/>
        <v>65.875613747954176</v>
      </c>
      <c r="S25" s="8">
        <f t="shared" si="18"/>
        <v>67.237886206314371</v>
      </c>
      <c r="T25" s="8">
        <f t="shared" ref="T25" si="19">+T20/T$17*100</f>
        <v>67.55725190839695</v>
      </c>
      <c r="U25" s="36">
        <f t="shared" si="13"/>
        <v>66.960453709380758</v>
      </c>
      <c r="V25" s="36">
        <f t="shared" si="13"/>
        <v>67.580710522761052</v>
      </c>
    </row>
    <row r="26" spans="1:22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35"/>
      <c r="V26" s="35"/>
    </row>
    <row r="27" spans="1:22" x14ac:dyDescent="0.25">
      <c r="A27" s="9" t="s">
        <v>25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30"/>
      <c r="V27" s="30"/>
    </row>
    <row r="28" spans="1:22" x14ac:dyDescent="0.25">
      <c r="A28" s="3"/>
      <c r="B28" s="3">
        <v>2002</v>
      </c>
      <c r="C28" s="3">
        <v>2003</v>
      </c>
      <c r="D28" s="3">
        <v>2004</v>
      </c>
      <c r="E28" s="3">
        <v>2005</v>
      </c>
      <c r="F28" s="3">
        <v>2006</v>
      </c>
      <c r="G28" s="3">
        <v>2007</v>
      </c>
      <c r="H28" s="3">
        <v>2008</v>
      </c>
      <c r="I28" s="3">
        <v>2009</v>
      </c>
      <c r="J28" s="3">
        <v>2010</v>
      </c>
      <c r="K28" s="3">
        <v>2011</v>
      </c>
      <c r="L28" s="3">
        <v>2012</v>
      </c>
      <c r="M28" s="3">
        <v>2013</v>
      </c>
      <c r="N28" s="3">
        <v>2014</v>
      </c>
      <c r="O28" s="3">
        <v>2015</v>
      </c>
      <c r="P28" s="3">
        <v>2016</v>
      </c>
      <c r="Q28" s="3">
        <v>2017</v>
      </c>
      <c r="R28" s="3">
        <v>2018</v>
      </c>
      <c r="S28" s="3">
        <v>2019</v>
      </c>
      <c r="T28" s="3">
        <v>2020</v>
      </c>
      <c r="U28" s="31">
        <v>2021</v>
      </c>
      <c r="V28" s="31">
        <v>2022</v>
      </c>
    </row>
    <row r="29" spans="1:22" x14ac:dyDescent="0.25">
      <c r="A29" s="3" t="s">
        <v>3</v>
      </c>
      <c r="B29" s="28">
        <f t="shared" ref="B29:L29" si="20">+SUM(B30:B32)</f>
        <v>47.034000000000006</v>
      </c>
      <c r="C29" s="28">
        <f t="shared" si="20"/>
        <v>44.484999999999999</v>
      </c>
      <c r="D29" s="28">
        <f t="shared" si="20"/>
        <v>50.028000000000006</v>
      </c>
      <c r="E29" s="28">
        <f t="shared" si="20"/>
        <v>48.587000000000003</v>
      </c>
      <c r="F29" s="28">
        <f t="shared" si="20"/>
        <v>52.841000000000001</v>
      </c>
      <c r="G29" s="28">
        <f t="shared" si="20"/>
        <v>49.247</v>
      </c>
      <c r="H29" s="28">
        <f t="shared" si="20"/>
        <v>48.019999999999996</v>
      </c>
      <c r="I29" s="28">
        <f t="shared" si="20"/>
        <v>42.335999999999999</v>
      </c>
      <c r="J29" s="28">
        <f t="shared" si="20"/>
        <v>54.14</v>
      </c>
      <c r="K29" s="28">
        <f t="shared" si="20"/>
        <v>74.028999999999996</v>
      </c>
      <c r="L29" s="28">
        <f t="shared" si="20"/>
        <v>76.790999999999997</v>
      </c>
      <c r="M29" s="19">
        <v>95.1</v>
      </c>
      <c r="N29" s="19">
        <v>94.6</v>
      </c>
      <c r="O29" s="19">
        <v>97.4</v>
      </c>
      <c r="P29" s="19">
        <v>102.6</v>
      </c>
      <c r="Q29" s="19">
        <v>107.496</v>
      </c>
      <c r="R29" s="19">
        <v>112.807</v>
      </c>
      <c r="S29" s="19">
        <v>115.124</v>
      </c>
      <c r="T29" s="19">
        <v>118.355</v>
      </c>
      <c r="U29" s="38">
        <v>123.627</v>
      </c>
      <c r="V29" s="38">
        <v>133.94999999999999</v>
      </c>
    </row>
    <row r="30" spans="1:22" x14ac:dyDescent="0.25">
      <c r="A30" s="4" t="s">
        <v>41</v>
      </c>
      <c r="B30" s="20">
        <v>7.9480000000000004</v>
      </c>
      <c r="C30" s="20">
        <v>6.306</v>
      </c>
      <c r="D30" s="20">
        <v>9.0739999999999998</v>
      </c>
      <c r="E30" s="20">
        <v>8.7550000000000008</v>
      </c>
      <c r="F30" s="20">
        <v>8.6940000000000008</v>
      </c>
      <c r="G30" s="20">
        <v>6.6280000000000001</v>
      </c>
      <c r="H30" s="20">
        <v>7.4960000000000004</v>
      </c>
      <c r="I30" s="20">
        <v>5.4349999999999996</v>
      </c>
      <c r="J30" s="20">
        <v>10.467000000000001</v>
      </c>
      <c r="K30" s="20">
        <v>23.5</v>
      </c>
      <c r="L30" s="20">
        <v>22.7</v>
      </c>
      <c r="M30" s="20">
        <f>11.2+14</f>
        <v>25.2</v>
      </c>
      <c r="N30" s="29">
        <f>10.6+13.6</f>
        <v>24.2</v>
      </c>
      <c r="O30" s="29">
        <f>10.5+16.9</f>
        <v>27.4</v>
      </c>
      <c r="P30" s="29">
        <f>10.7+16.6</f>
        <v>27.3</v>
      </c>
      <c r="Q30" s="29">
        <v>26.849</v>
      </c>
      <c r="R30" s="29">
        <v>25.864000000000001</v>
      </c>
      <c r="S30" s="29">
        <v>25.366</v>
      </c>
      <c r="T30" s="29">
        <v>27.085000000000001</v>
      </c>
      <c r="U30" s="29">
        <v>26.998999999999999</v>
      </c>
      <c r="V30" s="29">
        <v>31.405999999999999</v>
      </c>
    </row>
    <row r="31" spans="1:22" x14ac:dyDescent="0.25">
      <c r="A31" s="4" t="s">
        <v>8</v>
      </c>
      <c r="B31" s="20">
        <v>11.222</v>
      </c>
      <c r="C31" s="20">
        <v>10.737</v>
      </c>
      <c r="D31" s="20">
        <v>11.175000000000001</v>
      </c>
      <c r="E31" s="20">
        <v>11.079000000000001</v>
      </c>
      <c r="F31" s="20">
        <v>14.356</v>
      </c>
      <c r="G31" s="20">
        <v>10.332000000000001</v>
      </c>
      <c r="H31" s="20">
        <v>10.647</v>
      </c>
      <c r="I31" s="20">
        <v>10.339</v>
      </c>
      <c r="J31" s="20">
        <v>13.77</v>
      </c>
      <c r="K31" s="20">
        <v>20.132999999999999</v>
      </c>
      <c r="L31" s="20">
        <v>20.864000000000001</v>
      </c>
      <c r="M31" s="20">
        <v>20.100000000000001</v>
      </c>
      <c r="N31" s="20">
        <v>22.5</v>
      </c>
      <c r="O31" s="20">
        <v>21.3</v>
      </c>
      <c r="P31" s="20">
        <v>23.1</v>
      </c>
      <c r="Q31" s="20">
        <v>24.852</v>
      </c>
      <c r="R31" s="20">
        <v>26.565000000000001</v>
      </c>
      <c r="S31" s="20">
        <v>24.888999999999999</v>
      </c>
      <c r="T31" s="20">
        <v>25.469000000000001</v>
      </c>
      <c r="U31" s="40">
        <v>27.417999999999999</v>
      </c>
      <c r="V31" s="40">
        <v>29.533000000000001</v>
      </c>
    </row>
    <row r="32" spans="1:22" x14ac:dyDescent="0.25">
      <c r="A32" s="4" t="s">
        <v>9</v>
      </c>
      <c r="B32" s="20">
        <v>27.864000000000001</v>
      </c>
      <c r="C32" s="20">
        <v>27.442</v>
      </c>
      <c r="D32" s="20">
        <v>29.779</v>
      </c>
      <c r="E32" s="20">
        <v>28.753</v>
      </c>
      <c r="F32" s="20">
        <v>29.791</v>
      </c>
      <c r="G32" s="20">
        <v>32.286999999999999</v>
      </c>
      <c r="H32" s="20">
        <v>29.876999999999999</v>
      </c>
      <c r="I32" s="20">
        <v>26.562000000000001</v>
      </c>
      <c r="J32" s="20">
        <v>29.902999999999999</v>
      </c>
      <c r="K32" s="20">
        <v>30.396000000000001</v>
      </c>
      <c r="L32" s="20">
        <v>33.226999999999997</v>
      </c>
      <c r="M32" s="20">
        <v>49.8</v>
      </c>
      <c r="N32" s="20">
        <v>47.9</v>
      </c>
      <c r="O32" s="20">
        <v>48.7</v>
      </c>
      <c r="P32" s="20">
        <v>52.2</v>
      </c>
      <c r="Q32" s="20">
        <v>55.793999999999997</v>
      </c>
      <c r="R32" s="20">
        <v>60.378</v>
      </c>
      <c r="S32" s="20">
        <v>64.834999999999994</v>
      </c>
      <c r="T32" s="20">
        <v>65.801000000000002</v>
      </c>
      <c r="U32" s="40">
        <v>69.209999999999994</v>
      </c>
      <c r="V32" s="40">
        <v>73.010999999999996</v>
      </c>
    </row>
    <row r="33" spans="1:2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35"/>
      <c r="V33" s="35"/>
    </row>
    <row r="34" spans="1:22" x14ac:dyDescent="0.25">
      <c r="A34" s="3" t="s">
        <v>7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35"/>
      <c r="V34" s="35"/>
    </row>
    <row r="35" spans="1:22" x14ac:dyDescent="0.25">
      <c r="A35" s="4" t="s">
        <v>41</v>
      </c>
      <c r="B35" s="8">
        <f t="shared" ref="B35:D35" si="21">+B30/B$29*100</f>
        <v>16.898413913339287</v>
      </c>
      <c r="C35" s="8">
        <f t="shared" si="21"/>
        <v>14.175564797122625</v>
      </c>
      <c r="D35" s="8">
        <f t="shared" si="21"/>
        <v>18.1378428080275</v>
      </c>
      <c r="E35" s="8">
        <f t="shared" ref="E35:K35" si="22">+E30/E$29*100</f>
        <v>18.019223249017227</v>
      </c>
      <c r="F35" s="8">
        <f t="shared" si="22"/>
        <v>16.453132983857234</v>
      </c>
      <c r="G35" s="8">
        <f t="shared" si="22"/>
        <v>13.458687838853129</v>
      </c>
      <c r="H35" s="8">
        <f t="shared" si="22"/>
        <v>15.610162432319868</v>
      </c>
      <c r="I35" s="8">
        <f t="shared" si="22"/>
        <v>12.837773998488283</v>
      </c>
      <c r="J35" s="8">
        <f t="shared" si="22"/>
        <v>19.333210195788698</v>
      </c>
      <c r="K35" s="8">
        <f t="shared" si="22"/>
        <v>31.744316416539466</v>
      </c>
      <c r="L35" s="8">
        <f t="shared" ref="L35:M35" si="23">+L30/L$29*100</f>
        <v>29.560755817739061</v>
      </c>
      <c r="M35" s="8">
        <f t="shared" si="23"/>
        <v>26.498422712933756</v>
      </c>
      <c r="N35" s="8">
        <f t="shared" ref="N35:O35" si="24">+N30/N$29*100</f>
        <v>25.581395348837212</v>
      </c>
      <c r="O35" s="8">
        <f t="shared" si="24"/>
        <v>28.131416837782336</v>
      </c>
      <c r="P35" s="8">
        <f t="shared" ref="P35:Q35" si="25">+P30/P$29*100</f>
        <v>26.608187134502927</v>
      </c>
      <c r="Q35" s="8">
        <f t="shared" si="25"/>
        <v>24.976743320681702</v>
      </c>
      <c r="R35" s="8">
        <f t="shared" ref="R35:S35" si="26">+R30/R$29*100</f>
        <v>22.927655198702208</v>
      </c>
      <c r="S35" s="8">
        <f t="shared" si="26"/>
        <v>22.033633299746359</v>
      </c>
      <c r="T35" s="8">
        <f t="shared" ref="T35:V37" si="27">+T30/T$29*100</f>
        <v>22.884542266908873</v>
      </c>
      <c r="U35" s="36">
        <f t="shared" si="27"/>
        <v>21.839080459770116</v>
      </c>
      <c r="V35" s="36">
        <f t="shared" si="27"/>
        <v>23.446061963419186</v>
      </c>
    </row>
    <row r="36" spans="1:22" x14ac:dyDescent="0.25">
      <c r="A36" s="4" t="s">
        <v>8</v>
      </c>
      <c r="B36" s="8">
        <f t="shared" ref="B36:D36" si="28">+B31/B$29*100</f>
        <v>23.859335799634305</v>
      </c>
      <c r="C36" s="8">
        <f t="shared" si="28"/>
        <v>24.136225694054176</v>
      </c>
      <c r="D36" s="8">
        <f t="shared" si="28"/>
        <v>22.337491005037176</v>
      </c>
      <c r="E36" s="8">
        <f t="shared" ref="E36:K37" si="29">+E31/E$29*100</f>
        <v>22.802395702554183</v>
      </c>
      <c r="F36" s="8">
        <f t="shared" si="29"/>
        <v>27.168297344864783</v>
      </c>
      <c r="G36" s="8">
        <f t="shared" si="29"/>
        <v>20.979958170040817</v>
      </c>
      <c r="H36" s="8">
        <f t="shared" si="29"/>
        <v>22.172011661807584</v>
      </c>
      <c r="I36" s="8">
        <f t="shared" si="29"/>
        <v>24.421296296296298</v>
      </c>
      <c r="J36" s="8">
        <f t="shared" si="29"/>
        <v>25.43405984484669</v>
      </c>
      <c r="K36" s="8">
        <f t="shared" si="29"/>
        <v>27.196098826135707</v>
      </c>
      <c r="L36" s="8">
        <f t="shared" ref="L36:M36" si="30">+L31/L$29*100</f>
        <v>27.169850633537784</v>
      </c>
      <c r="M36" s="8">
        <f t="shared" si="30"/>
        <v>21.135646687697161</v>
      </c>
      <c r="N36" s="8">
        <f t="shared" ref="N36:O36" si="31">+N31/N$29*100</f>
        <v>23.784355179704018</v>
      </c>
      <c r="O36" s="8">
        <f t="shared" si="31"/>
        <v>21.868583162217657</v>
      </c>
      <c r="P36" s="8">
        <f t="shared" ref="P36:Q36" si="32">+P31/P$29*100</f>
        <v>22.514619883040936</v>
      </c>
      <c r="Q36" s="8">
        <f t="shared" si="32"/>
        <v>23.11899977673588</v>
      </c>
      <c r="R36" s="8">
        <f t="shared" ref="R36:S36" si="33">+R31/R$29*100</f>
        <v>23.549070536402883</v>
      </c>
      <c r="S36" s="8">
        <f t="shared" si="33"/>
        <v>21.61929745318092</v>
      </c>
      <c r="T36" s="8">
        <f t="shared" ref="T36" si="34">+T31/T$29*100</f>
        <v>21.519158463943221</v>
      </c>
      <c r="U36" s="36">
        <f t="shared" si="27"/>
        <v>22.178003187006077</v>
      </c>
      <c r="V36" s="36">
        <f t="shared" si="27"/>
        <v>22.047779022023146</v>
      </c>
    </row>
    <row r="37" spans="1:22" x14ac:dyDescent="0.25">
      <c r="A37" s="4" t="s">
        <v>9</v>
      </c>
      <c r="B37" s="8">
        <f t="shared" ref="B37:D37" si="35">+B32/B$29*100</f>
        <v>59.242250287026401</v>
      </c>
      <c r="C37" s="8">
        <f t="shared" si="35"/>
        <v>61.688209508823199</v>
      </c>
      <c r="D37" s="8">
        <f t="shared" si="35"/>
        <v>59.524666186935306</v>
      </c>
      <c r="E37" s="8">
        <f t="shared" si="29"/>
        <v>59.178381048428584</v>
      </c>
      <c r="F37" s="8">
        <f t="shared" si="29"/>
        <v>56.378569671277987</v>
      </c>
      <c r="G37" s="8">
        <f t="shared" si="29"/>
        <v>65.561353991106046</v>
      </c>
      <c r="H37" s="8">
        <f t="shared" si="29"/>
        <v>62.217825905872559</v>
      </c>
      <c r="I37" s="8">
        <f t="shared" si="29"/>
        <v>62.740929705215422</v>
      </c>
      <c r="J37" s="8">
        <f t="shared" si="29"/>
        <v>55.232729959364612</v>
      </c>
      <c r="K37" s="8">
        <f t="shared" si="29"/>
        <v>41.059584757324835</v>
      </c>
      <c r="L37" s="8">
        <f t="shared" ref="L37:M37" si="36">+L32/L$29*100</f>
        <v>43.269393548723158</v>
      </c>
      <c r="M37" s="8">
        <f t="shared" si="36"/>
        <v>52.365930599369079</v>
      </c>
      <c r="N37" s="8">
        <f t="shared" ref="N37:O37" si="37">+N32/N$29*100</f>
        <v>50.634249471458773</v>
      </c>
      <c r="O37" s="8">
        <f t="shared" si="37"/>
        <v>50</v>
      </c>
      <c r="P37" s="8">
        <f t="shared" ref="P37:Q37" si="38">+P32/P$29*100</f>
        <v>50.877192982456144</v>
      </c>
      <c r="Q37" s="8">
        <f t="shared" si="38"/>
        <v>51.903326635409684</v>
      </c>
      <c r="R37" s="8">
        <f t="shared" ref="R37:S37" si="39">+R32/R$29*100</f>
        <v>53.523274264894901</v>
      </c>
      <c r="S37" s="8">
        <f t="shared" si="39"/>
        <v>56.31753587436156</v>
      </c>
      <c r="T37" s="8">
        <f t="shared" ref="T37" si="40">+T32/T$29*100</f>
        <v>55.596299269147899</v>
      </c>
      <c r="U37" s="36">
        <f t="shared" si="27"/>
        <v>55.982916353223814</v>
      </c>
      <c r="V37" s="36">
        <f t="shared" si="27"/>
        <v>54.506159014557674</v>
      </c>
    </row>
    <row r="39" spans="1:22" ht="15.75" x14ac:dyDescent="0.25">
      <c r="A39" s="17" t="s">
        <v>31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1:22" x14ac:dyDescent="0.25">
      <c r="A40" s="23" t="s">
        <v>32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22" x14ac:dyDescent="0.25"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22" x14ac:dyDescent="0.25">
      <c r="B42" s="18"/>
      <c r="C42" s="18"/>
      <c r="D42" s="18"/>
      <c r="E42" s="18"/>
      <c r="F42" s="18"/>
      <c r="G42" s="18"/>
      <c r="H42" s="18"/>
      <c r="I42" s="18"/>
      <c r="J42" s="18"/>
      <c r="K42" s="18"/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inhoud</vt:lpstr>
      <vt:lpstr>subsectoren</vt:lpstr>
      <vt:lpstr>bedrijfsgrootte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van Steen</dc:creator>
  <cp:lastModifiedBy>Bilal Demirel</cp:lastModifiedBy>
  <cp:lastPrinted>2015-08-27T12:11:42Z</cp:lastPrinted>
  <dcterms:created xsi:type="dcterms:W3CDTF">2011-09-27T11:30:55Z</dcterms:created>
  <dcterms:modified xsi:type="dcterms:W3CDTF">2024-10-10T15:59:15Z</dcterms:modified>
</cp:coreProperties>
</file>