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240" yWindow="90" windowWidth="9060" windowHeight="4770" firstSheet="4" activeTab="5"/>
  </bookViews>
  <sheets>
    <sheet name="Toelichting" sheetId="3" r:id="rId1"/>
    <sheet name="Inhoud" sheetId="8" r:id="rId2"/>
    <sheet name="basiscijfers" sheetId="2" r:id="rId3"/>
    <sheet name="bewerkte cijfers" sheetId="9" r:id="rId4"/>
    <sheet name="uitvoering " sheetId="11" r:id="rId5"/>
    <sheet name="bedrijven-1" sheetId="4" r:id="rId6"/>
    <sheet name="bedrijven-2" sheetId="10" r:id="rId7"/>
    <sheet name="Instellingen" sheetId="6" r:id="rId8"/>
    <sheet name="Hoger onderwijs" sheetId="5" r:id="rId9"/>
    <sheet name="alle sectoren" sheetId="7" r:id="rId10"/>
  </sheets>
  <externalReferences>
    <externalReference r:id="rId11"/>
    <externalReference r:id="rId12"/>
  </externalReferences>
  <definedNames>
    <definedName name="CoherenceInterval">[1]HiddenSettings!$B$4</definedName>
    <definedName name="_xlnm.Print_Area" localSheetId="2">basiscijfers!$A$1:$AA$47</definedName>
  </definedNames>
  <calcPr calcId="162913"/>
</workbook>
</file>

<file path=xl/calcChain.xml><?xml version="1.0" encoding="utf-8"?>
<calcChain xmlns="http://schemas.openxmlformats.org/spreadsheetml/2006/main">
  <c r="Z47" i="9" l="1"/>
  <c r="AB54" i="9"/>
  <c r="AB42" i="9"/>
  <c r="AB49" i="9" s="1"/>
  <c r="AA42" i="9"/>
  <c r="Z42" i="9"/>
  <c r="AB41" i="9"/>
  <c r="AA41" i="9"/>
  <c r="Z41" i="9"/>
  <c r="AB40" i="9"/>
  <c r="AA40" i="9"/>
  <c r="Z40" i="9"/>
  <c r="AB47" i="9"/>
  <c r="AB48" i="9"/>
  <c r="AG7" i="11"/>
  <c r="AA6" i="9" l="1"/>
  <c r="AA7" i="9"/>
  <c r="AA8" i="9"/>
  <c r="AA10" i="9"/>
  <c r="AF4" i="7" l="1"/>
  <c r="AF5" i="7"/>
  <c r="AF6" i="7"/>
  <c r="AF7" i="7"/>
  <c r="AF8" i="7"/>
  <c r="AF9" i="7"/>
  <c r="AF4" i="5"/>
  <c r="AF5" i="5"/>
  <c r="AF6" i="5"/>
  <c r="AF7" i="5"/>
  <c r="AF8" i="5"/>
  <c r="AF9" i="5"/>
  <c r="AF4" i="6"/>
  <c r="AF5" i="6"/>
  <c r="AF6" i="6"/>
  <c r="AF7" i="6"/>
  <c r="AF8" i="6"/>
  <c r="AF9" i="6"/>
  <c r="AF13" i="10"/>
  <c r="AF14" i="10"/>
  <c r="AF15" i="10"/>
  <c r="AF16" i="10"/>
  <c r="AF9" i="10"/>
  <c r="AF9" i="4"/>
  <c r="AA13" i="9"/>
  <c r="AA14" i="9"/>
  <c r="AA18" i="9" s="1"/>
  <c r="AA21" i="9" s="1"/>
  <c r="AA16" i="9"/>
  <c r="AA17" i="9"/>
  <c r="AA34" i="9"/>
  <c r="AA28" i="9"/>
  <c r="AA29" i="9"/>
  <c r="AA30" i="9"/>
  <c r="AA31" i="9"/>
  <c r="AA3" i="9"/>
  <c r="AA37" i="9" l="1"/>
  <c r="AA36" i="9"/>
  <c r="AA22" i="9"/>
  <c r="AA47" i="9"/>
  <c r="AA49" i="9"/>
  <c r="AA54" i="9" s="1"/>
  <c r="AA35" i="9"/>
  <c r="AF46" i="2"/>
  <c r="AF28" i="2"/>
  <c r="AF17" i="2"/>
  <c r="AF18" i="2"/>
  <c r="AF9" i="2"/>
  <c r="AF7" i="11" l="1"/>
  <c r="AE4" i="7" l="1"/>
  <c r="AE5" i="7"/>
  <c r="AE6" i="7"/>
  <c r="AE7" i="7"/>
  <c r="AE8" i="7"/>
  <c r="AE9" i="7"/>
  <c r="AE4" i="5"/>
  <c r="AE5" i="5"/>
  <c r="AE6" i="5"/>
  <c r="AE7" i="5"/>
  <c r="AE8" i="5"/>
  <c r="AE9" i="5"/>
  <c r="AE4" i="6"/>
  <c r="AE5" i="6"/>
  <c r="AE6" i="6"/>
  <c r="AE7" i="6"/>
  <c r="AE8" i="6"/>
  <c r="AE9" i="6"/>
  <c r="AE15" i="10"/>
  <c r="AE16" i="10"/>
  <c r="AE5" i="10"/>
  <c r="AE9" i="10" s="1"/>
  <c r="AE13" i="10" s="1"/>
  <c r="AE6" i="10"/>
  <c r="AE7" i="10"/>
  <c r="AE9" i="4"/>
  <c r="Z6" i="9"/>
  <c r="Z7" i="9"/>
  <c r="Z8" i="9"/>
  <c r="Z10" i="9"/>
  <c r="AA11" i="9" s="1"/>
  <c r="Z13" i="9"/>
  <c r="Z14" i="9"/>
  <c r="Z16" i="9"/>
  <c r="Z17" i="9"/>
  <c r="Z18" i="9"/>
  <c r="Z21" i="9" s="1"/>
  <c r="Z22" i="9"/>
  <c r="Z28" i="9"/>
  <c r="Z29" i="9"/>
  <c r="Z30" i="9"/>
  <c r="Z31" i="9"/>
  <c r="AE28" i="2"/>
  <c r="AE17" i="2"/>
  <c r="AE18" i="2" s="1"/>
  <c r="AE9" i="2"/>
  <c r="AE14" i="10" l="1"/>
  <c r="AE46" i="2"/>
  <c r="AD4" i="7"/>
  <c r="AD5" i="7"/>
  <c r="AD6" i="7"/>
  <c r="AD7" i="7"/>
  <c r="AD8" i="7"/>
  <c r="AD4" i="5"/>
  <c r="AD5" i="5"/>
  <c r="AD6" i="5"/>
  <c r="AD7" i="5"/>
  <c r="AD8" i="5"/>
  <c r="AD21" i="10"/>
  <c r="AD19" i="10"/>
  <c r="AD15" i="10"/>
  <c r="AD16" i="10"/>
  <c r="AD4" i="6"/>
  <c r="AD5" i="6"/>
  <c r="AD6" i="6"/>
  <c r="AD7" i="6"/>
  <c r="AD8" i="6"/>
  <c r="AD9" i="6"/>
  <c r="AD5" i="10"/>
  <c r="AD6" i="10"/>
  <c r="AD7" i="10"/>
  <c r="AD9" i="10"/>
  <c r="AD13" i="10" s="1"/>
  <c r="Y7" i="9"/>
  <c r="Y14" i="9"/>
  <c r="Y16" i="9"/>
  <c r="AD14" i="10" l="1"/>
  <c r="AD28" i="2" l="1"/>
  <c r="AD17" i="2"/>
  <c r="AD18" i="2" s="1"/>
  <c r="AD9" i="2"/>
  <c r="Y13" i="9" l="1"/>
  <c r="Y18" i="9" s="1"/>
  <c r="AD9" i="5"/>
  <c r="Y8" i="9"/>
  <c r="Y17" i="9"/>
  <c r="AD9" i="4"/>
  <c r="Y6" i="9"/>
  <c r="AD46" i="2"/>
  <c r="AE7" i="11"/>
  <c r="Z24" i="9" s="1"/>
  <c r="Y3" i="11"/>
  <c r="Z36" i="9" l="1"/>
  <c r="Z48" i="9"/>
  <c r="Z37" i="9"/>
  <c r="Z34" i="9"/>
  <c r="Z35" i="9"/>
  <c r="Z49" i="9"/>
  <c r="Y21" i="9"/>
  <c r="Y22" i="9"/>
  <c r="Z3" i="9"/>
  <c r="Y10" i="9"/>
  <c r="Z11" i="9" s="1"/>
  <c r="Y31" i="9"/>
  <c r="Y37" i="9" s="1"/>
  <c r="Y29" i="9"/>
  <c r="Y35" i="9" s="1"/>
  <c r="Y30" i="9"/>
  <c r="Y36" i="9" s="1"/>
  <c r="AD9" i="7"/>
  <c r="Y28" i="9"/>
  <c r="Y34" i="9" s="1"/>
  <c r="T24" i="9"/>
  <c r="U24" i="9"/>
  <c r="V24" i="9"/>
  <c r="W24" i="9"/>
  <c r="X24" i="9"/>
  <c r="T42" i="9"/>
  <c r="T41" i="9"/>
  <c r="T40" i="9"/>
  <c r="U42" i="9"/>
  <c r="U41" i="9"/>
  <c r="U40" i="9"/>
  <c r="V42" i="9"/>
  <c r="V41" i="9"/>
  <c r="V40" i="9"/>
  <c r="W42" i="9"/>
  <c r="W41" i="9"/>
  <c r="W40" i="9"/>
  <c r="X42" i="9"/>
  <c r="X41" i="9"/>
  <c r="X40" i="9"/>
  <c r="Z54" i="9" l="1"/>
  <c r="AD7" i="11"/>
  <c r="Y24" i="9" l="1"/>
  <c r="Y42" i="9"/>
  <c r="Y49" i="9" s="1"/>
  <c r="Y41" i="9"/>
  <c r="Y48" i="9" s="1"/>
  <c r="Y54" i="9" s="1"/>
  <c r="Y40" i="9"/>
  <c r="Y47" i="9" s="1"/>
  <c r="AC45" i="2"/>
  <c r="AC44" i="2"/>
  <c r="AC43" i="2"/>
  <c r="AC42" i="2"/>
  <c r="AC39" i="2"/>
  <c r="AB28" i="2" l="1"/>
  <c r="AC4" i="7" l="1"/>
  <c r="AC5" i="7"/>
  <c r="AC6" i="7"/>
  <c r="AC7" i="7"/>
  <c r="AC8" i="7"/>
  <c r="AC4" i="5"/>
  <c r="AC5" i="5"/>
  <c r="AC6" i="5"/>
  <c r="AC7" i="5"/>
  <c r="AC8" i="5"/>
  <c r="AC4" i="6"/>
  <c r="AC5" i="6"/>
  <c r="AC6" i="6"/>
  <c r="AC7" i="6"/>
  <c r="AC8" i="6"/>
  <c r="AC3" i="6"/>
  <c r="AC19" i="10"/>
  <c r="AC21" i="10" s="1"/>
  <c r="AC12" i="10"/>
  <c r="AC5" i="10"/>
  <c r="AC6" i="10"/>
  <c r="AC7" i="10"/>
  <c r="AC4" i="4"/>
  <c r="AC5" i="4"/>
  <c r="AC6" i="4"/>
  <c r="AC7" i="4"/>
  <c r="AC8" i="4"/>
  <c r="X14" i="9"/>
  <c r="AC9" i="10" l="1"/>
  <c r="AC15" i="10" s="1"/>
  <c r="AC28" i="2"/>
  <c r="AB17" i="2"/>
  <c r="AB18" i="2" s="1"/>
  <c r="AC17" i="2"/>
  <c r="AC9" i="2"/>
  <c r="X8" i="9" l="1"/>
  <c r="X17" i="9"/>
  <c r="AC9" i="5"/>
  <c r="AC14" i="10"/>
  <c r="AC16" i="10"/>
  <c r="X7" i="9"/>
  <c r="AC9" i="6"/>
  <c r="X16" i="9"/>
  <c r="X13" i="9"/>
  <c r="X18" i="9" s="1"/>
  <c r="AC18" i="2"/>
  <c r="AC13" i="10"/>
  <c r="AC46" i="2"/>
  <c r="Y3" i="9" s="1"/>
  <c r="X6" i="9"/>
  <c r="AC9" i="4"/>
  <c r="AB3" i="7"/>
  <c r="AB3" i="5"/>
  <c r="AB4" i="5"/>
  <c r="AB5" i="5"/>
  <c r="AB6" i="5"/>
  <c r="AB7" i="5"/>
  <c r="AB8" i="5"/>
  <c r="AB9" i="5"/>
  <c r="AB3" i="6"/>
  <c r="AB4" i="6"/>
  <c r="AB5" i="6"/>
  <c r="AB6" i="6"/>
  <c r="AB7" i="6"/>
  <c r="AB8" i="6"/>
  <c r="AB19" i="10"/>
  <c r="AB21" i="10" s="1"/>
  <c r="AB5" i="10"/>
  <c r="AB6" i="10"/>
  <c r="AB7" i="10"/>
  <c r="AB8" i="4"/>
  <c r="AB7" i="4"/>
  <c r="AB6" i="4"/>
  <c r="AB5" i="4"/>
  <c r="AB4" i="4"/>
  <c r="W17" i="9"/>
  <c r="W14" i="9"/>
  <c r="W8" i="9"/>
  <c r="AB45" i="2"/>
  <c r="AB8" i="7" s="1"/>
  <c r="AB44" i="2"/>
  <c r="AB7" i="7" s="1"/>
  <c r="AB43" i="2"/>
  <c r="AB42" i="2"/>
  <c r="AB5" i="7" s="1"/>
  <c r="AB39" i="2"/>
  <c r="AB9" i="6"/>
  <c r="AB9" i="2"/>
  <c r="AB9" i="4" s="1"/>
  <c r="AC7" i="11" l="1"/>
  <c r="X22" i="9"/>
  <c r="X21" i="9"/>
  <c r="X28" i="9"/>
  <c r="X10" i="9"/>
  <c r="Y11" i="9" s="1"/>
  <c r="AC9" i="7"/>
  <c r="X29" i="9"/>
  <c r="X47" i="9"/>
  <c r="X30" i="9"/>
  <c r="X36" i="9" s="1"/>
  <c r="X31" i="9"/>
  <c r="X49" i="9"/>
  <c r="AB4" i="7"/>
  <c r="W6" i="9"/>
  <c r="AB9" i="10"/>
  <c r="AB13" i="10" s="1"/>
  <c r="W13" i="9"/>
  <c r="W18" i="9" s="1"/>
  <c r="W22" i="9" s="1"/>
  <c r="AB46" i="2"/>
  <c r="W16" i="9"/>
  <c r="AB6" i="7"/>
  <c r="W7" i="9"/>
  <c r="X48" i="9" l="1"/>
  <c r="X54" i="9" s="1"/>
  <c r="X34" i="9"/>
  <c r="X37" i="9"/>
  <c r="X35" i="9"/>
  <c r="W30" i="9"/>
  <c r="X3" i="9"/>
  <c r="AB14" i="10"/>
  <c r="W28" i="9"/>
  <c r="AB15" i="10"/>
  <c r="W21" i="9"/>
  <c r="AB16" i="10"/>
  <c r="W29" i="9"/>
  <c r="W31" i="9"/>
  <c r="AB9" i="7"/>
  <c r="W10" i="9"/>
  <c r="X11" i="9" s="1"/>
  <c r="AB7" i="11"/>
  <c r="W34" i="9" l="1"/>
  <c r="W47" i="9"/>
  <c r="W49" i="9"/>
  <c r="W37" i="9"/>
  <c r="W35" i="9"/>
  <c r="W48" i="9"/>
  <c r="W36" i="9"/>
  <c r="AA28" i="2"/>
  <c r="AA17" i="2"/>
  <c r="AA18" i="2" s="1"/>
  <c r="AA9" i="2"/>
  <c r="W54" i="9" l="1"/>
  <c r="AA19" i="10"/>
  <c r="AA21" i="10" s="1"/>
  <c r="AA5" i="10"/>
  <c r="AA6" i="10"/>
  <c r="AA7" i="10"/>
  <c r="AA39" i="2"/>
  <c r="AA42" i="2"/>
  <c r="AA43" i="2"/>
  <c r="AA44" i="2"/>
  <c r="AA45" i="2"/>
  <c r="AA9" i="10" l="1"/>
  <c r="AA15" i="10" s="1"/>
  <c r="AA3" i="7"/>
  <c r="AA4" i="7"/>
  <c r="AA5" i="7"/>
  <c r="AA6" i="7"/>
  <c r="AA7" i="7"/>
  <c r="AA8" i="7"/>
  <c r="AA3" i="5"/>
  <c r="AA4" i="5"/>
  <c r="AA5" i="5"/>
  <c r="AA6" i="5"/>
  <c r="AA7" i="5"/>
  <c r="AA8" i="5"/>
  <c r="AA9" i="5"/>
  <c r="AA3" i="6"/>
  <c r="AA4" i="6"/>
  <c r="AA5" i="6"/>
  <c r="AA6" i="6"/>
  <c r="AA7" i="6"/>
  <c r="AA8" i="6"/>
  <c r="AA9" i="6"/>
  <c r="AA3" i="4"/>
  <c r="AA4" i="4"/>
  <c r="AA5" i="4"/>
  <c r="AA6" i="4"/>
  <c r="AA7" i="4"/>
  <c r="AA8" i="4"/>
  <c r="AA9" i="4"/>
  <c r="AA3" i="11"/>
  <c r="V14" i="9"/>
  <c r="V16" i="9"/>
  <c r="V17" i="9"/>
  <c r="V13" i="9"/>
  <c r="V6" i="9"/>
  <c r="V7" i="9"/>
  <c r="V8" i="9"/>
  <c r="AA46" i="2"/>
  <c r="V29" i="9" l="1"/>
  <c r="W3" i="9"/>
  <c r="AA14" i="10"/>
  <c r="V28" i="9"/>
  <c r="AA7" i="11"/>
  <c r="AA13" i="10"/>
  <c r="AA16" i="10"/>
  <c r="V31" i="9"/>
  <c r="AA9" i="7"/>
  <c r="V10" i="9"/>
  <c r="W11" i="9" s="1"/>
  <c r="V30" i="9"/>
  <c r="V18" i="9"/>
  <c r="V21" i="9" s="1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B19" i="10"/>
  <c r="C5" i="10"/>
  <c r="D5" i="10"/>
  <c r="E5" i="10"/>
  <c r="F5" i="10"/>
  <c r="G5" i="10"/>
  <c r="H5" i="10"/>
  <c r="I5" i="10"/>
  <c r="J5" i="10"/>
  <c r="K5" i="10"/>
  <c r="M5" i="10"/>
  <c r="O5" i="10"/>
  <c r="Q5" i="10"/>
  <c r="S5" i="10"/>
  <c r="U5" i="10"/>
  <c r="W5" i="10"/>
  <c r="X5" i="10"/>
  <c r="Y5" i="10"/>
  <c r="Z5" i="10"/>
  <c r="C6" i="10"/>
  <c r="D6" i="10"/>
  <c r="E6" i="10"/>
  <c r="F6" i="10"/>
  <c r="G6" i="10"/>
  <c r="H6" i="10"/>
  <c r="I6" i="10"/>
  <c r="J6" i="10"/>
  <c r="K6" i="10"/>
  <c r="M6" i="10"/>
  <c r="O6" i="10"/>
  <c r="Q6" i="10"/>
  <c r="S6" i="10"/>
  <c r="U6" i="10"/>
  <c r="W6" i="10"/>
  <c r="X6" i="10"/>
  <c r="Y6" i="10"/>
  <c r="Z6" i="10"/>
  <c r="C7" i="10"/>
  <c r="D7" i="10"/>
  <c r="E7" i="10"/>
  <c r="F7" i="10"/>
  <c r="G7" i="10"/>
  <c r="H7" i="10"/>
  <c r="I7" i="10"/>
  <c r="J7" i="10"/>
  <c r="K7" i="10"/>
  <c r="M7" i="10"/>
  <c r="O7" i="10"/>
  <c r="Q7" i="10"/>
  <c r="S7" i="10"/>
  <c r="U7" i="10"/>
  <c r="W7" i="10"/>
  <c r="X7" i="10"/>
  <c r="Y7" i="10"/>
  <c r="Z7" i="10"/>
  <c r="B7" i="10"/>
  <c r="B6" i="10"/>
  <c r="B5" i="10"/>
  <c r="V49" i="9" l="1"/>
  <c r="V35" i="9"/>
  <c r="V47" i="9"/>
  <c r="V48" i="9"/>
  <c r="V34" i="9"/>
  <c r="V37" i="9"/>
  <c r="V36" i="9"/>
  <c r="V22" i="9"/>
  <c r="L4" i="11"/>
  <c r="N4" i="11"/>
  <c r="P4" i="11"/>
  <c r="R4" i="11"/>
  <c r="T4" i="11"/>
  <c r="V4" i="11"/>
  <c r="L6" i="11"/>
  <c r="N6" i="11"/>
  <c r="P6" i="11"/>
  <c r="R6" i="11"/>
  <c r="T6" i="11"/>
  <c r="V6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Z3" i="11"/>
  <c r="V54" i="9" l="1"/>
  <c r="Z3" i="7"/>
  <c r="Z4" i="5"/>
  <c r="Z5" i="5"/>
  <c r="Z6" i="5"/>
  <c r="Z7" i="5"/>
  <c r="Z8" i="5"/>
  <c r="Z3" i="5"/>
  <c r="Z4" i="6"/>
  <c r="Z5" i="6"/>
  <c r="Z6" i="6"/>
  <c r="Z7" i="6"/>
  <c r="Z8" i="6"/>
  <c r="Z3" i="6"/>
  <c r="Z21" i="10"/>
  <c r="Z9" i="10"/>
  <c r="Z16" i="10" s="1"/>
  <c r="Z4" i="4"/>
  <c r="Z5" i="4"/>
  <c r="Z6" i="4"/>
  <c r="Z7" i="4"/>
  <c r="Z8" i="4"/>
  <c r="Z3" i="4"/>
  <c r="U14" i="9"/>
  <c r="Z39" i="2"/>
  <c r="Z4" i="7" s="1"/>
  <c r="Z42" i="2"/>
  <c r="Z5" i="7" s="1"/>
  <c r="Z43" i="2"/>
  <c r="Z6" i="7" s="1"/>
  <c r="Z44" i="2"/>
  <c r="Z7" i="7" s="1"/>
  <c r="Z45" i="2"/>
  <c r="Z8" i="7" s="1"/>
  <c r="Z28" i="2"/>
  <c r="Z17" i="2"/>
  <c r="Z18" i="2" s="1"/>
  <c r="Z9" i="2"/>
  <c r="U17" i="9" l="1"/>
  <c r="U7" i="9"/>
  <c r="Z15" i="10"/>
  <c r="Z14" i="10"/>
  <c r="Z13" i="10"/>
  <c r="U8" i="9"/>
  <c r="Z9" i="5"/>
  <c r="Z9" i="6"/>
  <c r="Z9" i="4"/>
  <c r="Z7" i="11"/>
  <c r="Z46" i="2"/>
  <c r="U31" i="9" s="1"/>
  <c r="U16" i="9"/>
  <c r="U6" i="9"/>
  <c r="U13" i="9"/>
  <c r="U18" i="9" s="1"/>
  <c r="U21" i="9" s="1"/>
  <c r="Y21" i="10"/>
  <c r="X21" i="10"/>
  <c r="W21" i="10"/>
  <c r="U21" i="10"/>
  <c r="S21" i="10"/>
  <c r="Q21" i="10"/>
  <c r="O21" i="10"/>
  <c r="M21" i="10"/>
  <c r="K21" i="10"/>
  <c r="C9" i="10"/>
  <c r="C15" i="10" s="1"/>
  <c r="D9" i="10"/>
  <c r="D13" i="10" s="1"/>
  <c r="E9" i="10"/>
  <c r="F9" i="10"/>
  <c r="F13" i="10" s="1"/>
  <c r="G9" i="10"/>
  <c r="G15" i="10" s="1"/>
  <c r="H9" i="10"/>
  <c r="H13" i="10" s="1"/>
  <c r="I9" i="10"/>
  <c r="J9" i="10"/>
  <c r="J15" i="10" s="1"/>
  <c r="K9" i="10"/>
  <c r="K15" i="10" s="1"/>
  <c r="L9" i="10"/>
  <c r="M9" i="10"/>
  <c r="M13" i="10" s="1"/>
  <c r="N9" i="10"/>
  <c r="O9" i="10"/>
  <c r="O13" i="10" s="1"/>
  <c r="P9" i="10"/>
  <c r="Q9" i="10"/>
  <c r="Q15" i="10" s="1"/>
  <c r="R9" i="10"/>
  <c r="S9" i="10"/>
  <c r="S15" i="10" s="1"/>
  <c r="T9" i="10"/>
  <c r="U9" i="10"/>
  <c r="U13" i="10" s="1"/>
  <c r="V9" i="10"/>
  <c r="W9" i="10"/>
  <c r="W13" i="10" s="1"/>
  <c r="X9" i="10"/>
  <c r="X15" i="10" s="1"/>
  <c r="Y9" i="10"/>
  <c r="Y14" i="10" s="1"/>
  <c r="B9" i="10"/>
  <c r="B14" i="10" s="1"/>
  <c r="U30" i="9" l="1"/>
  <c r="V3" i="9"/>
  <c r="S14" i="10"/>
  <c r="Z9" i="7"/>
  <c r="U28" i="9"/>
  <c r="U22" i="9"/>
  <c r="U10" i="9"/>
  <c r="V11" i="9" s="1"/>
  <c r="U29" i="9"/>
  <c r="S16" i="10"/>
  <c r="W15" i="10"/>
  <c r="F16" i="10"/>
  <c r="J14" i="10"/>
  <c r="O15" i="10"/>
  <c r="S13" i="10"/>
  <c r="B16" i="10"/>
  <c r="K16" i="10"/>
  <c r="C16" i="10"/>
  <c r="F15" i="10"/>
  <c r="G14" i="10"/>
  <c r="K13" i="10"/>
  <c r="C13" i="10"/>
  <c r="J16" i="10"/>
  <c r="F14" i="10"/>
  <c r="J13" i="10"/>
  <c r="B15" i="10"/>
  <c r="G16" i="10"/>
  <c r="K14" i="10"/>
  <c r="C14" i="10"/>
  <c r="G13" i="10"/>
  <c r="X16" i="10"/>
  <c r="Q16" i="10"/>
  <c r="I15" i="10"/>
  <c r="E15" i="10"/>
  <c r="X14" i="10"/>
  <c r="Q14" i="10"/>
  <c r="Y13" i="10"/>
  <c r="W16" i="10"/>
  <c r="O16" i="10"/>
  <c r="I16" i="10"/>
  <c r="E16" i="10"/>
  <c r="U15" i="10"/>
  <c r="M15" i="10"/>
  <c r="H15" i="10"/>
  <c r="D15" i="10"/>
  <c r="W14" i="10"/>
  <c r="O14" i="10"/>
  <c r="I14" i="10"/>
  <c r="E14" i="10"/>
  <c r="X13" i="10"/>
  <c r="Q13" i="10"/>
  <c r="B13" i="10"/>
  <c r="U16" i="10"/>
  <c r="M16" i="10"/>
  <c r="H16" i="10"/>
  <c r="D16" i="10"/>
  <c r="Y15" i="10"/>
  <c r="U14" i="10"/>
  <c r="M14" i="10"/>
  <c r="H14" i="10"/>
  <c r="D14" i="10"/>
  <c r="I13" i="10"/>
  <c r="E13" i="10"/>
  <c r="Y16" i="10"/>
  <c r="B9" i="2"/>
  <c r="C9" i="2"/>
  <c r="C4" i="11" s="1"/>
  <c r="B17" i="2"/>
  <c r="C17" i="2"/>
  <c r="B28" i="2"/>
  <c r="B6" i="11" s="1"/>
  <c r="C28" i="2"/>
  <c r="C6" i="11" s="1"/>
  <c r="B36" i="2"/>
  <c r="C36" i="2"/>
  <c r="B39" i="2"/>
  <c r="C39" i="2"/>
  <c r="B40" i="2"/>
  <c r="C40" i="2"/>
  <c r="B41" i="2"/>
  <c r="C41" i="2"/>
  <c r="B43" i="2"/>
  <c r="C43" i="2"/>
  <c r="B44" i="2"/>
  <c r="C44" i="2"/>
  <c r="B45" i="2"/>
  <c r="C45" i="2"/>
  <c r="U49" i="9" l="1"/>
  <c r="C46" i="2"/>
  <c r="B18" i="2"/>
  <c r="B5" i="11" s="1"/>
  <c r="C42" i="2"/>
  <c r="C18" i="2"/>
  <c r="C5" i="11" s="1"/>
  <c r="C7" i="11" s="1"/>
  <c r="B46" i="2"/>
  <c r="B4" i="11"/>
  <c r="B7" i="11" s="1"/>
  <c r="B42" i="2"/>
  <c r="U35" i="9"/>
  <c r="U48" i="9"/>
  <c r="U37" i="9"/>
  <c r="U47" i="9"/>
  <c r="U34" i="9"/>
  <c r="U36" i="9"/>
  <c r="Y45" i="2"/>
  <c r="X45" i="2"/>
  <c r="W45" i="2"/>
  <c r="Y44" i="2"/>
  <c r="X44" i="2"/>
  <c r="W44" i="2"/>
  <c r="Y43" i="2"/>
  <c r="X43" i="2"/>
  <c r="W43" i="2"/>
  <c r="Y42" i="2"/>
  <c r="X42" i="2"/>
  <c r="W42" i="2"/>
  <c r="Y39" i="2"/>
  <c r="X39" i="2"/>
  <c r="W39" i="2"/>
  <c r="Y28" i="2"/>
  <c r="X28" i="2"/>
  <c r="X6" i="11" s="1"/>
  <c r="W28" i="2"/>
  <c r="W6" i="11" s="1"/>
  <c r="Y17" i="2"/>
  <c r="Y18" i="2" s="1"/>
  <c r="X17" i="2"/>
  <c r="X18" i="2" s="1"/>
  <c r="X5" i="11" s="1"/>
  <c r="W17" i="2"/>
  <c r="W18" i="2" s="1"/>
  <c r="W5" i="11" s="1"/>
  <c r="Y9" i="2"/>
  <c r="X9" i="2"/>
  <c r="W9" i="2"/>
  <c r="W4" i="11" s="1"/>
  <c r="U54" i="9" l="1"/>
  <c r="Y7" i="11"/>
  <c r="W7" i="11"/>
  <c r="X46" i="2"/>
  <c r="X4" i="11"/>
  <c r="X7" i="11" s="1"/>
  <c r="W46" i="2"/>
  <c r="Y46" i="2"/>
  <c r="U3" i="9" s="1"/>
  <c r="S17" i="2"/>
  <c r="N16" i="9" s="1"/>
  <c r="Q17" i="2"/>
  <c r="L7" i="9" s="1"/>
  <c r="O17" i="2"/>
  <c r="M17" i="2"/>
  <c r="H7" i="9" s="1"/>
  <c r="D17" i="2"/>
  <c r="E17" i="2"/>
  <c r="F17" i="2"/>
  <c r="G17" i="2"/>
  <c r="B16" i="9" s="1"/>
  <c r="H17" i="2"/>
  <c r="I17" i="2"/>
  <c r="J17" i="2"/>
  <c r="E7" i="9" s="1"/>
  <c r="K17" i="2"/>
  <c r="F7" i="9" s="1"/>
  <c r="M36" i="2"/>
  <c r="D36" i="2"/>
  <c r="E36" i="2"/>
  <c r="F36" i="2"/>
  <c r="G36" i="2"/>
  <c r="H36" i="2"/>
  <c r="I36" i="2"/>
  <c r="J36" i="2"/>
  <c r="K36" i="2"/>
  <c r="F9" i="9" s="1"/>
  <c r="G9" i="9"/>
  <c r="I9" i="9"/>
  <c r="G6" i="9"/>
  <c r="I6" i="9"/>
  <c r="K6" i="9"/>
  <c r="M6" i="9"/>
  <c r="O6" i="9"/>
  <c r="Q6" i="9"/>
  <c r="B7" i="9"/>
  <c r="C7" i="9"/>
  <c r="G7" i="9"/>
  <c r="I7" i="9"/>
  <c r="K7" i="9"/>
  <c r="M7" i="9"/>
  <c r="O7" i="9"/>
  <c r="Q7" i="9"/>
  <c r="G8" i="9"/>
  <c r="I8" i="9"/>
  <c r="K8" i="9"/>
  <c r="M8" i="9"/>
  <c r="O8" i="9"/>
  <c r="Q8" i="9"/>
  <c r="H9" i="9"/>
  <c r="G13" i="9"/>
  <c r="I13" i="9"/>
  <c r="K13" i="9"/>
  <c r="M13" i="9"/>
  <c r="O13" i="9"/>
  <c r="Q13" i="9"/>
  <c r="B14" i="9"/>
  <c r="C14" i="9"/>
  <c r="D14" i="9"/>
  <c r="E14" i="9"/>
  <c r="F14" i="9"/>
  <c r="H14" i="9"/>
  <c r="J14" i="9"/>
  <c r="L14" i="9"/>
  <c r="N14" i="9"/>
  <c r="P14" i="9"/>
  <c r="R14" i="9"/>
  <c r="S14" i="9"/>
  <c r="T14" i="9"/>
  <c r="L16" i="9" l="1"/>
  <c r="F16" i="9"/>
  <c r="E16" i="9"/>
  <c r="H16" i="9"/>
  <c r="J16" i="9"/>
  <c r="D16" i="9"/>
  <c r="J7" i="9"/>
  <c r="E9" i="9"/>
  <c r="C16" i="9"/>
  <c r="D9" i="9"/>
  <c r="C9" i="9"/>
  <c r="N7" i="9"/>
  <c r="D7" i="9"/>
  <c r="B9" i="9"/>
  <c r="W3" i="7"/>
  <c r="X3" i="7"/>
  <c r="Y3" i="7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L4" i="7"/>
  <c r="N4" i="7"/>
  <c r="P4" i="7"/>
  <c r="R4" i="7"/>
  <c r="T4" i="7"/>
  <c r="V4" i="7"/>
  <c r="L5" i="7"/>
  <c r="N5" i="7"/>
  <c r="P5" i="7"/>
  <c r="R5" i="7"/>
  <c r="T5" i="7"/>
  <c r="V5" i="7"/>
  <c r="L6" i="7"/>
  <c r="N6" i="7"/>
  <c r="P6" i="7"/>
  <c r="R6" i="7"/>
  <c r="T6" i="7"/>
  <c r="V6" i="7"/>
  <c r="L7" i="7"/>
  <c r="N7" i="7"/>
  <c r="P7" i="7"/>
  <c r="R7" i="7"/>
  <c r="T7" i="7"/>
  <c r="V7" i="7"/>
  <c r="L8" i="7"/>
  <c r="N8" i="7"/>
  <c r="P8" i="7"/>
  <c r="R8" i="7"/>
  <c r="T8" i="7"/>
  <c r="V8" i="7"/>
  <c r="A4" i="7"/>
  <c r="A5" i="7"/>
  <c r="A6" i="7"/>
  <c r="A7" i="7"/>
  <c r="A8" i="7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L9" i="5"/>
  <c r="N9" i="5"/>
  <c r="P9" i="5"/>
  <c r="R9" i="5"/>
  <c r="T9" i="5"/>
  <c r="V9" i="5"/>
  <c r="A4" i="5"/>
  <c r="A5" i="5"/>
  <c r="A6" i="5"/>
  <c r="A7" i="5"/>
  <c r="A8" i="5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4" i="6"/>
  <c r="C4" i="6"/>
  <c r="D4" i="6"/>
  <c r="E4" i="6"/>
  <c r="F4" i="6"/>
  <c r="G4" i="6"/>
  <c r="H4" i="6"/>
  <c r="I4" i="6"/>
  <c r="J4" i="6"/>
  <c r="K4" i="6"/>
  <c r="M4" i="6"/>
  <c r="O4" i="6"/>
  <c r="Q4" i="6"/>
  <c r="S4" i="6"/>
  <c r="U4" i="6"/>
  <c r="W4" i="6"/>
  <c r="X4" i="6"/>
  <c r="Y4" i="6"/>
  <c r="B5" i="6"/>
  <c r="C5" i="6"/>
  <c r="D5" i="6"/>
  <c r="E5" i="6"/>
  <c r="F5" i="6"/>
  <c r="G5" i="6"/>
  <c r="H5" i="6"/>
  <c r="I5" i="6"/>
  <c r="J5" i="6"/>
  <c r="K5" i="6"/>
  <c r="M5" i="6"/>
  <c r="O5" i="6"/>
  <c r="Q5" i="6"/>
  <c r="S5" i="6"/>
  <c r="U5" i="6"/>
  <c r="W5" i="6"/>
  <c r="X5" i="6"/>
  <c r="Y5" i="6"/>
  <c r="B6" i="6"/>
  <c r="C6" i="6"/>
  <c r="D6" i="6"/>
  <c r="E6" i="6"/>
  <c r="F6" i="6"/>
  <c r="G6" i="6"/>
  <c r="H6" i="6"/>
  <c r="I6" i="6"/>
  <c r="J6" i="6"/>
  <c r="K6" i="6"/>
  <c r="M6" i="6"/>
  <c r="O6" i="6"/>
  <c r="Q6" i="6"/>
  <c r="S6" i="6"/>
  <c r="U6" i="6"/>
  <c r="W6" i="6"/>
  <c r="X6" i="6"/>
  <c r="Y6" i="6"/>
  <c r="B7" i="6"/>
  <c r="C7" i="6"/>
  <c r="D7" i="6"/>
  <c r="E7" i="6"/>
  <c r="F7" i="6"/>
  <c r="G7" i="6"/>
  <c r="H7" i="6"/>
  <c r="I7" i="6"/>
  <c r="J7" i="6"/>
  <c r="K7" i="6"/>
  <c r="M7" i="6"/>
  <c r="O7" i="6"/>
  <c r="Q7" i="6"/>
  <c r="S7" i="6"/>
  <c r="U7" i="6"/>
  <c r="W7" i="6"/>
  <c r="X7" i="6"/>
  <c r="Y7" i="6"/>
  <c r="B8" i="6"/>
  <c r="C8" i="6"/>
  <c r="D8" i="6"/>
  <c r="E8" i="6"/>
  <c r="F8" i="6"/>
  <c r="G8" i="6"/>
  <c r="H8" i="6"/>
  <c r="I8" i="6"/>
  <c r="J8" i="6"/>
  <c r="K8" i="6"/>
  <c r="M8" i="6"/>
  <c r="O8" i="6"/>
  <c r="Q8" i="6"/>
  <c r="S8" i="6"/>
  <c r="U8" i="6"/>
  <c r="W8" i="6"/>
  <c r="X8" i="6"/>
  <c r="Y8" i="6"/>
  <c r="L9" i="6"/>
  <c r="N9" i="6"/>
  <c r="P9" i="6"/>
  <c r="R9" i="6"/>
  <c r="T9" i="6"/>
  <c r="V9" i="6"/>
  <c r="A4" i="6"/>
  <c r="A5" i="6"/>
  <c r="A6" i="6"/>
  <c r="A7" i="6"/>
  <c r="A8" i="6"/>
  <c r="Y3" i="4"/>
  <c r="Y4" i="4"/>
  <c r="Y5" i="4"/>
  <c r="Y6" i="4"/>
  <c r="Y7" i="4"/>
  <c r="Y8" i="4"/>
  <c r="U3" i="4"/>
  <c r="V3" i="4"/>
  <c r="W3" i="4"/>
  <c r="X3" i="4"/>
  <c r="U4" i="4"/>
  <c r="W4" i="4"/>
  <c r="X4" i="4"/>
  <c r="U5" i="4"/>
  <c r="W5" i="4"/>
  <c r="X5" i="4"/>
  <c r="U6" i="4"/>
  <c r="W6" i="4"/>
  <c r="X6" i="4"/>
  <c r="U7" i="4"/>
  <c r="W7" i="4"/>
  <c r="X7" i="4"/>
  <c r="U8" i="4"/>
  <c r="W8" i="4"/>
  <c r="X8" i="4"/>
  <c r="V9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B4" i="4"/>
  <c r="C4" i="4"/>
  <c r="D4" i="4"/>
  <c r="E4" i="4"/>
  <c r="F4" i="4"/>
  <c r="G4" i="4"/>
  <c r="H4" i="4"/>
  <c r="I4" i="4"/>
  <c r="J4" i="4"/>
  <c r="K4" i="4"/>
  <c r="M4" i="4"/>
  <c r="O4" i="4"/>
  <c r="Q4" i="4"/>
  <c r="S4" i="4"/>
  <c r="B5" i="4"/>
  <c r="C5" i="4"/>
  <c r="D5" i="4"/>
  <c r="E5" i="4"/>
  <c r="F5" i="4"/>
  <c r="G5" i="4"/>
  <c r="H5" i="4"/>
  <c r="I5" i="4"/>
  <c r="J5" i="4"/>
  <c r="K5" i="4"/>
  <c r="M5" i="4"/>
  <c r="O5" i="4"/>
  <c r="Q5" i="4"/>
  <c r="S5" i="4"/>
  <c r="B6" i="4"/>
  <c r="C6" i="4"/>
  <c r="D6" i="4"/>
  <c r="E6" i="4"/>
  <c r="F6" i="4"/>
  <c r="G6" i="4"/>
  <c r="H6" i="4"/>
  <c r="I6" i="4"/>
  <c r="J6" i="4"/>
  <c r="K6" i="4"/>
  <c r="M6" i="4"/>
  <c r="O6" i="4"/>
  <c r="Q6" i="4"/>
  <c r="S6" i="4"/>
  <c r="B7" i="4"/>
  <c r="C7" i="4"/>
  <c r="D7" i="4"/>
  <c r="E7" i="4"/>
  <c r="F7" i="4"/>
  <c r="G7" i="4"/>
  <c r="H7" i="4"/>
  <c r="I7" i="4"/>
  <c r="J7" i="4"/>
  <c r="K7" i="4"/>
  <c r="M7" i="4"/>
  <c r="O7" i="4"/>
  <c r="Q7" i="4"/>
  <c r="S7" i="4"/>
  <c r="B8" i="4"/>
  <c r="C8" i="4"/>
  <c r="D8" i="4"/>
  <c r="E8" i="4"/>
  <c r="F8" i="4"/>
  <c r="G8" i="4"/>
  <c r="H8" i="4"/>
  <c r="I8" i="4"/>
  <c r="J8" i="4"/>
  <c r="K8" i="4"/>
  <c r="M8" i="4"/>
  <c r="O8" i="4"/>
  <c r="Q8" i="4"/>
  <c r="S8" i="4"/>
  <c r="L9" i="4"/>
  <c r="N9" i="4"/>
  <c r="P9" i="4"/>
  <c r="R9" i="4"/>
  <c r="T9" i="4"/>
  <c r="A4" i="4"/>
  <c r="A5" i="4"/>
  <c r="A6" i="4"/>
  <c r="A7" i="4"/>
  <c r="A8" i="4"/>
  <c r="Y7" i="7" l="1"/>
  <c r="X7" i="7"/>
  <c r="W7" i="7"/>
  <c r="V46" i="2"/>
  <c r="V18" i="2"/>
  <c r="V5" i="11" s="1"/>
  <c r="V7" i="11" s="1"/>
  <c r="L18" i="2"/>
  <c r="L5" i="11" s="1"/>
  <c r="L7" i="11" s="1"/>
  <c r="N18" i="2"/>
  <c r="N5" i="11" s="1"/>
  <c r="N7" i="11" s="1"/>
  <c r="P18" i="2"/>
  <c r="P5" i="11" s="1"/>
  <c r="P7" i="11" s="1"/>
  <c r="R18" i="2"/>
  <c r="R5" i="11" s="1"/>
  <c r="R7" i="11" s="1"/>
  <c r="T18" i="2"/>
  <c r="T5" i="11" s="1"/>
  <c r="T7" i="11" s="1"/>
  <c r="N46" i="2"/>
  <c r="D39" i="2"/>
  <c r="E39" i="2"/>
  <c r="F39" i="2"/>
  <c r="G39" i="2"/>
  <c r="H39" i="2"/>
  <c r="I39" i="2"/>
  <c r="D40" i="2"/>
  <c r="E40" i="2"/>
  <c r="F40" i="2"/>
  <c r="G40" i="2"/>
  <c r="H40" i="2"/>
  <c r="I40" i="2"/>
  <c r="D43" i="2"/>
  <c r="E43" i="2"/>
  <c r="F43" i="2"/>
  <c r="G43" i="2"/>
  <c r="H43" i="2"/>
  <c r="I43" i="2"/>
  <c r="J43" i="2"/>
  <c r="K43" i="2"/>
  <c r="M43" i="2"/>
  <c r="C7" i="7"/>
  <c r="D44" i="2"/>
  <c r="D7" i="7" s="1"/>
  <c r="E44" i="2"/>
  <c r="E7" i="7" s="1"/>
  <c r="F44" i="2"/>
  <c r="F7" i="7" s="1"/>
  <c r="G44" i="2"/>
  <c r="G7" i="7" s="1"/>
  <c r="H44" i="2"/>
  <c r="H7" i="7" s="1"/>
  <c r="I44" i="2"/>
  <c r="I7" i="7" s="1"/>
  <c r="J44" i="2"/>
  <c r="J7" i="7" s="1"/>
  <c r="K44" i="2"/>
  <c r="K7" i="7" s="1"/>
  <c r="M44" i="2"/>
  <c r="M7" i="7" s="1"/>
  <c r="D45" i="2"/>
  <c r="E45" i="2"/>
  <c r="F45" i="2"/>
  <c r="G45" i="2"/>
  <c r="H45" i="2"/>
  <c r="I45" i="2"/>
  <c r="J45" i="2"/>
  <c r="K45" i="2"/>
  <c r="M45" i="2"/>
  <c r="B7" i="7"/>
  <c r="O39" i="2"/>
  <c r="O42" i="2"/>
  <c r="O43" i="2"/>
  <c r="M42" i="2"/>
  <c r="K42" i="2"/>
  <c r="S28" i="2"/>
  <c r="S6" i="11" s="1"/>
  <c r="Q28" i="2"/>
  <c r="Q6" i="11" s="1"/>
  <c r="O28" i="2"/>
  <c r="O6" i="11" s="1"/>
  <c r="M28" i="2"/>
  <c r="M6" i="11" s="1"/>
  <c r="K28" i="2"/>
  <c r="K6" i="11" s="1"/>
  <c r="U45" i="2"/>
  <c r="U9" i="2"/>
  <c r="U4" i="11" s="1"/>
  <c r="U17" i="2"/>
  <c r="U28" i="2"/>
  <c r="U6" i="11" s="1"/>
  <c r="U44" i="2"/>
  <c r="U7" i="7" s="1"/>
  <c r="U43" i="2"/>
  <c r="U42" i="2"/>
  <c r="U39" i="2"/>
  <c r="J28" i="2"/>
  <c r="J6" i="11" s="1"/>
  <c r="S45" i="2"/>
  <c r="S44" i="2"/>
  <c r="S7" i="7" s="1"/>
  <c r="S43" i="2"/>
  <c r="S42" i="2"/>
  <c r="S39" i="2"/>
  <c r="Q45" i="2"/>
  <c r="Q44" i="2"/>
  <c r="Q7" i="7" s="1"/>
  <c r="Q43" i="2"/>
  <c r="Q42" i="2"/>
  <c r="Q39" i="2"/>
  <c r="O45" i="2"/>
  <c r="O44" i="2"/>
  <c r="O7" i="7" s="1"/>
  <c r="Q9" i="2"/>
  <c r="Q4" i="11" s="1"/>
  <c r="Q9" i="6"/>
  <c r="P46" i="2"/>
  <c r="R46" i="2"/>
  <c r="S9" i="2"/>
  <c r="S4" i="11" s="1"/>
  <c r="T46" i="2"/>
  <c r="C9" i="6"/>
  <c r="D28" i="2"/>
  <c r="D6" i="11" s="1"/>
  <c r="D9" i="2"/>
  <c r="D4" i="11" s="1"/>
  <c r="E28" i="2"/>
  <c r="E6" i="11" s="1"/>
  <c r="E9" i="2"/>
  <c r="E4" i="11" s="1"/>
  <c r="F28" i="2"/>
  <c r="F6" i="11" s="1"/>
  <c r="F9" i="2"/>
  <c r="F4" i="11" s="1"/>
  <c r="G28" i="2"/>
  <c r="G6" i="11" s="1"/>
  <c r="G9" i="2"/>
  <c r="G4" i="11" s="1"/>
  <c r="G9" i="6"/>
  <c r="H28" i="2"/>
  <c r="H6" i="11" s="1"/>
  <c r="H9" i="2"/>
  <c r="H4" i="11" s="1"/>
  <c r="I28" i="2"/>
  <c r="I6" i="11" s="1"/>
  <c r="I9" i="2"/>
  <c r="I4" i="11" s="1"/>
  <c r="I9" i="6"/>
  <c r="J9" i="2"/>
  <c r="J4" i="11" s="1"/>
  <c r="K9" i="2"/>
  <c r="K4" i="11" s="1"/>
  <c r="K9" i="6"/>
  <c r="L46" i="2"/>
  <c r="M9" i="2"/>
  <c r="M4" i="11" s="1"/>
  <c r="M9" i="6"/>
  <c r="O9" i="2"/>
  <c r="O4" i="11" s="1"/>
  <c r="O9" i="6"/>
  <c r="B9" i="6"/>
  <c r="M39" i="2"/>
  <c r="K39" i="2"/>
  <c r="J39" i="2"/>
  <c r="M41" i="2"/>
  <c r="J40" i="2"/>
  <c r="J41" i="2"/>
  <c r="I41" i="2"/>
  <c r="H41" i="2"/>
  <c r="G41" i="2"/>
  <c r="G42" i="2" s="1"/>
  <c r="F41" i="2"/>
  <c r="E41" i="2"/>
  <c r="D41" i="2"/>
  <c r="E18" i="2"/>
  <c r="E5" i="11" s="1"/>
  <c r="E7" i="11" l="1"/>
  <c r="J46" i="2"/>
  <c r="E43" i="9" s="1"/>
  <c r="D42" i="2"/>
  <c r="D5" i="7" s="1"/>
  <c r="H42" i="2"/>
  <c r="H5" i="7" s="1"/>
  <c r="G40" i="9"/>
  <c r="G41" i="9"/>
  <c r="G42" i="9"/>
  <c r="G43" i="9"/>
  <c r="K41" i="9"/>
  <c r="K40" i="9"/>
  <c r="K42" i="9"/>
  <c r="K24" i="9"/>
  <c r="K10" i="9"/>
  <c r="S4" i="7"/>
  <c r="L8" i="9"/>
  <c r="L17" i="9"/>
  <c r="L13" i="9"/>
  <c r="L18" i="9" s="1"/>
  <c r="H8" i="7"/>
  <c r="D8" i="7"/>
  <c r="H6" i="7"/>
  <c r="F4" i="7"/>
  <c r="S8" i="9"/>
  <c r="S17" i="9"/>
  <c r="J4" i="7"/>
  <c r="C6" i="9"/>
  <c r="B6" i="9"/>
  <c r="Q6" i="7"/>
  <c r="S5" i="7"/>
  <c r="U4" i="7"/>
  <c r="P8" i="9"/>
  <c r="P17" i="9"/>
  <c r="F8" i="9"/>
  <c r="F13" i="9"/>
  <c r="F18" i="9" s="1"/>
  <c r="F17" i="9"/>
  <c r="S9" i="5"/>
  <c r="N8" i="9"/>
  <c r="N17" i="9"/>
  <c r="N13" i="9"/>
  <c r="N18" i="9" s="1"/>
  <c r="O5" i="7"/>
  <c r="B8" i="7"/>
  <c r="K8" i="7"/>
  <c r="G8" i="7"/>
  <c r="C8" i="7"/>
  <c r="K6" i="7"/>
  <c r="G6" i="7"/>
  <c r="C6" i="7"/>
  <c r="I4" i="7"/>
  <c r="E4" i="7"/>
  <c r="W4" i="7"/>
  <c r="W8" i="7"/>
  <c r="X9" i="4"/>
  <c r="S6" i="9"/>
  <c r="X6" i="7"/>
  <c r="T6" i="9"/>
  <c r="Y8" i="7"/>
  <c r="Y4" i="7"/>
  <c r="K4" i="7"/>
  <c r="B9" i="5"/>
  <c r="D6" i="9"/>
  <c r="H9" i="5"/>
  <c r="C8" i="9"/>
  <c r="C17" i="9"/>
  <c r="C13" i="9"/>
  <c r="C18" i="9" s="1"/>
  <c r="G9" i="5"/>
  <c r="B8" i="9"/>
  <c r="B13" i="9"/>
  <c r="B18" i="9" s="1"/>
  <c r="B17" i="9"/>
  <c r="C9" i="4"/>
  <c r="S9" i="4"/>
  <c r="N6" i="9"/>
  <c r="Q9" i="4"/>
  <c r="L6" i="9"/>
  <c r="O8" i="7"/>
  <c r="S6" i="7"/>
  <c r="J9" i="5"/>
  <c r="E17" i="9"/>
  <c r="E8" i="9"/>
  <c r="E13" i="9"/>
  <c r="E18" i="9" s="1"/>
  <c r="U5" i="7"/>
  <c r="U9" i="6"/>
  <c r="P16" i="9"/>
  <c r="P13" i="9"/>
  <c r="P18" i="9" s="1"/>
  <c r="P7" i="9"/>
  <c r="M9" i="5"/>
  <c r="H8" i="9"/>
  <c r="H17" i="9"/>
  <c r="H13" i="9"/>
  <c r="H18" i="9" s="1"/>
  <c r="K5" i="7"/>
  <c r="O4" i="7"/>
  <c r="J8" i="7"/>
  <c r="F8" i="7"/>
  <c r="J6" i="7"/>
  <c r="E30" i="9"/>
  <c r="F6" i="7"/>
  <c r="H4" i="7"/>
  <c r="D4" i="7"/>
  <c r="W9" i="4"/>
  <c r="R6" i="9"/>
  <c r="W5" i="7"/>
  <c r="X9" i="6"/>
  <c r="S16" i="9"/>
  <c r="S7" i="9"/>
  <c r="S13" i="9"/>
  <c r="S18" i="9" s="1"/>
  <c r="X5" i="7"/>
  <c r="T13" i="9"/>
  <c r="T18" i="9" s="1"/>
  <c r="T16" i="9"/>
  <c r="T7" i="9"/>
  <c r="G5" i="7"/>
  <c r="J6" i="9"/>
  <c r="E40" i="9"/>
  <c r="E6" i="9"/>
  <c r="O41" i="9"/>
  <c r="O42" i="9"/>
  <c r="O40" i="9"/>
  <c r="O10" i="9"/>
  <c r="O24" i="9"/>
  <c r="Q5" i="7"/>
  <c r="S8" i="7"/>
  <c r="U8" i="7"/>
  <c r="O6" i="7"/>
  <c r="M8" i="7"/>
  <c r="M6" i="7"/>
  <c r="D6" i="7"/>
  <c r="I43" i="9"/>
  <c r="I41" i="9"/>
  <c r="I42" i="9"/>
  <c r="I40" i="9"/>
  <c r="R8" i="9"/>
  <c r="R17" i="9"/>
  <c r="Y5" i="7"/>
  <c r="M4" i="7"/>
  <c r="H6" i="9"/>
  <c r="F6" i="9"/>
  <c r="I9" i="5"/>
  <c r="D8" i="9"/>
  <c r="D17" i="9"/>
  <c r="D13" i="9"/>
  <c r="D18" i="9" s="1"/>
  <c r="D9" i="5"/>
  <c r="C9" i="5"/>
  <c r="M41" i="9"/>
  <c r="M40" i="9"/>
  <c r="M42" i="9"/>
  <c r="M24" i="9"/>
  <c r="M10" i="9"/>
  <c r="Q4" i="7"/>
  <c r="Q8" i="7"/>
  <c r="U6" i="7"/>
  <c r="U9" i="4"/>
  <c r="P6" i="9"/>
  <c r="O9" i="5"/>
  <c r="J8" i="9"/>
  <c r="J17" i="9"/>
  <c r="J13" i="9"/>
  <c r="J18" i="9" s="1"/>
  <c r="M5" i="7"/>
  <c r="B4" i="7"/>
  <c r="B6" i="7"/>
  <c r="I8" i="7"/>
  <c r="E8" i="7"/>
  <c r="I6" i="7"/>
  <c r="E6" i="7"/>
  <c r="G4" i="7"/>
  <c r="C4" i="7"/>
  <c r="Q41" i="9"/>
  <c r="Q42" i="9"/>
  <c r="Q40" i="9"/>
  <c r="Q24" i="9"/>
  <c r="Q10" i="9"/>
  <c r="W9" i="6"/>
  <c r="R7" i="9"/>
  <c r="R16" i="9"/>
  <c r="R13" i="9"/>
  <c r="R18" i="9" s="1"/>
  <c r="W6" i="7"/>
  <c r="X8" i="7"/>
  <c r="X4" i="7"/>
  <c r="T17" i="9"/>
  <c r="T8" i="9"/>
  <c r="Y6" i="7"/>
  <c r="N9" i="7"/>
  <c r="I10" i="9"/>
  <c r="I24" i="9"/>
  <c r="E24" i="9"/>
  <c r="L9" i="7"/>
  <c r="G24" i="9"/>
  <c r="G10" i="9"/>
  <c r="F9" i="5"/>
  <c r="E9" i="5"/>
  <c r="R9" i="7"/>
  <c r="X9" i="5"/>
  <c r="M9" i="4"/>
  <c r="K9" i="4"/>
  <c r="F18" i="2"/>
  <c r="F5" i="11" s="1"/>
  <c r="F7" i="11" s="1"/>
  <c r="T9" i="7"/>
  <c r="P9" i="7"/>
  <c r="Y9" i="4"/>
  <c r="J9" i="4"/>
  <c r="O9" i="4"/>
  <c r="H9" i="6"/>
  <c r="F9" i="6"/>
  <c r="E9" i="6"/>
  <c r="D9" i="6"/>
  <c r="S18" i="2"/>
  <c r="S5" i="11" s="1"/>
  <c r="S7" i="11" s="1"/>
  <c r="S9" i="6"/>
  <c r="V9" i="7"/>
  <c r="Y9" i="6"/>
  <c r="U46" i="2"/>
  <c r="P31" i="9" s="1"/>
  <c r="O46" i="2"/>
  <c r="J42" i="9" s="1"/>
  <c r="B9" i="4"/>
  <c r="J9" i="6"/>
  <c r="I9" i="4"/>
  <c r="H9" i="4"/>
  <c r="G9" i="4"/>
  <c r="F9" i="4"/>
  <c r="E9" i="4"/>
  <c r="D9" i="4"/>
  <c r="U9" i="5"/>
  <c r="K9" i="5"/>
  <c r="Q9" i="5"/>
  <c r="R29" i="9"/>
  <c r="W9" i="5"/>
  <c r="Y9" i="5"/>
  <c r="K46" i="2"/>
  <c r="M18" i="2"/>
  <c r="M5" i="11" s="1"/>
  <c r="M7" i="11" s="1"/>
  <c r="D46" i="2"/>
  <c r="H18" i="2"/>
  <c r="H5" i="11" s="1"/>
  <c r="H7" i="11" s="1"/>
  <c r="H46" i="2"/>
  <c r="Q46" i="2"/>
  <c r="L42" i="9" s="1"/>
  <c r="I18" i="2"/>
  <c r="I5" i="11" s="1"/>
  <c r="I7" i="11" s="1"/>
  <c r="I42" i="2"/>
  <c r="J42" i="2"/>
  <c r="K18" i="2"/>
  <c r="K5" i="11" s="1"/>
  <c r="K7" i="11" s="1"/>
  <c r="G46" i="2"/>
  <c r="B40" i="9" s="1"/>
  <c r="F46" i="2"/>
  <c r="D18" i="2"/>
  <c r="D5" i="11" s="1"/>
  <c r="D7" i="11" s="1"/>
  <c r="G18" i="2"/>
  <c r="G5" i="11" s="1"/>
  <c r="G7" i="11" s="1"/>
  <c r="E42" i="2"/>
  <c r="F42" i="2"/>
  <c r="J18" i="2"/>
  <c r="J5" i="11" s="1"/>
  <c r="J7" i="11" s="1"/>
  <c r="I46" i="2"/>
  <c r="D31" i="9" s="1"/>
  <c r="Q18" i="2"/>
  <c r="Q5" i="11" s="1"/>
  <c r="Q7" i="11" s="1"/>
  <c r="U18" i="2"/>
  <c r="U5" i="11" s="1"/>
  <c r="U7" i="11" s="1"/>
  <c r="M46" i="2"/>
  <c r="E46" i="2"/>
  <c r="S46" i="2"/>
  <c r="N42" i="9" s="1"/>
  <c r="O18" i="2"/>
  <c r="O5" i="11" s="1"/>
  <c r="O7" i="11" s="1"/>
  <c r="T31" i="9"/>
  <c r="E10" i="9" l="1"/>
  <c r="E31" i="9"/>
  <c r="E41" i="9"/>
  <c r="E48" i="9" s="1"/>
  <c r="J9" i="7"/>
  <c r="E28" i="9"/>
  <c r="E42" i="9"/>
  <c r="E49" i="9" s="1"/>
  <c r="Q48" i="9"/>
  <c r="D41" i="9"/>
  <c r="P42" i="9"/>
  <c r="L41" i="9"/>
  <c r="L28" i="9"/>
  <c r="L30" i="9"/>
  <c r="D30" i="9"/>
  <c r="P41" i="9"/>
  <c r="D40" i="9"/>
  <c r="E47" i="9"/>
  <c r="R30" i="9"/>
  <c r="N30" i="9"/>
  <c r="P30" i="9"/>
  <c r="M49" i="9"/>
  <c r="N41" i="9"/>
  <c r="P28" i="9"/>
  <c r="M47" i="9"/>
  <c r="I47" i="9"/>
  <c r="L29" i="9"/>
  <c r="O47" i="9"/>
  <c r="N40" i="9"/>
  <c r="P40" i="9"/>
  <c r="L31" i="9"/>
  <c r="M48" i="9"/>
  <c r="I49" i="9"/>
  <c r="O49" i="9"/>
  <c r="K48" i="9"/>
  <c r="G47" i="9"/>
  <c r="S28" i="9"/>
  <c r="B28" i="9"/>
  <c r="B41" i="9"/>
  <c r="S30" i="9"/>
  <c r="B31" i="9"/>
  <c r="S29" i="9"/>
  <c r="N31" i="9"/>
  <c r="J28" i="9"/>
  <c r="J31" i="9"/>
  <c r="K47" i="9"/>
  <c r="G48" i="9"/>
  <c r="E50" i="9"/>
  <c r="H43" i="9"/>
  <c r="H42" i="9"/>
  <c r="F5" i="7"/>
  <c r="J5" i="7"/>
  <c r="E29" i="9"/>
  <c r="E35" i="9" s="1"/>
  <c r="C5" i="7"/>
  <c r="J22" i="9"/>
  <c r="J21" i="9"/>
  <c r="H31" i="9"/>
  <c r="H41" i="9"/>
  <c r="I5" i="7"/>
  <c r="D29" i="9"/>
  <c r="C43" i="9"/>
  <c r="C42" i="9"/>
  <c r="F42" i="9"/>
  <c r="F43" i="9"/>
  <c r="R24" i="9"/>
  <c r="R10" i="9"/>
  <c r="R11" i="9" s="1"/>
  <c r="R3" i="9"/>
  <c r="R42" i="9"/>
  <c r="D21" i="9"/>
  <c r="D22" i="9"/>
  <c r="H40" i="9"/>
  <c r="H22" i="9"/>
  <c r="H21" i="9"/>
  <c r="E21" i="9"/>
  <c r="E22" i="9"/>
  <c r="C41" i="9"/>
  <c r="R31" i="9"/>
  <c r="F30" i="9"/>
  <c r="N21" i="9"/>
  <c r="N22" i="9"/>
  <c r="F41" i="9"/>
  <c r="C30" i="9"/>
  <c r="C31" i="9"/>
  <c r="T49" i="9"/>
  <c r="T10" i="9"/>
  <c r="U11" i="9" s="1"/>
  <c r="T3" i="9"/>
  <c r="S10" i="9"/>
  <c r="S24" i="9"/>
  <c r="S3" i="9"/>
  <c r="E5" i="7"/>
  <c r="B42" i="9"/>
  <c r="B43" i="9"/>
  <c r="S31" i="9"/>
  <c r="R21" i="9"/>
  <c r="R22" i="9"/>
  <c r="Q47" i="9"/>
  <c r="H29" i="9"/>
  <c r="H28" i="9"/>
  <c r="I48" i="9"/>
  <c r="H30" i="9"/>
  <c r="J30" i="9"/>
  <c r="O48" i="9"/>
  <c r="J40" i="9"/>
  <c r="S42" i="9"/>
  <c r="B21" i="9"/>
  <c r="B22" i="9"/>
  <c r="C22" i="9"/>
  <c r="C21" i="9"/>
  <c r="T28" i="9"/>
  <c r="C40" i="9"/>
  <c r="E34" i="9"/>
  <c r="S41" i="9"/>
  <c r="G50" i="9"/>
  <c r="E3" i="9"/>
  <c r="D43" i="9"/>
  <c r="D42" i="9"/>
  <c r="B5" i="7"/>
  <c r="P24" i="9"/>
  <c r="P10" i="9"/>
  <c r="P11" i="9" s="1"/>
  <c r="P3" i="9"/>
  <c r="J3" i="9"/>
  <c r="T30" i="9"/>
  <c r="Q3" i="9"/>
  <c r="Q49" i="9"/>
  <c r="J41" i="9"/>
  <c r="F40" i="9"/>
  <c r="T29" i="9"/>
  <c r="R41" i="9"/>
  <c r="I50" i="9"/>
  <c r="C29" i="9"/>
  <c r="B29" i="9"/>
  <c r="T22" i="9"/>
  <c r="T21" i="9"/>
  <c r="S22" i="9"/>
  <c r="S21" i="9"/>
  <c r="R40" i="9"/>
  <c r="C28" i="9"/>
  <c r="E36" i="9"/>
  <c r="E37" i="9"/>
  <c r="F29" i="9"/>
  <c r="P21" i="9"/>
  <c r="P22" i="9"/>
  <c r="P29" i="9"/>
  <c r="L40" i="9"/>
  <c r="F28" i="9"/>
  <c r="S40" i="9"/>
  <c r="R28" i="9"/>
  <c r="D28" i="9"/>
  <c r="B30" i="9"/>
  <c r="F31" i="9"/>
  <c r="J29" i="9"/>
  <c r="F21" i="9"/>
  <c r="F22" i="9"/>
  <c r="N29" i="9"/>
  <c r="L21" i="9"/>
  <c r="L22" i="9"/>
  <c r="N28" i="9"/>
  <c r="K49" i="9"/>
  <c r="G49" i="9"/>
  <c r="S9" i="7"/>
  <c r="O3" i="9"/>
  <c r="N24" i="9"/>
  <c r="N49" i="9" s="1"/>
  <c r="N3" i="9"/>
  <c r="N10" i="9"/>
  <c r="Q9" i="7"/>
  <c r="L24" i="9"/>
  <c r="M3" i="9"/>
  <c r="L10" i="9"/>
  <c r="L3" i="9"/>
  <c r="K3" i="9"/>
  <c r="J10" i="9"/>
  <c r="K11" i="9" s="1"/>
  <c r="J24" i="9"/>
  <c r="C24" i="9"/>
  <c r="C3" i="9"/>
  <c r="C10" i="9"/>
  <c r="M9" i="7"/>
  <c r="H10" i="9"/>
  <c r="H11" i="9" s="1"/>
  <c r="H24" i="9"/>
  <c r="H3" i="9"/>
  <c r="G3" i="9"/>
  <c r="B10" i="9"/>
  <c r="B24" i="9"/>
  <c r="B47" i="9" s="1"/>
  <c r="B3" i="9"/>
  <c r="D9" i="7"/>
  <c r="I3" i="9"/>
  <c r="K9" i="7"/>
  <c r="F10" i="9"/>
  <c r="F24" i="9"/>
  <c r="F3" i="9"/>
  <c r="E9" i="7"/>
  <c r="D10" i="9"/>
  <c r="D3" i="9"/>
  <c r="D24" i="9"/>
  <c r="C9" i="7"/>
  <c r="Y9" i="7"/>
  <c r="B9" i="7"/>
  <c r="I9" i="7"/>
  <c r="O9" i="7"/>
  <c r="U9" i="7"/>
  <c r="G9" i="7"/>
  <c r="X9" i="7"/>
  <c r="F9" i="7"/>
  <c r="H9" i="7"/>
  <c r="W9" i="7"/>
  <c r="F11" i="9" l="1"/>
  <c r="I54" i="9"/>
  <c r="L48" i="9"/>
  <c r="G52" i="9"/>
  <c r="E52" i="9"/>
  <c r="I52" i="9"/>
  <c r="D48" i="9"/>
  <c r="I11" i="9"/>
  <c r="P49" i="9"/>
  <c r="Q54" i="9"/>
  <c r="J37" i="9"/>
  <c r="C49" i="9"/>
  <c r="C50" i="9"/>
  <c r="E54" i="9"/>
  <c r="P35" i="9"/>
  <c r="B35" i="9"/>
  <c r="F48" i="9"/>
  <c r="B37" i="9"/>
  <c r="L35" i="9"/>
  <c r="O54" i="9"/>
  <c r="R37" i="9"/>
  <c r="M54" i="9"/>
  <c r="R36" i="9"/>
  <c r="K54" i="9"/>
  <c r="G54" i="9"/>
  <c r="F36" i="9"/>
  <c r="R49" i="9"/>
  <c r="F50" i="9"/>
  <c r="Q11" i="9"/>
  <c r="S34" i="9"/>
  <c r="P36" i="9"/>
  <c r="F37" i="9"/>
  <c r="R34" i="9"/>
  <c r="L47" i="9"/>
  <c r="F35" i="9"/>
  <c r="R47" i="9"/>
  <c r="F47" i="9"/>
  <c r="S37" i="9"/>
  <c r="C36" i="9"/>
  <c r="P37" i="9"/>
  <c r="N37" i="9"/>
  <c r="N48" i="9"/>
  <c r="N54" i="9" s="1"/>
  <c r="N35" i="9"/>
  <c r="S11" i="9"/>
  <c r="S47" i="9"/>
  <c r="T48" i="9"/>
  <c r="T54" i="9" s="1"/>
  <c r="S48" i="9"/>
  <c r="N47" i="9"/>
  <c r="N36" i="9"/>
  <c r="T11" i="9"/>
  <c r="P48" i="9"/>
  <c r="L34" i="9"/>
  <c r="D37" i="9"/>
  <c r="H36" i="9"/>
  <c r="H35" i="9"/>
  <c r="J49" i="9"/>
  <c r="H47" i="9"/>
  <c r="D47" i="9"/>
  <c r="H48" i="9"/>
  <c r="D36" i="9"/>
  <c r="H49" i="9"/>
  <c r="B36" i="9"/>
  <c r="T47" i="9"/>
  <c r="C35" i="9"/>
  <c r="R48" i="9"/>
  <c r="J48" i="9"/>
  <c r="T36" i="9"/>
  <c r="L49" i="9"/>
  <c r="L54" i="9" s="1"/>
  <c r="D49" i="9"/>
  <c r="C47" i="9"/>
  <c r="S49" i="9"/>
  <c r="H34" i="9"/>
  <c r="L37" i="9"/>
  <c r="B50" i="9"/>
  <c r="L36" i="9"/>
  <c r="J34" i="9"/>
  <c r="F49" i="9"/>
  <c r="D35" i="9"/>
  <c r="S36" i="9"/>
  <c r="B48" i="9"/>
  <c r="R35" i="9"/>
  <c r="H37" i="9"/>
  <c r="B34" i="9"/>
  <c r="H50" i="9"/>
  <c r="N34" i="9"/>
  <c r="J35" i="9"/>
  <c r="D34" i="9"/>
  <c r="F34" i="9"/>
  <c r="C34" i="9"/>
  <c r="T35" i="9"/>
  <c r="D50" i="9"/>
  <c r="T34" i="9"/>
  <c r="J47" i="9"/>
  <c r="J36" i="9"/>
  <c r="P47" i="9"/>
  <c r="B49" i="9"/>
  <c r="C37" i="9"/>
  <c r="P34" i="9"/>
  <c r="C48" i="9"/>
  <c r="S35" i="9"/>
  <c r="T37" i="9"/>
  <c r="O11" i="9"/>
  <c r="N11" i="9"/>
  <c r="M11" i="9"/>
  <c r="L11" i="9"/>
  <c r="J11" i="9"/>
  <c r="C11" i="9"/>
  <c r="D11" i="9"/>
  <c r="E11" i="9"/>
  <c r="G11" i="9"/>
  <c r="F52" i="9" l="1"/>
  <c r="P54" i="9"/>
  <c r="B52" i="9"/>
  <c r="D54" i="9"/>
  <c r="D52" i="9"/>
  <c r="H52" i="9"/>
  <c r="C52" i="9"/>
  <c r="F54" i="9"/>
  <c r="C54" i="9"/>
  <c r="R54" i="9"/>
  <c r="S54" i="9"/>
  <c r="J54" i="9"/>
  <c r="B54" i="9"/>
  <c r="H54" i="9"/>
</calcChain>
</file>

<file path=xl/comments1.xml><?xml version="1.0" encoding="utf-8"?>
<comments xmlns="http://schemas.openxmlformats.org/spreadsheetml/2006/main">
  <authors>
    <author>Lionne Koens</author>
    <author>o001ste</author>
  </authors>
  <commentList>
    <comment ref="Y9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9299</t>
        </r>
      </text>
    </comment>
    <comment ref="Z9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9444</t>
        </r>
      </text>
    </comment>
    <comment ref="AB9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10008</t>
        </r>
      </text>
    </comment>
    <comment ref="AE9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11846</t>
        </r>
      </text>
    </comment>
    <comment ref="AF9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op site CBS: 12314</t>
        </r>
      </text>
    </comment>
    <comment ref="Y17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848
</t>
        </r>
      </text>
    </comment>
    <comment ref="Z17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889
</t>
        </r>
      </text>
    </comment>
    <comment ref="AE17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1014</t>
        </r>
      </text>
    </comment>
    <comment ref="AB28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4304
</t>
        </r>
      </text>
    </comment>
    <comment ref="AC28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4506</t>
        </r>
      </text>
    </comment>
    <comment ref="AF28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5142
</t>
        </r>
      </text>
    </comment>
    <comment ref="P36" authorId="1" shapeId="0">
      <text>
        <r>
          <rPr>
            <b/>
            <sz val="8"/>
            <color indexed="81"/>
            <rFont val="Tahoma"/>
            <family val="2"/>
          </rPr>
          <t>o001ste:</t>
        </r>
        <r>
          <rPr>
            <sz val="8"/>
            <color indexed="81"/>
            <rFont val="Tahoma"/>
            <family val="2"/>
          </rPr>
          <t xml:space="preserve">
meegenomen bij de researchinstellingen; omvang kleiner dan 2 miljoen euro, en 29 fte.</t>
        </r>
      </text>
    </comment>
    <comment ref="AB39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8506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4672
</t>
        </r>
      </text>
    </comment>
    <comment ref="AC42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4728</t>
        </r>
      </text>
    </comment>
    <comment ref="AA45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1708</t>
        </r>
      </text>
    </comment>
    <comment ref="Y46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14240
</t>
        </r>
      </text>
    </comment>
    <comment ref="AC46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afrondingsverschil, 16081</t>
        </r>
      </text>
    </comment>
    <comment ref="AF46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CBS 18494</t>
        </r>
      </text>
    </comment>
  </commentList>
</comments>
</file>

<file path=xl/comments2.xml><?xml version="1.0" encoding="utf-8"?>
<comments xmlns="http://schemas.openxmlformats.org/spreadsheetml/2006/main">
  <authors>
    <author>Lionne Koens</author>
  </authors>
  <commentList>
    <comment ref="AA24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bron: CBS ICT, Kennis en economie 2022. (in de meest recente MSTI is dit 1,32)</t>
        </r>
      </text>
    </comment>
    <comment ref="AA46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op basis van R&amp;D-intensiteit nader voorlopige cijfers: 2,29</t>
        </r>
      </text>
    </comment>
    <comment ref="Z47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1,46
</t>
        </r>
      </text>
    </comment>
    <comment ref="Z48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0,60</t>
        </r>
      </text>
    </comment>
  </commentList>
</comments>
</file>

<file path=xl/sharedStrings.xml><?xml version="1.0" encoding="utf-8"?>
<sst xmlns="http://schemas.openxmlformats.org/spreadsheetml/2006/main" count="602" uniqueCount="156">
  <si>
    <t xml:space="preserve"> </t>
  </si>
  <si>
    <t>1995</t>
  </si>
  <si>
    <t>1996</t>
  </si>
  <si>
    <t>1997</t>
  </si>
  <si>
    <t>1998</t>
  </si>
  <si>
    <t>bedrijfsfinanciering publiek onderzoek</t>
  </si>
  <si>
    <t>% bedrijfsfinanciering</t>
  </si>
  <si>
    <t>- in de sector HO</t>
  </si>
  <si>
    <t>- totaal</t>
  </si>
  <si>
    <t>aandeel HO-sector</t>
  </si>
  <si>
    <t>Publiek uitgevoerde R&amp;D</t>
  </si>
  <si>
    <t>Bedrijfsfinanciering publiek onderzoek</t>
  </si>
  <si>
    <t>- bedrijven</t>
  </si>
  <si>
    <t>- overheid</t>
  </si>
  <si>
    <t>- overig nationaal</t>
  </si>
  <si>
    <t>- buitenland</t>
  </si>
  <si>
    <t>R&amp;D naar financieringsbron, in procenten van het totaal</t>
  </si>
  <si>
    <t>R&amp;D naar sector van uitvoering, in procenten van het totaal</t>
  </si>
  <si>
    <t>- Hoger onderwijs</t>
  </si>
  <si>
    <t>- researchinstellingen</t>
  </si>
  <si>
    <t>- PNP</t>
  </si>
  <si>
    <t>Groeipercentages GERD</t>
  </si>
  <si>
    <t>--</t>
  </si>
  <si>
    <t>Totaal sector researchinstellingen</t>
  </si>
  <si>
    <t>Totaal sector hoger onderwijs</t>
  </si>
  <si>
    <t>Totaal alle sectoren</t>
  </si>
  <si>
    <t>- in de sector researchinstellingen</t>
  </si>
  <si>
    <t>aandeel sector researchinstellingen</t>
  </si>
  <si>
    <t>Bronnen</t>
  </si>
  <si>
    <t>- Basiscijfers</t>
  </si>
  <si>
    <t>- Prijsindexcijfers</t>
  </si>
  <si>
    <t>OESO (MSTI)</t>
  </si>
  <si>
    <t>- BBP</t>
  </si>
  <si>
    <t>Totaal private non profit sector</t>
  </si>
  <si>
    <t>Totaal sector researchinstellingen (inc. PNP)</t>
  </si>
  <si>
    <t>Trendbreuk voor cijfers bedrijven tussen 2010 en 2011</t>
  </si>
  <si>
    <t>CBS / OESO (MSTI)</t>
  </si>
  <si>
    <t>- ook bedrijven met minder dan 10 werknemers zijn meegenomen</t>
  </si>
  <si>
    <t xml:space="preserve">CBS-cijfers op basis van Statline </t>
  </si>
  <si>
    <t>Sector bedrijven (= BERD)</t>
  </si>
  <si>
    <t>Sector hoger onderwijs (= HERD)</t>
  </si>
  <si>
    <t>Sector researchinstellingen (= GOVERD)</t>
  </si>
  <si>
    <t>Private non profit sector (= PNP)</t>
  </si>
  <si>
    <t>Totaal (= GERD)</t>
  </si>
  <si>
    <t>De internationale benamingen (= OESO) voor de verschillende sectoren is:</t>
  </si>
  <si>
    <t>- GERD</t>
  </si>
  <si>
    <t>- BERD</t>
  </si>
  <si>
    <t>- GOVERD</t>
  </si>
  <si>
    <t>- HERD</t>
  </si>
  <si>
    <t>Gross Domestic Expenditure on R&amp;D</t>
  </si>
  <si>
    <t>Totale uitgaven voor R&amp;D</t>
  </si>
  <si>
    <t>Business Enterprise Expenditure on R&amp;D</t>
  </si>
  <si>
    <t>Uitgaven voor R&amp;D in de sector bedrijven</t>
  </si>
  <si>
    <t>Government Expenditure on R&amp;D</t>
  </si>
  <si>
    <t>Uitgaven voor R&amp;D in de sector onderzoeksinstituten</t>
  </si>
  <si>
    <t>Higher Education Expenditure on R&amp;D</t>
  </si>
  <si>
    <t>Uitgaven voor R&amp;D in de sector hoger onderwijs</t>
  </si>
  <si>
    <t>- het CBS is overgestapt op een minder harde definitie van R&amp;D</t>
  </si>
  <si>
    <t>Toelichting</t>
  </si>
  <si>
    <t>BBP (miljarden euro) - na revisie</t>
  </si>
  <si>
    <t>Percentage BBP (na revisie)</t>
  </si>
  <si>
    <t>R&amp;D-uitgaven naar financieringsbron, in procenten van het BBP (na revisie)</t>
  </si>
  <si>
    <t>R&amp;D naar sector van uitvoering, in procenten van het BBP (na revisie)</t>
  </si>
  <si>
    <t>Trendbreuk bij de cijfers voor HO tussen 1998 en 1999 vanwege revisies door het CBS van de HO-cijfers</t>
  </si>
  <si>
    <t>11 maart 2015</t>
  </si>
  <si>
    <t>R&amp;D-uitgaven sector researchinstellingen (= GOVERD), naar financieringsbron, in miljoenen euro</t>
  </si>
  <si>
    <t>R&amp;D-uitgaven sector bedrijven (BERD), naar financieringsbron, in miljoenen euro</t>
  </si>
  <si>
    <t>R&amp;D-uitgaven sector hoger onderwijs (= HERD), naar financieringsbron, in miljoenen euro</t>
  </si>
  <si>
    <t>Bedrijven</t>
  </si>
  <si>
    <t>Overheid</t>
  </si>
  <si>
    <t>Hoger onderwijs</t>
  </si>
  <si>
    <t>Privaat non profit</t>
  </si>
  <si>
    <t>Buitenland</t>
  </si>
  <si>
    <t>Universitaire fondsen (eerste geldstroom)</t>
  </si>
  <si>
    <t>Overheid totaal</t>
  </si>
  <si>
    <t>R&amp;D-uitgaven alle sectoren (=GERD), naar financieringsbron,  in miljoenen euro</t>
  </si>
  <si>
    <t>INHOUD</t>
  </si>
  <si>
    <t>Laatste update:</t>
  </si>
  <si>
    <t>update van de cijfers met die van 2013</t>
  </si>
  <si>
    <t>met figuur</t>
  </si>
  <si>
    <t xml:space="preserve">R&amp;D-uitgaven sector bedrijven (BERD), naar financieringsbron, in miljoenen euro </t>
  </si>
  <si>
    <t xml:space="preserve">R&amp;D-uitgaven sector hoger onderwijs (= HERD), naar financieringsbron, in miljoenen euro </t>
  </si>
  <si>
    <t xml:space="preserve">R&amp;D-uitgaven alle sectoren (=GERD), naar financieringsbron,  in miljoenen euro </t>
  </si>
  <si>
    <t>R&amp;D-uitgaven in Nederland naar financieringsbron en sector van uitvoering: basiscijfers vanaf 1990</t>
  </si>
  <si>
    <t>R&amp;D-uitgaven in Nederland naar financieringsbron en sector van uitvoering: bewerkingen van de basiscijfers</t>
  </si>
  <si>
    <t>Totale uitgaven voor R&amp;D in Nederland naar financieringsbron en sector van uitvoering: basiscijfers, in miljoenen euro's</t>
  </si>
  <si>
    <t>Vanaf 2003 maakt de PNP sector onderdeel uit van de sector researchinstellingen</t>
  </si>
  <si>
    <t>Bronnen en toelichting</t>
  </si>
  <si>
    <t xml:space="preserve">Op basis van nieuwe registerinformatie is de opdeling van de populatie in bedrijven en instellingen vanaf statistiekjaar 2012 herzien. </t>
  </si>
  <si>
    <t xml:space="preserve">Als gevolg hiervan is het niveau van R&amp;D uitgaven door bedrijven omlaag bijgesteld en dat van instellingen omhoog. </t>
  </si>
  <si>
    <t>Deze herverdeling heeft geen effect op de totale R&amp;D uitgaven.</t>
  </si>
  <si>
    <t>20 mei 2015</t>
  </si>
  <si>
    <t>cijfers 2011-2013 zijn aangepast</t>
  </si>
  <si>
    <t>Naar buitenland</t>
  </si>
  <si>
    <t>Naar researchinstellingen</t>
  </si>
  <si>
    <t>Naar HO-sector</t>
  </si>
  <si>
    <t>Bruto middelen</t>
  </si>
  <si>
    <t>Eigen middelen</t>
  </si>
  <si>
    <t>in miljoenen euro</t>
  </si>
  <si>
    <t>in procenten van het totaal</t>
  </si>
  <si>
    <t>Vanuit buitenland (M€)</t>
  </si>
  <si>
    <t>Saldo van en naar buitenland (M€)</t>
  </si>
  <si>
    <t>Naar researchinstellingen (incl. PNP)</t>
  </si>
  <si>
    <t>Bruto middelen bedrijven en bestemming , in miljoenen euro en in procenten van bruto totaal</t>
  </si>
  <si>
    <t>Totaal sector hoger onderwijs (rechteras; M€)</t>
  </si>
  <si>
    <t>Totaal sector researchinstellingen (rechteras; M€)</t>
  </si>
  <si>
    <t>Totaal alle sectoren (rechteras; M€)</t>
  </si>
  <si>
    <t>4 november 2015</t>
  </si>
  <si>
    <t>Voorlopige cijfers 2014 toegevoegd</t>
  </si>
  <si>
    <t>De cijfers over 2012 zijn definitief, de cijfers over 2013 zijn nader voorlopig en de cijfers over 2014 zijn voorlopig.</t>
  </si>
  <si>
    <t>Researchinstellingen</t>
  </si>
  <si>
    <t>Hoger Onderwijs</t>
  </si>
  <si>
    <t>Totaal</t>
  </si>
  <si>
    <t>Totale uitgaven voor R&amp;D in Nederland naar sector van uitvoering, in miljoenen euro's</t>
  </si>
  <si>
    <t>..</t>
  </si>
  <si>
    <t>Juni 2016</t>
  </si>
  <si>
    <t>Voorlopige cijfers 2014 gewijzigd in de definitieve cijfers.</t>
  </si>
  <si>
    <t>Lichte aanpassingen van het bbp</t>
  </si>
  <si>
    <t>Researchinstellingen (incl. PNP)</t>
  </si>
  <si>
    <t>Uitgaven BERD in prijzen 2010</t>
  </si>
  <si>
    <t>Uitgaven GOVERD in prijzen 2010</t>
  </si>
  <si>
    <t>Uitgaven PNP in prijzen 2010</t>
  </si>
  <si>
    <t>Totale uitgaven in prijzen 2010</t>
  </si>
  <si>
    <t>Oktober 2016</t>
  </si>
  <si>
    <t>Toevoeging voorlopige 2015-cijfers</t>
  </si>
  <si>
    <t>Toevoeging cijfers naar financieringsbron</t>
  </si>
  <si>
    <t>Trendbreuk tussen 1994 en 1995 voor de BBP-percentages naar financieringsbron en sector van uitvoering (vanwege bijstelling van het BBP)</t>
  </si>
  <si>
    <t>Mei 2017</t>
  </si>
  <si>
    <t>November 2016</t>
  </si>
  <si>
    <t>Bijstelling op basis van de definitieve cijfers 2015</t>
  </si>
  <si>
    <t>Uitgaven HERD in prijzen 2010</t>
  </si>
  <si>
    <t>Groeipercentages (in prijzen 2010</t>
  </si>
  <si>
    <t>Totaal sector bedrijven (rechteras; M€)</t>
  </si>
  <si>
    <t>September 2018</t>
  </si>
  <si>
    <t>Bijstelling op basis van nieuwe voorlopige 2016 cijfers</t>
  </si>
  <si>
    <t>November 2018</t>
  </si>
  <si>
    <t>Toevoeging voorlopige 2017-cijfers en Prijsindex aangepast naar basisjaar 2015 = 100 (cf CBS)</t>
  </si>
  <si>
    <t>Bewerkingen van de basiscijfers vanaf 1995</t>
  </si>
  <si>
    <t>bbp prijsindexcijfers, 2015=1</t>
  </si>
  <si>
    <t>publieke sector (uitvoering)</t>
  </si>
  <si>
    <t>Totaal sector bedrijven</t>
  </si>
  <si>
    <t>- Ondergrens van 0,1 fte ingevoerd alvorens werkzaamheden van een persoon tot R&amp;D mogen worden gerekend. Dit leidt tot een neerwaartse bijstelling, kleiner dan de opwaartse van het voorgaande punt</t>
  </si>
  <si>
    <t>November 2019</t>
  </si>
  <si>
    <t xml:space="preserve">Aanpassing cijfers 2017 naar nader voorlopig. </t>
  </si>
  <si>
    <t>Trendbreuk in de cijfers tussen 2016 en 2017 (financiering) en 2012-2013 (uitvoering), i.v.m. revisie van R&amp;D-statistiek door het CBS:</t>
  </si>
  <si>
    <t>- R&amp;D met ingeleend personeel behoort vanaf 2013 tot de eigen R&amp;D en gaat meetellen in de nationale R&amp;D statistieken, wat leidt tot een opwaartse bijstelling</t>
  </si>
  <si>
    <t>- afbakening van bedrijven- en overheidssector is veranderd, in lijn met internationale richtlijnen. Daarmee verschuift R&amp;D naar uitvoerder van research instellingen naar bedrijven.</t>
  </si>
  <si>
    <t>December 2020</t>
  </si>
  <si>
    <t>Cijfers uitvoering 2019 toegevoegd.</t>
  </si>
  <si>
    <t>Januari 2021</t>
  </si>
  <si>
    <t xml:space="preserve">Cijfers 2018 aangepast (financieringsbron) </t>
  </si>
  <si>
    <t>- Aanpassing doorgevoerd vanaf 2013, maar bijgewerkte cijfers over R&amp;D naar financieringsbron zijn alleen vanaf 2017 beschikbaar.</t>
  </si>
  <si>
    <t>CBS / OESO / Eurostat</t>
  </si>
  <si>
    <t>Cijfers 2020 toegevoegd</t>
  </si>
  <si>
    <t>December 2022</t>
  </si>
  <si>
    <t xml:space="preserve">- De cijfers over 2019 zijn nader voorlopig, de cijfers over 2020 naar financieringsbron voorlopig, naar uitvoerder nader voorlopig.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</si>
</sst>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15" fillId="0" borderId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33" fillId="0" borderId="0"/>
    <xf numFmtId="0" fontId="1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Fill="1"/>
    <xf numFmtId="0" fontId="8" fillId="0" borderId="0" xfId="0" quotePrefix="1" applyFont="1"/>
    <xf numFmtId="0" fontId="9" fillId="0" borderId="0" xfId="0" applyFont="1" applyAlignment="1">
      <alignment horizontal="right"/>
    </xf>
    <xf numFmtId="1" fontId="8" fillId="0" borderId="0" xfId="0" applyNumberFormat="1" applyFont="1"/>
    <xf numFmtId="1" fontId="9" fillId="0" borderId="0" xfId="0" applyNumberFormat="1" applyFont="1"/>
    <xf numFmtId="1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fill"/>
    </xf>
    <xf numFmtId="0" fontId="6" fillId="0" borderId="0" xfId="0" applyFont="1" applyFill="1" applyAlignment="1">
      <alignment horizontal="right"/>
    </xf>
    <xf numFmtId="0" fontId="11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Alignment="1" applyProtection="1">
      <alignment horizontal="right"/>
    </xf>
    <xf numFmtId="2" fontId="7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 applyProtection="1">
      <alignment horizontal="fill"/>
    </xf>
    <xf numFmtId="1" fontId="12" fillId="0" borderId="0" xfId="0" applyNumberFormat="1" applyFont="1" applyFill="1"/>
    <xf numFmtId="0" fontId="7" fillId="0" borderId="0" xfId="0" quotePrefix="1" applyFont="1" applyFill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/>
    <xf numFmtId="1" fontId="8" fillId="0" borderId="0" xfId="0" quotePrefix="1" applyNumberFormat="1" applyFont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13" fillId="0" borderId="0" xfId="0" applyFont="1" applyFill="1"/>
    <xf numFmtId="3" fontId="8" fillId="0" borderId="0" xfId="0" applyNumberFormat="1" applyFont="1" applyFill="1"/>
    <xf numFmtId="3" fontId="8" fillId="0" borderId="0" xfId="0" applyNumberFormat="1" applyFont="1" applyFill="1" applyAlignment="1" applyProtection="1">
      <alignment horizontal="right"/>
    </xf>
    <xf numFmtId="2" fontId="8" fillId="0" borderId="0" xfId="0" quotePrefix="1" applyNumberFormat="1" applyFont="1" applyFill="1" applyAlignment="1">
      <alignment horizontal="right"/>
    </xf>
    <xf numFmtId="1" fontId="8" fillId="0" borderId="0" xfId="0" quotePrefix="1" applyNumberFormat="1" applyFont="1" applyFill="1" applyAlignment="1">
      <alignment horizontal="right"/>
    </xf>
    <xf numFmtId="0" fontId="14" fillId="0" borderId="0" xfId="0" applyFont="1" applyFill="1"/>
    <xf numFmtId="3" fontId="9" fillId="0" borderId="0" xfId="0" applyNumberFormat="1" applyFont="1"/>
    <xf numFmtId="1" fontId="7" fillId="0" borderId="0" xfId="0" applyNumberFormat="1" applyFont="1" applyFill="1"/>
    <xf numFmtId="1" fontId="7" fillId="0" borderId="0" xfId="0" applyNumberFormat="1" applyFont="1" applyFill="1" applyAlignment="1" applyProtection="1">
      <alignment horizontal="right"/>
    </xf>
    <xf numFmtId="1" fontId="7" fillId="0" borderId="0" xfId="0" quotePrefix="1" applyNumberFormat="1" applyFont="1" applyFill="1" applyAlignment="1">
      <alignment horizontal="right"/>
    </xf>
    <xf numFmtId="1" fontId="7" fillId="0" borderId="0" xfId="0" applyNumberFormat="1" applyFont="1" applyFill="1" applyBorder="1" applyAlignment="1" applyProtection="1">
      <alignment horizontal="right"/>
      <protection locked="0"/>
    </xf>
    <xf numFmtId="1" fontId="6" fillId="0" borderId="0" xfId="0" applyNumberFormat="1" applyFont="1" applyFill="1"/>
    <xf numFmtId="1" fontId="6" fillId="0" borderId="0" xfId="0" applyNumberFormat="1" applyFont="1" applyFill="1" applyAlignment="1" applyProtection="1">
      <alignment horizontal="right"/>
    </xf>
    <xf numFmtId="1" fontId="6" fillId="0" borderId="0" xfId="0" applyNumberFormat="1" applyFont="1" applyFill="1" applyAlignment="1">
      <alignment horizontal="right"/>
    </xf>
    <xf numFmtId="1" fontId="7" fillId="0" borderId="0" xfId="0" applyNumberFormat="1" applyFont="1" applyFill="1" applyBorder="1"/>
    <xf numFmtId="16" fontId="8" fillId="0" borderId="0" xfId="0" quotePrefix="1" applyNumberFormat="1" applyFont="1"/>
    <xf numFmtId="15" fontId="8" fillId="0" borderId="0" xfId="0" quotePrefix="1" applyNumberFormat="1" applyFont="1"/>
    <xf numFmtId="17" fontId="8" fillId="0" borderId="0" xfId="0" quotePrefix="1" applyNumberFormat="1" applyFont="1"/>
    <xf numFmtId="0" fontId="15" fillId="0" borderId="0" xfId="0" applyFont="1" applyAlignment="1">
      <alignment vertical="center" wrapText="1"/>
    </xf>
    <xf numFmtId="1" fontId="7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2" fontId="8" fillId="0" borderId="0" xfId="0" applyNumberFormat="1" applyFont="1" applyFill="1"/>
    <xf numFmtId="2" fontId="8" fillId="0" borderId="0" xfId="43" applyNumberFormat="1" applyFont="1" applyFill="1"/>
    <xf numFmtId="0" fontId="32" fillId="0" borderId="0" xfId="0" applyFont="1"/>
    <xf numFmtId="0" fontId="15" fillId="0" borderId="0" xfId="0" applyFont="1" applyAlignment="1">
      <alignment vertical="center" wrapText="1"/>
    </xf>
    <xf numFmtId="0" fontId="3" fillId="0" borderId="0" xfId="44" applyFont="1"/>
    <xf numFmtId="0" fontId="34" fillId="0" borderId="0" xfId="44" applyFont="1"/>
    <xf numFmtId="9" fontId="7" fillId="0" borderId="0" xfId="0" applyNumberFormat="1" applyFont="1" applyFill="1"/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NCLAS,REZONES Y SUS PARTES,DE FUNDICION,DE HIERRO O DE ACERO" xfId="46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rmal 4" xfId="45"/>
    <cellStyle name="Note 2" xfId="42"/>
    <cellStyle name="Output" xfId="10" builtinId="21" customBuiltin="1"/>
    <cellStyle name="Standaard_Figuren_Trends_in_beeld_2012_wetenschap 280612.xls" xfId="43"/>
    <cellStyle name="Title" xfId="1" builtinId="15" customBuiltin="1"/>
    <cellStyle name="Total" xfId="16" builtinId="25" customBuiltin="1"/>
    <cellStyle name="Warning Text" xfId="14" builtinId="11" customBuiltin="1"/>
  </cellStyles>
  <dxfs count="1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'uitvoering '!$A$4</c:f>
              <c:strCache>
                <c:ptCount val="1"/>
                <c:pt idx="0">
                  <c:v>Bedrijven</c:v>
                </c:pt>
              </c:strCache>
            </c:strRef>
          </c:tx>
          <c:marker>
            <c:symbol val="none"/>
          </c:marker>
          <c:cat>
            <c:strRef>
              <c:f>'uitvoering '!$B$3:$AG$3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'uitvoering '!$B$4:$AG$4</c:f>
              <c:numCache>
                <c:formatCode>#,##0</c:formatCode>
                <c:ptCount val="32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9299</c:v>
                </c:pt>
                <c:pt idx="24">
                  <c:v>9444</c:v>
                </c:pt>
                <c:pt idx="25">
                  <c:v>9515</c:v>
                </c:pt>
                <c:pt idx="26">
                  <c:v>10008</c:v>
                </c:pt>
                <c:pt idx="27">
                  <c:v>10654</c:v>
                </c:pt>
                <c:pt idx="28">
                  <c:v>10998</c:v>
                </c:pt>
                <c:pt idx="29">
                  <c:v>11847</c:v>
                </c:pt>
                <c:pt idx="30">
                  <c:v>12355</c:v>
                </c:pt>
                <c:pt idx="31" formatCode="General">
                  <c:v>13032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881-8CD6-DCE447E6F98F}"/>
            </c:ext>
          </c:extLst>
        </c:ser>
        <c:ser>
          <c:idx val="1"/>
          <c:order val="1"/>
          <c:tx>
            <c:strRef>
              <c:f>'uitvoering '!$A$5</c:f>
              <c:strCache>
                <c:ptCount val="1"/>
                <c:pt idx="0">
                  <c:v>Researchinstellingen</c:v>
                </c:pt>
              </c:strCache>
            </c:strRef>
          </c:tx>
          <c:marker>
            <c:symbol val="none"/>
          </c:marker>
          <c:cat>
            <c:strRef>
              <c:f>'uitvoering '!$B$3:$AG$3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'uitvoering '!$B$5:$AG$5</c:f>
              <c:numCache>
                <c:formatCode>#,##0</c:formatCode>
                <c:ptCount val="32"/>
                <c:pt idx="0">
                  <c:v>963.82917897545485</c:v>
                </c:pt>
                <c:pt idx="1">
                  <c:v>1040.0642552785985</c:v>
                </c:pt>
                <c:pt idx="2">
                  <c:v>1065.0221671635559</c:v>
                </c:pt>
                <c:pt idx="3">
                  <c:v>1088.6187384002433</c:v>
                </c:pt>
                <c:pt idx="4">
                  <c:v>1114.4842107173813</c:v>
                </c:pt>
                <c:pt idx="5">
                  <c:v>1145.7950456276008</c:v>
                </c:pt>
                <c:pt idx="6">
                  <c:v>1186.1814848596232</c:v>
                </c:pt>
                <c:pt idx="7">
                  <c:v>1232.0132866847271</c:v>
                </c:pt>
                <c:pt idx="8">
                  <c:v>1283.7442313190029</c:v>
                </c:pt>
                <c:pt idx="9">
                  <c:v>1137.9755049439357</c:v>
                </c:pt>
                <c:pt idx="10">
                  <c:v>1049.0999999999999</c:v>
                </c:pt>
                <c:pt idx="11">
                  <c:v>1178.8134038961575</c:v>
                </c:pt>
                <c:pt idx="12">
                  <c:v>1164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848</c:v>
                </c:pt>
                <c:pt idx="24">
                  <c:v>889</c:v>
                </c:pt>
                <c:pt idx="25">
                  <c:v>900</c:v>
                </c:pt>
                <c:pt idx="26">
                  <c:v>923</c:v>
                </c:pt>
                <c:pt idx="27">
                  <c:v>912</c:v>
                </c:pt>
                <c:pt idx="28">
                  <c:v>971</c:v>
                </c:pt>
                <c:pt idx="29">
                  <c:v>1014</c:v>
                </c:pt>
                <c:pt idx="30">
                  <c:v>1026</c:v>
                </c:pt>
                <c:pt idx="31" formatCode="General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881-8CD6-DCE447E6F98F}"/>
            </c:ext>
          </c:extLst>
        </c:ser>
        <c:ser>
          <c:idx val="2"/>
          <c:order val="2"/>
          <c:tx>
            <c:strRef>
              <c:f>'uitvoering '!$A$6</c:f>
              <c:strCache>
                <c:ptCount val="1"/>
                <c:pt idx="0">
                  <c:v>Hoger Onderwijs</c:v>
                </c:pt>
              </c:strCache>
            </c:strRef>
          </c:tx>
          <c:marker>
            <c:symbol val="none"/>
          </c:marker>
          <c:cat>
            <c:strRef>
              <c:f>'uitvoering '!$B$3:$AG$3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'uitvoering '!$B$6:$AG$6</c:f>
              <c:numCache>
                <c:formatCode>#,##0</c:formatCode>
                <c:ptCount val="32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4304</c:v>
                </c:pt>
                <c:pt idx="27">
                  <c:v>4506</c:v>
                </c:pt>
                <c:pt idx="28">
                  <c:v>4585</c:v>
                </c:pt>
                <c:pt idx="29">
                  <c:v>4900</c:v>
                </c:pt>
                <c:pt idx="30">
                  <c:v>4975</c:v>
                </c:pt>
                <c:pt idx="31" formatCode="General">
                  <c:v>5200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43-4881-8CD6-DCE447E6F98F}"/>
            </c:ext>
          </c:extLst>
        </c:ser>
        <c:ser>
          <c:idx val="3"/>
          <c:order val="3"/>
          <c:tx>
            <c:strRef>
              <c:f>'uitvoering '!$A$7</c:f>
              <c:strCache>
                <c:ptCount val="1"/>
                <c:pt idx="0">
                  <c:v>Totaal</c:v>
                </c:pt>
              </c:strCache>
            </c:strRef>
          </c:tx>
          <c:marker>
            <c:symbol val="none"/>
          </c:marker>
          <c:cat>
            <c:strRef>
              <c:f>'uitvoering '!$B$3:$AG$3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'uitvoering '!$B$7:$AG$7</c:f>
              <c:numCache>
                <c:formatCode>#,##0</c:formatCode>
                <c:ptCount val="32"/>
                <c:pt idx="0">
                  <c:v>5040.5906403292629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6344.3012011562314</c:v>
                </c:pt>
                <c:pt idx="7">
                  <c:v>6808.0645820003529</c:v>
                </c:pt>
                <c:pt idx="8">
                  <c:v>6868.8711309564305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8391.4541257861474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16072</c:v>
                </c:pt>
                <c:pt idx="28">
                  <c:v>16554</c:v>
                </c:pt>
                <c:pt idx="29">
                  <c:v>17761</c:v>
                </c:pt>
                <c:pt idx="30">
                  <c:v>18356</c:v>
                </c:pt>
                <c:pt idx="31">
                  <c:v>19316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F-4E6C-A5F8-B17181A3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85632"/>
        <c:axId val="122786560"/>
      </c:lineChart>
      <c:catAx>
        <c:axId val="12128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2786560"/>
        <c:crosses val="autoZero"/>
        <c:auto val="1"/>
        <c:lblAlgn val="ctr"/>
        <c:lblOffset val="100"/>
        <c:noMultiLvlLbl val="0"/>
      </c:catAx>
      <c:valAx>
        <c:axId val="1227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128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'bedrijven-1'!$A$4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'bedrijven-1'!$B$3:$AF$3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'bedrijven-1'!$B$4:$AF$4</c:f>
              <c:numCache>
                <c:formatCode>0</c:formatCode>
                <c:ptCount val="31"/>
                <c:pt idx="0">
                  <c:v>2269.3548606667846</c:v>
                </c:pt>
                <c:pt idx="1">
                  <c:v>2243.4893883496466</c:v>
                </c:pt>
                <c:pt idx="2">
                  <c:v>2206.2794106302554</c:v>
                </c:pt>
                <c:pt idx="3">
                  <c:v>2154.5484659959793</c:v>
                </c:pt>
                <c:pt idx="4">
                  <c:v>2307.0186186022661</c:v>
                </c:pt>
                <c:pt idx="5">
                  <c:v>2505.774353249747</c:v>
                </c:pt>
                <c:pt idx="6">
                  <c:v>2824.3280649450244</c:v>
                </c:pt>
                <c:pt idx="7">
                  <c:v>2812.0759991105906</c:v>
                </c:pt>
                <c:pt idx="8">
                  <c:v>3016.7308765672428</c:v>
                </c:pt>
                <c:pt idx="9">
                  <c:v>3390.641124386334</c:v>
                </c:pt>
                <c:pt idx="11">
                  <c:v>3783.6916543670736</c:v>
                </c:pt>
                <c:pt idx="13">
                  <c:v>3921.2076241710047</c:v>
                </c:pt>
                <c:pt idx="15">
                  <c:v>4086.1237861913419</c:v>
                </c:pt>
                <c:pt idx="17">
                  <c:v>4563</c:v>
                </c:pt>
                <c:pt idx="19">
                  <c:v>3925.2166201024729</c:v>
                </c:pt>
                <c:pt idx="21">
                  <c:v>5691.53758950662</c:v>
                </c:pt>
                <c:pt idx="22">
                  <c:v>5851.1935857170101</c:v>
                </c:pt>
                <c:pt idx="23">
                  <c:v>7514</c:v>
                </c:pt>
                <c:pt idx="24">
                  <c:v>7690</c:v>
                </c:pt>
                <c:pt idx="25">
                  <c:v>7643</c:v>
                </c:pt>
                <c:pt idx="26" formatCode="General">
                  <c:v>8097</c:v>
                </c:pt>
                <c:pt idx="27" formatCode="General">
                  <c:v>8618</c:v>
                </c:pt>
                <c:pt idx="28" formatCode="General">
                  <c:v>8905</c:v>
                </c:pt>
                <c:pt idx="29" formatCode="General">
                  <c:v>9737</c:v>
                </c:pt>
                <c:pt idx="30" formatCode="General">
                  <c:v>10030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6-4E45-85D1-74DB4DCB90D1}"/>
            </c:ext>
          </c:extLst>
        </c:ser>
        <c:ser>
          <c:idx val="1"/>
          <c:order val="1"/>
          <c:tx>
            <c:strRef>
              <c:f>'bedrijven-1'!$A$5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'bedrijven-1'!$B$3:$AF$3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'bedrijven-1'!$B$5:$AF$5</c:f>
              <c:numCache>
                <c:formatCode>0</c:formatCode>
                <c:ptCount val="31"/>
                <c:pt idx="0">
                  <c:v>316.73859083091696</c:v>
                </c:pt>
                <c:pt idx="1">
                  <c:v>187.41122924522736</c:v>
                </c:pt>
                <c:pt idx="2">
                  <c:v>178.78940513951471</c:v>
                </c:pt>
                <c:pt idx="3">
                  <c:v>202.38597637620194</c:v>
                </c:pt>
                <c:pt idx="4">
                  <c:v>246.40265733694542</c:v>
                </c:pt>
                <c:pt idx="5">
                  <c:v>206.01621810492307</c:v>
                </c:pt>
                <c:pt idx="6">
                  <c:v>187.8650094613175</c:v>
                </c:pt>
                <c:pt idx="7">
                  <c:v>199.20951486357097</c:v>
                </c:pt>
                <c:pt idx="8">
                  <c:v>161.99953714417956</c:v>
                </c:pt>
                <c:pt idx="9">
                  <c:v>203.35774488212041</c:v>
                </c:pt>
                <c:pt idx="11">
                  <c:v>213.27376325244362</c:v>
                </c:pt>
                <c:pt idx="13">
                  <c:v>158.76692585261802</c:v>
                </c:pt>
                <c:pt idx="15">
                  <c:v>176.6993820807196</c:v>
                </c:pt>
                <c:pt idx="17">
                  <c:v>125</c:v>
                </c:pt>
                <c:pt idx="19">
                  <c:v>183.07425479322956</c:v>
                </c:pt>
                <c:pt idx="21">
                  <c:v>264.425480449124</c:v>
                </c:pt>
                <c:pt idx="22">
                  <c:v>156.42805809814399</c:v>
                </c:pt>
                <c:pt idx="23">
                  <c:v>634</c:v>
                </c:pt>
                <c:pt idx="24">
                  <c:v>587</c:v>
                </c:pt>
                <c:pt idx="25">
                  <c:v>597</c:v>
                </c:pt>
                <c:pt idx="26" formatCode="General">
                  <c:v>598</c:v>
                </c:pt>
                <c:pt idx="27" formatCode="General">
                  <c:v>608</c:v>
                </c:pt>
                <c:pt idx="28" formatCode="General">
                  <c:v>707</c:v>
                </c:pt>
                <c:pt idx="29" formatCode="General">
                  <c:v>725</c:v>
                </c:pt>
                <c:pt idx="30" formatCode="General">
                  <c:v>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6-4E45-85D1-74DB4DCB90D1}"/>
            </c:ext>
          </c:extLst>
        </c:ser>
        <c:ser>
          <c:idx val="2"/>
          <c:order val="2"/>
          <c:tx>
            <c:strRef>
              <c:f>'bedrijven-1'!$A$6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'bedrijven-1'!$B$3:$AF$3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'bedrijven-1'!$B$6:$AF$6</c:f>
              <c:numCache>
                <c:formatCode>0</c:formatCode>
                <c:ptCount val="31"/>
                <c:pt idx="0">
                  <c:v>0.45378021609013891</c:v>
                </c:pt>
                <c:pt idx="1">
                  <c:v>0.45378021609013891</c:v>
                </c:pt>
                <c:pt idx="2">
                  <c:v>0.45378021609013891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1.7119961850272378</c:v>
                </c:pt>
                <c:pt idx="11">
                  <c:v>2.716366425736136</c:v>
                </c:pt>
                <c:pt idx="13">
                  <c:v>2.6509620487423824</c:v>
                </c:pt>
                <c:pt idx="15">
                  <c:v>4.8978191930237083</c:v>
                </c:pt>
                <c:pt idx="17">
                  <c:v>2</c:v>
                </c:pt>
                <c:pt idx="19">
                  <c:v>7.1446939381516374</c:v>
                </c:pt>
                <c:pt idx="21">
                  <c:v>5.3437997525201499</c:v>
                </c:pt>
                <c:pt idx="22">
                  <c:v>9.92067123406928</c:v>
                </c:pt>
                <c:pt idx="23">
                  <c:v>15</c:v>
                </c:pt>
                <c:pt idx="24">
                  <c:v>17</c:v>
                </c:pt>
                <c:pt idx="25">
                  <c:v>17</c:v>
                </c:pt>
                <c:pt idx="26" formatCode="General">
                  <c:v>18</c:v>
                </c:pt>
                <c:pt idx="27" formatCode="General">
                  <c:v>23</c:v>
                </c:pt>
                <c:pt idx="28" formatCode="General">
                  <c:v>22</c:v>
                </c:pt>
                <c:pt idx="29" formatCode="General">
                  <c:v>22</c:v>
                </c:pt>
                <c:pt idx="30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E45-85D1-74DB4DCB90D1}"/>
            </c:ext>
          </c:extLst>
        </c:ser>
        <c:ser>
          <c:idx val="3"/>
          <c:order val="3"/>
          <c:tx>
            <c:strRef>
              <c:f>'bedrijven-1'!$A$7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'bedrijven-1'!$B$3:$AF$3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'bedrijven-1'!$B$7:$AF$7</c:f>
              <c:numCache>
                <c:formatCode>0</c:formatCode>
                <c:ptCount val="31"/>
                <c:pt idx="0">
                  <c:v>9.9831647539830559</c:v>
                </c:pt>
                <c:pt idx="1">
                  <c:v>13.613406482704166</c:v>
                </c:pt>
                <c:pt idx="2">
                  <c:v>14.974747130974583</c:v>
                </c:pt>
                <c:pt idx="3">
                  <c:v>46.739362257284306</c:v>
                </c:pt>
                <c:pt idx="4">
                  <c:v>6.8067032413520829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3.1764615126309721</c:v>
                </c:pt>
                <c:pt idx="8">
                  <c:v>3.1764615126309717</c:v>
                </c:pt>
                <c:pt idx="9">
                  <c:v>21.195784369139311</c:v>
                </c:pt>
                <c:pt idx="11">
                  <c:v>33.630633952935348</c:v>
                </c:pt>
                <c:pt idx="13">
                  <c:v>4.6208576751117771</c:v>
                </c:pt>
                <c:pt idx="15">
                  <c:v>11.959460213980863</c:v>
                </c:pt>
                <c:pt idx="17">
                  <c:v>10</c:v>
                </c:pt>
                <c:pt idx="19">
                  <c:v>2.79381773825052</c:v>
                </c:pt>
                <c:pt idx="21">
                  <c:v>47.575543240006702</c:v>
                </c:pt>
                <c:pt idx="22">
                  <c:v>30.630273295747699</c:v>
                </c:pt>
                <c:pt idx="23">
                  <c:v>48</c:v>
                </c:pt>
                <c:pt idx="24">
                  <c:v>45</c:v>
                </c:pt>
                <c:pt idx="25">
                  <c:v>48</c:v>
                </c:pt>
                <c:pt idx="26" formatCode="General">
                  <c:v>47</c:v>
                </c:pt>
                <c:pt idx="27" formatCode="General">
                  <c:v>55</c:v>
                </c:pt>
                <c:pt idx="28" formatCode="General">
                  <c:v>79</c:v>
                </c:pt>
                <c:pt idx="29" formatCode="General">
                  <c:v>93</c:v>
                </c:pt>
                <c:pt idx="30" formatCode="General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6-4E45-85D1-74DB4DCB90D1}"/>
            </c:ext>
          </c:extLst>
        </c:ser>
        <c:ser>
          <c:idx val="4"/>
          <c:order val="4"/>
          <c:tx>
            <c:strRef>
              <c:f>'bedrijven-1'!$A$8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'bedrijven-1'!$B$3:$AF$3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'bedrijven-1'!$B$8:$AF$8</c:f>
              <c:numCache>
                <c:formatCode>0</c:formatCode>
                <c:ptCount val="31"/>
                <c:pt idx="0">
                  <c:v>68.520812629610973</c:v>
                </c:pt>
                <c:pt idx="1">
                  <c:v>59.898988523898332</c:v>
                </c:pt>
                <c:pt idx="2">
                  <c:v>76.23507630314333</c:v>
                </c:pt>
                <c:pt idx="3">
                  <c:v>205.10865767274277</c:v>
                </c:pt>
                <c:pt idx="4">
                  <c:v>356.67124984684915</c:v>
                </c:pt>
                <c:pt idx="5">
                  <c:v>414.30133729029683</c:v>
                </c:pt>
                <c:pt idx="6">
                  <c:v>327.17553580099013</c:v>
                </c:pt>
                <c:pt idx="7">
                  <c:v>700.18287342708436</c:v>
                </c:pt>
                <c:pt idx="8">
                  <c:v>538.63711649899471</c:v>
                </c:pt>
                <c:pt idx="9">
                  <c:v>646.44455184189383</c:v>
                </c:pt>
                <c:pt idx="11">
                  <c:v>678.60715316292135</c:v>
                </c:pt>
                <c:pt idx="13">
                  <c:v>718.97359897911133</c:v>
                </c:pt>
                <c:pt idx="15">
                  <c:v>889.73978950409992</c:v>
                </c:pt>
                <c:pt idx="17">
                  <c:v>795</c:v>
                </c:pt>
                <c:pt idx="19">
                  <c:v>781.37642355360572</c:v>
                </c:pt>
                <c:pt idx="21">
                  <c:v>912.85590000000002</c:v>
                </c:pt>
                <c:pt idx="22">
                  <c:v>1029.4494129038301</c:v>
                </c:pt>
                <c:pt idx="23">
                  <c:v>1089</c:v>
                </c:pt>
                <c:pt idx="24">
                  <c:v>1106</c:v>
                </c:pt>
                <c:pt idx="25">
                  <c:v>1210</c:v>
                </c:pt>
                <c:pt idx="26" formatCode="General">
                  <c:v>1247</c:v>
                </c:pt>
                <c:pt idx="27" formatCode="General">
                  <c:v>1363</c:v>
                </c:pt>
                <c:pt idx="28" formatCode="General">
                  <c:v>1285</c:v>
                </c:pt>
                <c:pt idx="29" formatCode="General">
                  <c:v>1270</c:v>
                </c:pt>
                <c:pt idx="30" formatCode="General">
                  <c:v>1324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95136"/>
        <c:axId val="124817408"/>
      </c:barChart>
      <c:lineChart>
        <c:grouping val="standard"/>
        <c:varyColors val="0"/>
        <c:ser>
          <c:idx val="5"/>
          <c:order val="5"/>
          <c:tx>
            <c:strRef>
              <c:f>'bedrijven-1'!$A$9</c:f>
              <c:strCache>
                <c:ptCount val="1"/>
                <c:pt idx="0">
                  <c:v>Totaal sector bedrijven (rechteras; M€)</c:v>
                </c:pt>
              </c:strCache>
            </c:strRef>
          </c:tx>
          <c:marker>
            <c:symbol val="none"/>
          </c:marker>
          <c:cat>
            <c:strRef>
              <c:f>'bedrijven-1'!$B$3:$AF$3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'bedrijven-1'!$B$9:$AF$9</c:f>
              <c:numCache>
                <c:formatCode>0</c:formatCode>
                <c:ptCount val="31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9300</c:v>
                </c:pt>
                <c:pt idx="24">
                  <c:v>9445</c:v>
                </c:pt>
                <c:pt idx="25">
                  <c:v>9515</c:v>
                </c:pt>
                <c:pt idx="26" formatCode="General">
                  <c:v>10007</c:v>
                </c:pt>
                <c:pt idx="27" formatCode="General">
                  <c:v>10667</c:v>
                </c:pt>
                <c:pt idx="28" formatCode="General">
                  <c:v>10998</c:v>
                </c:pt>
                <c:pt idx="29" formatCode="General">
                  <c:v>11847</c:v>
                </c:pt>
                <c:pt idx="30" formatCode="General">
                  <c:v>12313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20480"/>
        <c:axId val="124818944"/>
      </c:lineChart>
      <c:catAx>
        <c:axId val="12479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817408"/>
        <c:crosses val="autoZero"/>
        <c:auto val="1"/>
        <c:lblAlgn val="ctr"/>
        <c:lblOffset val="100"/>
        <c:noMultiLvlLbl val="0"/>
      </c:catAx>
      <c:valAx>
        <c:axId val="124817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795136"/>
        <c:crosses val="autoZero"/>
        <c:crossBetween val="between"/>
      </c:valAx>
      <c:valAx>
        <c:axId val="1248189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4820480"/>
        <c:crosses val="max"/>
        <c:crossBetween val="between"/>
      </c:valAx>
      <c:catAx>
        <c:axId val="1248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189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'bedrijven-2'!$A$13</c:f>
              <c:strCache>
                <c:ptCount val="1"/>
                <c:pt idx="0">
                  <c:v>Eigen middelen</c:v>
                </c:pt>
              </c:strCache>
            </c:strRef>
          </c:tx>
          <c:invertIfNegative val="0"/>
          <c:cat>
            <c:strRef>
              <c:f>'bedrijven-2'!$B$12:$AF$12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'bedrijven-2'!$B$13:$AF$13</c:f>
              <c:numCache>
                <c:formatCode>0.0</c:formatCode>
                <c:ptCount val="31"/>
                <c:pt idx="0">
                  <c:v>94.12761151891587</c:v>
                </c:pt>
                <c:pt idx="1">
                  <c:v>93.600908746686855</c:v>
                </c:pt>
                <c:pt idx="2">
                  <c:v>93.266832917705742</c:v>
                </c:pt>
                <c:pt idx="3">
                  <c:v>93.225996465737296</c:v>
                </c:pt>
                <c:pt idx="4">
                  <c:v>91.062152964356073</c:v>
                </c:pt>
                <c:pt idx="5">
                  <c:v>90.89711934156378</c:v>
                </c:pt>
                <c:pt idx="6">
                  <c:v>91.989358557493347</c:v>
                </c:pt>
                <c:pt idx="7">
                  <c:v>90.745350710206466</c:v>
                </c:pt>
                <c:pt idx="8">
                  <c:v>90.498230329430982</c:v>
                </c:pt>
                <c:pt idx="9">
                  <c:v>81.380556365942937</c:v>
                </c:pt>
                <c:pt idx="11">
                  <c:v>78.859276577320927</c:v>
                </c:pt>
                <c:pt idx="13">
                  <c:v>81.69276904439738</c:v>
                </c:pt>
                <c:pt idx="15">
                  <c:v>76.776188422995801</c:v>
                </c:pt>
                <c:pt idx="17">
                  <c:v>78.013335612925289</c:v>
                </c:pt>
                <c:pt idx="19">
                  <c:v>70.040415747360967</c:v>
                </c:pt>
                <c:pt idx="21">
                  <c:v>77.065858152740446</c:v>
                </c:pt>
                <c:pt idx="22">
                  <c:v>74.127378169440732</c:v>
                </c:pt>
                <c:pt idx="23">
                  <c:v>79.48799322966255</c:v>
                </c:pt>
                <c:pt idx="24">
                  <c:v>80.61641681517979</c:v>
                </c:pt>
                <c:pt idx="25">
                  <c:v>77.209819173653898</c:v>
                </c:pt>
                <c:pt idx="26">
                  <c:v>72.359249329758711</c:v>
                </c:pt>
                <c:pt idx="27">
                  <c:v>70.46030578039408</c:v>
                </c:pt>
                <c:pt idx="28">
                  <c:v>70.473251028806587</c:v>
                </c:pt>
                <c:pt idx="29">
                  <c:v>74.721817205126243</c:v>
                </c:pt>
                <c:pt idx="30">
                  <c:v>74.761478831246279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2-4AE3-868E-06DE8785418E}"/>
            </c:ext>
          </c:extLst>
        </c:ser>
        <c:ser>
          <c:idx val="1"/>
          <c:order val="1"/>
          <c:tx>
            <c:strRef>
              <c:f>'bedrijven-2'!$A$14</c:f>
              <c:strCache>
                <c:ptCount val="1"/>
                <c:pt idx="0">
                  <c:v>Naar researchinstellingen</c:v>
                </c:pt>
              </c:strCache>
            </c:strRef>
          </c:tx>
          <c:invertIfNegative val="0"/>
          <c:cat>
            <c:strRef>
              <c:f>'bedrijven-2'!$B$12:$AF$12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'bedrijven-2'!$B$14:$AF$14</c:f>
              <c:numCache>
                <c:formatCode>0.0</c:formatCode>
                <c:ptCount val="31"/>
                <c:pt idx="0">
                  <c:v>5.3642010163749285</c:v>
                </c:pt>
                <c:pt idx="1">
                  <c:v>5.679666792881485</c:v>
                </c:pt>
                <c:pt idx="2">
                  <c:v>5.9466717820832526</c:v>
                </c:pt>
                <c:pt idx="3">
                  <c:v>5.7333595130571391</c:v>
                </c:pt>
                <c:pt idx="4">
                  <c:v>6.3585885724520868</c:v>
                </c:pt>
                <c:pt idx="5">
                  <c:v>6.5679012345679011</c:v>
                </c:pt>
                <c:pt idx="6">
                  <c:v>5.7788944723618094</c:v>
                </c:pt>
                <c:pt idx="7">
                  <c:v>6.6481183189339585</c:v>
                </c:pt>
                <c:pt idx="8">
                  <c:v>6.7247481622651772</c:v>
                </c:pt>
                <c:pt idx="9">
                  <c:v>5.9150196697794293</c:v>
                </c:pt>
                <c:pt idx="11">
                  <c:v>5.0233216422350857</c:v>
                </c:pt>
                <c:pt idx="13">
                  <c:v>4.1667147916794285</c:v>
                </c:pt>
                <c:pt idx="15">
                  <c:v>3.3257400073865266</c:v>
                </c:pt>
                <c:pt idx="17">
                  <c:v>3.6758420242776544</c:v>
                </c:pt>
                <c:pt idx="19">
                  <c:v>7.6727940611285197</c:v>
                </c:pt>
                <c:pt idx="21">
                  <c:v>3.1998866096362959</c:v>
                </c:pt>
                <c:pt idx="22">
                  <c:v>3.4305752949003092</c:v>
                </c:pt>
                <c:pt idx="23">
                  <c:v>0.72992700729927007</c:v>
                </c:pt>
                <c:pt idx="24">
                  <c:v>0.76527937938987312</c:v>
                </c:pt>
                <c:pt idx="25">
                  <c:v>0.70714213556924943</c:v>
                </c:pt>
                <c:pt idx="26">
                  <c:v>0.64343163538873993</c:v>
                </c:pt>
                <c:pt idx="27">
                  <c:v>0.63772381653176358</c:v>
                </c:pt>
                <c:pt idx="28">
                  <c:v>0.70433681544792659</c:v>
                </c:pt>
                <c:pt idx="29">
                  <c:v>0.64461668329368438</c:v>
                </c:pt>
                <c:pt idx="30">
                  <c:v>0.65593321407274896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2-4AE3-868E-06DE8785418E}"/>
            </c:ext>
          </c:extLst>
        </c:ser>
        <c:ser>
          <c:idx val="2"/>
          <c:order val="2"/>
          <c:tx>
            <c:strRef>
              <c:f>'bedrijven-2'!$A$15</c:f>
              <c:strCache>
                <c:ptCount val="1"/>
                <c:pt idx="0">
                  <c:v>Naar HO-sector</c:v>
                </c:pt>
              </c:strCache>
            </c:strRef>
          </c:tx>
          <c:invertIfNegative val="0"/>
          <c:cat>
            <c:strRef>
              <c:f>'bedrijven-2'!$B$12:$AF$12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'bedrijven-2'!$B$15:$AF$15</c:f>
              <c:numCache>
                <c:formatCode>0.0</c:formatCode>
                <c:ptCount val="31"/>
                <c:pt idx="0">
                  <c:v>0.50818746470920384</c:v>
                </c:pt>
                <c:pt idx="1">
                  <c:v>0.71942446043165476</c:v>
                </c:pt>
                <c:pt idx="2">
                  <c:v>0.78649530021101099</c:v>
                </c:pt>
                <c:pt idx="3">
                  <c:v>1.0406440212055763</c:v>
                </c:pt>
                <c:pt idx="4">
                  <c:v>2.5792584631918318</c:v>
                </c:pt>
                <c:pt idx="5">
                  <c:v>2.5349794238683123</c:v>
                </c:pt>
                <c:pt idx="6">
                  <c:v>2.231746970144842</c:v>
                </c:pt>
                <c:pt idx="7">
                  <c:v>2.6065309708595694</c:v>
                </c:pt>
                <c:pt idx="8">
                  <c:v>2.777021508303839</c:v>
                </c:pt>
                <c:pt idx="9">
                  <c:v>2.6957882049446091</c:v>
                </c:pt>
                <c:pt idx="11">
                  <c:v>3.0286963005991483</c:v>
                </c:pt>
                <c:pt idx="13">
                  <c:v>3.723729184724625</c:v>
                </c:pt>
                <c:pt idx="15">
                  <c:v>4.9416362821619009</c:v>
                </c:pt>
                <c:pt idx="17">
                  <c:v>4.5819798256112154</c:v>
                </c:pt>
                <c:pt idx="19">
                  <c:v>6.1382352489028156</c:v>
                </c:pt>
                <c:pt idx="21">
                  <c:v>4.4200305312016646</c:v>
                </c:pt>
                <c:pt idx="22">
                  <c:v>4.1736919248560875</c:v>
                </c:pt>
                <c:pt idx="23">
                  <c:v>3.2899608589865652</c:v>
                </c:pt>
                <c:pt idx="24">
                  <c:v>3.4489988468392916</c:v>
                </c:pt>
                <c:pt idx="25">
                  <c:v>3.4852005253055864</c:v>
                </c:pt>
                <c:pt idx="26">
                  <c:v>3.0026809651474533</c:v>
                </c:pt>
                <c:pt idx="27">
                  <c:v>3.0741558335377319</c:v>
                </c:pt>
                <c:pt idx="28">
                  <c:v>3.1180753402975623</c:v>
                </c:pt>
                <c:pt idx="29">
                  <c:v>3.1309953188550379</c:v>
                </c:pt>
                <c:pt idx="30">
                  <c:v>2.9964221824686939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2-4AE3-868E-06DE8785418E}"/>
            </c:ext>
          </c:extLst>
        </c:ser>
        <c:ser>
          <c:idx val="3"/>
          <c:order val="3"/>
          <c:tx>
            <c:strRef>
              <c:f>'bedrijven-2'!$A$16</c:f>
              <c:strCache>
                <c:ptCount val="1"/>
                <c:pt idx="0">
                  <c:v>Naar buitenland</c:v>
                </c:pt>
              </c:strCache>
            </c:strRef>
          </c:tx>
          <c:invertIfNegative val="0"/>
          <c:cat>
            <c:strRef>
              <c:f>'bedrijven-2'!$B$12:$AF$12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'bedrijven-2'!$B$16:$AF$16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10.008635759333027</c:v>
                </c:pt>
                <c:pt idx="11">
                  <c:v>13.088705479844851</c:v>
                </c:pt>
                <c:pt idx="13">
                  <c:v>10.416786979198573</c:v>
                </c:pt>
                <c:pt idx="15">
                  <c:v>14.956435287455792</c:v>
                </c:pt>
                <c:pt idx="17">
                  <c:v>13.728842537185843</c:v>
                </c:pt>
                <c:pt idx="19">
                  <c:v>16.148554942607699</c:v>
                </c:pt>
                <c:pt idx="21">
                  <c:v>15.314224706421587</c:v>
                </c:pt>
                <c:pt idx="22">
                  <c:v>18.268354610802874</c:v>
                </c:pt>
                <c:pt idx="23">
                  <c:v>16.492118904051623</c:v>
                </c:pt>
                <c:pt idx="24">
                  <c:v>15.169304958591049</c:v>
                </c:pt>
                <c:pt idx="25">
                  <c:v>18.597838165471259</c:v>
                </c:pt>
                <c:pt idx="26">
                  <c:v>23.994638069705093</c:v>
                </c:pt>
                <c:pt idx="27">
                  <c:v>25.827814569536422</c:v>
                </c:pt>
                <c:pt idx="28">
                  <c:v>25.704336815447924</c:v>
                </c:pt>
                <c:pt idx="29">
                  <c:v>21.502570792725038</c:v>
                </c:pt>
                <c:pt idx="30">
                  <c:v>21.586165772212283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2-4AE3-868E-06DE87854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06592"/>
        <c:axId val="127008128"/>
      </c:barChart>
      <c:catAx>
        <c:axId val="12700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7008128"/>
        <c:crosses val="autoZero"/>
        <c:auto val="1"/>
        <c:lblAlgn val="ctr"/>
        <c:lblOffset val="100"/>
        <c:noMultiLvlLbl val="0"/>
      </c:catAx>
      <c:valAx>
        <c:axId val="127008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0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Instellingen!$A$4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Instellingen!$B$3:$AF$3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Instellingen!$B$4:$AF$4</c:f>
              <c:numCache>
                <c:formatCode>0</c:formatCode>
                <c:ptCount val="31"/>
                <c:pt idx="0">
                  <c:v>129.32736158568957</c:v>
                </c:pt>
                <c:pt idx="1">
                  <c:v>136.13406482704167</c:v>
                </c:pt>
                <c:pt idx="2">
                  <c:v>140.67186698794305</c:v>
                </c:pt>
                <c:pt idx="3">
                  <c:v>132.50382309832057</c:v>
                </c:pt>
                <c:pt idx="4">
                  <c:v>161.09197671199931</c:v>
                </c:pt>
                <c:pt idx="5">
                  <c:v>181.05830621996543</c:v>
                </c:pt>
                <c:pt idx="6">
                  <c:v>177.4280644912443</c:v>
                </c:pt>
                <c:pt idx="7">
                  <c:v>206.01621810492307</c:v>
                </c:pt>
                <c:pt idx="8">
                  <c:v>224.16742674852856</c:v>
                </c:pt>
                <c:pt idx="9">
                  <c:v>246.44349755639354</c:v>
                </c:pt>
                <c:pt idx="11">
                  <c:v>241.02047342889929</c:v>
                </c:pt>
                <c:pt idx="13">
                  <c:v>200</c:v>
                </c:pt>
                <c:pt idx="15">
                  <c:v>177</c:v>
                </c:pt>
                <c:pt idx="17">
                  <c:v>215</c:v>
                </c:pt>
                <c:pt idx="19">
                  <c:v>430</c:v>
                </c:pt>
                <c:pt idx="21">
                  <c:v>236.320925471408</c:v>
                </c:pt>
                <c:pt idx="22">
                  <c:v>270.79010018345798</c:v>
                </c:pt>
                <c:pt idx="23">
                  <c:v>69</c:v>
                </c:pt>
                <c:pt idx="24">
                  <c:v>73</c:v>
                </c:pt>
                <c:pt idx="25">
                  <c:v>70</c:v>
                </c:pt>
                <c:pt idx="26">
                  <c:v>72</c:v>
                </c:pt>
                <c:pt idx="27">
                  <c:v>78</c:v>
                </c:pt>
                <c:pt idx="28">
                  <c:v>89</c:v>
                </c:pt>
                <c:pt idx="29">
                  <c:v>84</c:v>
                </c:pt>
                <c:pt idx="3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F-47ED-ACB3-879F77287A63}"/>
            </c:ext>
          </c:extLst>
        </c:ser>
        <c:ser>
          <c:idx val="1"/>
          <c:order val="1"/>
          <c:tx>
            <c:strRef>
              <c:f>Instellingen!$A$5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Instellingen!$B$3:$AF$3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Instellingen!$B$5:$AF$5</c:f>
              <c:numCache>
                <c:formatCode>0</c:formatCode>
                <c:ptCount val="31"/>
                <c:pt idx="0">
                  <c:v>686.56946694438011</c:v>
                </c:pt>
                <c:pt idx="1">
                  <c:v>739.20797201083622</c:v>
                </c:pt>
                <c:pt idx="2">
                  <c:v>744.65333460391787</c:v>
                </c:pt>
                <c:pt idx="3">
                  <c:v>748.28357633263909</c:v>
                </c:pt>
                <c:pt idx="4">
                  <c:v>789.12379578075149</c:v>
                </c:pt>
                <c:pt idx="5">
                  <c:v>800.01452096691492</c:v>
                </c:pt>
                <c:pt idx="6">
                  <c:v>833.14047674149504</c:v>
                </c:pt>
                <c:pt idx="7">
                  <c:v>831.32535587713448</c:v>
                </c:pt>
                <c:pt idx="8">
                  <c:v>855.82948754600181</c:v>
                </c:pt>
                <c:pt idx="9">
                  <c:v>674.18172082533556</c:v>
                </c:pt>
                <c:pt idx="11">
                  <c:v>712.96859878114708</c:v>
                </c:pt>
                <c:pt idx="13">
                  <c:v>837</c:v>
                </c:pt>
                <c:pt idx="15">
                  <c:v>815</c:v>
                </c:pt>
                <c:pt idx="17">
                  <c:v>832</c:v>
                </c:pt>
                <c:pt idx="19">
                  <c:v>693</c:v>
                </c:pt>
                <c:pt idx="21">
                  <c:v>777.42268353932195</c:v>
                </c:pt>
                <c:pt idx="22">
                  <c:v>857.85849160666203</c:v>
                </c:pt>
                <c:pt idx="23">
                  <c:v>657</c:v>
                </c:pt>
                <c:pt idx="24">
                  <c:v>696</c:v>
                </c:pt>
                <c:pt idx="25">
                  <c:v>688</c:v>
                </c:pt>
                <c:pt idx="26">
                  <c:v>704</c:v>
                </c:pt>
                <c:pt idx="27">
                  <c:v>688</c:v>
                </c:pt>
                <c:pt idx="28">
                  <c:v>731</c:v>
                </c:pt>
                <c:pt idx="29">
                  <c:v>774</c:v>
                </c:pt>
                <c:pt idx="30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F-47ED-ACB3-879F77287A63}"/>
            </c:ext>
          </c:extLst>
        </c:ser>
        <c:ser>
          <c:idx val="2"/>
          <c:order val="2"/>
          <c:tx>
            <c:strRef>
              <c:f>Instellingen!$A$6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Instellingen!$B$3:$AF$3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Instellingen!$B$6:$AF$6</c:f>
              <c:numCache>
                <c:formatCode>0</c:formatCode>
                <c:ptCount val="31"/>
                <c:pt idx="0">
                  <c:v>4.5378021609013892</c:v>
                </c:pt>
                <c:pt idx="1">
                  <c:v>4.991582376991528</c:v>
                </c:pt>
                <c:pt idx="2">
                  <c:v>4.991582376991528</c:v>
                </c:pt>
                <c:pt idx="3">
                  <c:v>4.991582376991528</c:v>
                </c:pt>
                <c:pt idx="4">
                  <c:v>4.0840219448112496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5.4453625930816667</c:v>
                </c:pt>
                <c:pt idx="8">
                  <c:v>4.9915823769915271</c:v>
                </c:pt>
                <c:pt idx="9">
                  <c:v>6.3529230252619433</c:v>
                </c:pt>
                <c:pt idx="11">
                  <c:v>6.8</c:v>
                </c:pt>
                <c:pt idx="13">
                  <c:v>12</c:v>
                </c:pt>
                <c:pt idx="15">
                  <c:v>19</c:v>
                </c:pt>
                <c:pt idx="17">
                  <c:v>16</c:v>
                </c:pt>
                <c:pt idx="19">
                  <c:v>23</c:v>
                </c:pt>
                <c:pt idx="21">
                  <c:v>33.211953307223197</c:v>
                </c:pt>
                <c:pt idx="22">
                  <c:v>42.800190243552699</c:v>
                </c:pt>
                <c:pt idx="23">
                  <c:v>6</c:v>
                </c:pt>
                <c:pt idx="24">
                  <c:v>9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F-47ED-ACB3-879F77287A63}"/>
            </c:ext>
          </c:extLst>
        </c:ser>
        <c:ser>
          <c:idx val="3"/>
          <c:order val="3"/>
          <c:tx>
            <c:strRef>
              <c:f>Instellingen!$A$7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Instellingen!$B$3:$AF$3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Instellingen!$B$7:$AF$7</c:f>
              <c:numCache>
                <c:formatCode>0</c:formatCode>
                <c:ptCount val="31"/>
                <c:pt idx="0">
                  <c:v>23.142791020597084</c:v>
                </c:pt>
                <c:pt idx="1">
                  <c:v>23.142791020597084</c:v>
                </c:pt>
                <c:pt idx="2">
                  <c:v>21.781450372326667</c:v>
                </c:pt>
                <c:pt idx="3">
                  <c:v>10.436944970073194</c:v>
                </c:pt>
                <c:pt idx="4">
                  <c:v>21.327670156236529</c:v>
                </c:pt>
                <c:pt idx="5">
                  <c:v>19.966329507966112</c:v>
                </c:pt>
                <c:pt idx="6">
                  <c:v>21.781450372326667</c:v>
                </c:pt>
                <c:pt idx="7">
                  <c:v>22.235230588416805</c:v>
                </c:pt>
                <c:pt idx="8">
                  <c:v>20.873889940146384</c:v>
                </c:pt>
                <c:pt idx="9">
                  <c:v>19.543406346570105</c:v>
                </c:pt>
                <c:pt idx="11">
                  <c:v>21.71260978985438</c:v>
                </c:pt>
                <c:pt idx="13">
                  <c:v>32</c:v>
                </c:pt>
                <c:pt idx="15">
                  <c:v>48</c:v>
                </c:pt>
                <c:pt idx="17">
                  <c:v>37</c:v>
                </c:pt>
                <c:pt idx="19">
                  <c:v>36</c:v>
                </c:pt>
                <c:pt idx="21">
                  <c:v>54.673024060290302</c:v>
                </c:pt>
                <c:pt idx="22">
                  <c:v>51.616883660166899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11</c:v>
                </c:pt>
                <c:pt idx="3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F-47ED-ACB3-879F77287A63}"/>
            </c:ext>
          </c:extLst>
        </c:ser>
        <c:ser>
          <c:idx val="4"/>
          <c:order val="4"/>
          <c:tx>
            <c:strRef>
              <c:f>Instellingen!$A$8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Instellingen!$B$3:$AF$3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Instellingen!$B$8:$AF$8</c:f>
              <c:numCache>
                <c:formatCode>0</c:formatCode>
                <c:ptCount val="31"/>
                <c:pt idx="0">
                  <c:v>16.336087779244998</c:v>
                </c:pt>
                <c:pt idx="1">
                  <c:v>18.604988859695695</c:v>
                </c:pt>
                <c:pt idx="2">
                  <c:v>21.327670156236529</c:v>
                </c:pt>
                <c:pt idx="3">
                  <c:v>60.35276873998847</c:v>
                </c:pt>
                <c:pt idx="4">
                  <c:v>80.319098247954585</c:v>
                </c:pt>
                <c:pt idx="5">
                  <c:v>81.680438896224999</c:v>
                </c:pt>
                <c:pt idx="6">
                  <c:v>90.302263001937632</c:v>
                </c:pt>
                <c:pt idx="7">
                  <c:v>101.19298818810097</c:v>
                </c:pt>
                <c:pt idx="8">
                  <c:v>110.72237272599386</c:v>
                </c:pt>
                <c:pt idx="9">
                  <c:v>124.33577920869803</c:v>
                </c:pt>
                <c:pt idx="11">
                  <c:v>131.30000000000001</c:v>
                </c:pt>
                <c:pt idx="13">
                  <c:v>135</c:v>
                </c:pt>
                <c:pt idx="15">
                  <c:v>157</c:v>
                </c:pt>
                <c:pt idx="17">
                  <c:v>159</c:v>
                </c:pt>
                <c:pt idx="19">
                  <c:v>145</c:v>
                </c:pt>
                <c:pt idx="21">
                  <c:v>217.7587</c:v>
                </c:pt>
                <c:pt idx="22">
                  <c:v>258.5752</c:v>
                </c:pt>
                <c:pt idx="23">
                  <c:v>113</c:v>
                </c:pt>
                <c:pt idx="24">
                  <c:v>107</c:v>
                </c:pt>
                <c:pt idx="25">
                  <c:v>127</c:v>
                </c:pt>
                <c:pt idx="26">
                  <c:v>134</c:v>
                </c:pt>
                <c:pt idx="27">
                  <c:v>131</c:v>
                </c:pt>
                <c:pt idx="28">
                  <c:v>135</c:v>
                </c:pt>
                <c:pt idx="29">
                  <c:v>131</c:v>
                </c:pt>
                <c:pt idx="3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Instellingen!$A$9</c:f>
              <c:strCache>
                <c:ptCount val="1"/>
                <c:pt idx="0">
                  <c:v>Totaal sector researchinstellingen (rechteras; M€)</c:v>
                </c:pt>
              </c:strCache>
            </c:strRef>
          </c:tx>
          <c:marker>
            <c:symbol val="none"/>
          </c:marker>
          <c:cat>
            <c:strRef>
              <c:f>Instellingen!$B$3:$AF$3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Instellingen!$B$9:$AF$9</c:f>
              <c:numCache>
                <c:formatCode>0</c:formatCode>
                <c:ptCount val="31"/>
                <c:pt idx="0">
                  <c:v>859.91350949081311</c:v>
                </c:pt>
                <c:pt idx="1">
                  <c:v>922.08139909516228</c:v>
                </c:pt>
                <c:pt idx="2">
                  <c:v>933.42590449741567</c:v>
                </c:pt>
                <c:pt idx="3">
                  <c:v>956.56869551801299</c:v>
                </c:pt>
                <c:pt idx="4">
                  <c:v>1055.9465628417533</c:v>
                </c:pt>
                <c:pt idx="5">
                  <c:v>1087.2573977519728</c:v>
                </c:pt>
                <c:pt idx="6">
                  <c:v>1125.3749359035446</c:v>
                </c:pt>
                <c:pt idx="7">
                  <c:v>1166.2151553516569</c:v>
                </c:pt>
                <c:pt idx="8">
                  <c:v>1216.5847593376623</c:v>
                </c:pt>
                <c:pt idx="9">
                  <c:v>1070.8573269622593</c:v>
                </c:pt>
                <c:pt idx="10">
                  <c:v>974.3</c:v>
                </c:pt>
                <c:pt idx="11">
                  <c:v>1113.8016819999007</c:v>
                </c:pt>
                <c:pt idx="12">
                  <c:v>1105.8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847</c:v>
                </c:pt>
                <c:pt idx="24">
                  <c:v>888</c:v>
                </c:pt>
                <c:pt idx="25">
                  <c:v>900</c:v>
                </c:pt>
                <c:pt idx="26">
                  <c:v>923</c:v>
                </c:pt>
                <c:pt idx="27">
                  <c:v>908</c:v>
                </c:pt>
                <c:pt idx="28">
                  <c:v>971</c:v>
                </c:pt>
                <c:pt idx="29">
                  <c:v>1013</c:v>
                </c:pt>
                <c:pt idx="30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'Hoger onderwijs'!$A$4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'Hoger onderwijs'!$B$3:$AF$3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'Hoger onderwijs'!$B$4:$AF$4</c:f>
              <c:numCache>
                <c:formatCode>0</c:formatCode>
                <c:ptCount val="31"/>
                <c:pt idx="0">
                  <c:v>12.252065834433751</c:v>
                </c:pt>
                <c:pt idx="1">
                  <c:v>17.243648211425278</c:v>
                </c:pt>
                <c:pt idx="2">
                  <c:v>18.604988859695695</c:v>
                </c:pt>
                <c:pt idx="3">
                  <c:v>24.05035145277736</c:v>
                </c:pt>
                <c:pt idx="4">
                  <c:v>65.344351116979993</c:v>
                </c:pt>
                <c:pt idx="5">
                  <c:v>69.882153277881386</c:v>
                </c:pt>
                <c:pt idx="6">
                  <c:v>68.520812629610973</c:v>
                </c:pt>
                <c:pt idx="7">
                  <c:v>80.772878464044723</c:v>
                </c:pt>
                <c:pt idx="8">
                  <c:v>92.571164082388322</c:v>
                </c:pt>
                <c:pt idx="9">
                  <c:v>112.31737356548729</c:v>
                </c:pt>
                <c:pt idx="10">
                  <c:v>0</c:v>
                </c:pt>
                <c:pt idx="11">
                  <c:v>145.31775351696669</c:v>
                </c:pt>
                <c:pt idx="12">
                  <c:v>0</c:v>
                </c:pt>
                <c:pt idx="13">
                  <c:v>178.7369364546185</c:v>
                </c:pt>
                <c:pt idx="14">
                  <c:v>0</c:v>
                </c:pt>
                <c:pt idx="15">
                  <c:v>263</c:v>
                </c:pt>
                <c:pt idx="16">
                  <c:v>0</c:v>
                </c:pt>
                <c:pt idx="17">
                  <c:v>268</c:v>
                </c:pt>
                <c:pt idx="18">
                  <c:v>0</c:v>
                </c:pt>
                <c:pt idx="19">
                  <c:v>344</c:v>
                </c:pt>
                <c:pt idx="20">
                  <c:v>0</c:v>
                </c:pt>
                <c:pt idx="21">
                  <c:v>326.43209999999999</c:v>
                </c:pt>
                <c:pt idx="22">
                  <c:v>329.44749999999999</c:v>
                </c:pt>
                <c:pt idx="23">
                  <c:v>311</c:v>
                </c:pt>
                <c:pt idx="24">
                  <c:v>329</c:v>
                </c:pt>
                <c:pt idx="25">
                  <c:v>345</c:v>
                </c:pt>
                <c:pt idx="26">
                  <c:v>336</c:v>
                </c:pt>
                <c:pt idx="27">
                  <c:v>376</c:v>
                </c:pt>
                <c:pt idx="28">
                  <c:v>394</c:v>
                </c:pt>
                <c:pt idx="29">
                  <c:v>408</c:v>
                </c:pt>
                <c:pt idx="30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7FA-4DEB-B271-0393241791D4}"/>
            </c:ext>
          </c:extLst>
        </c:ser>
        <c:ser>
          <c:idx val="1"/>
          <c:order val="1"/>
          <c:tx>
            <c:strRef>
              <c:f>'Hoger onderwijs'!$A$5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'Hoger onderwijs'!$B$3:$AF$3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'Hoger onderwijs'!$B$5:$AF$5</c:f>
              <c:numCache>
                <c:formatCode>0</c:formatCode>
                <c:ptCount val="31"/>
                <c:pt idx="0">
                  <c:v>1362.2482087025969</c:v>
                </c:pt>
                <c:pt idx="1">
                  <c:v>1443.4748673827319</c:v>
                </c:pt>
                <c:pt idx="2">
                  <c:v>1475.6932627251317</c:v>
                </c:pt>
                <c:pt idx="3">
                  <c:v>1523.3401854145964</c:v>
                </c:pt>
                <c:pt idx="4">
                  <c:v>1413.9791533368727</c:v>
                </c:pt>
                <c:pt idx="5">
                  <c:v>1482.4999659664838</c:v>
                </c:pt>
                <c:pt idx="6">
                  <c:v>1570.9871081040608</c:v>
                </c:pt>
                <c:pt idx="7">
                  <c:v>1592.7685584763874</c:v>
                </c:pt>
                <c:pt idx="8">
                  <c:v>1543.7602951386523</c:v>
                </c:pt>
                <c:pt idx="9">
                  <c:v>1580.2578668324541</c:v>
                </c:pt>
                <c:pt idx="10">
                  <c:v>0</c:v>
                </c:pt>
                <c:pt idx="11">
                  <c:v>1993.1360346534343</c:v>
                </c:pt>
                <c:pt idx="12">
                  <c:v>0</c:v>
                </c:pt>
                <c:pt idx="13">
                  <c:v>2221.633843374445</c:v>
                </c:pt>
                <c:pt idx="14">
                  <c:v>0</c:v>
                </c:pt>
                <c:pt idx="15">
                  <c:v>2318.2915581542284</c:v>
                </c:pt>
                <c:pt idx="16">
                  <c:v>0</c:v>
                </c:pt>
                <c:pt idx="17">
                  <c:v>2517.3846648758745</c:v>
                </c:pt>
                <c:pt idx="18">
                  <c:v>0</c:v>
                </c:pt>
                <c:pt idx="19">
                  <c:v>2771.4752664754787</c:v>
                </c:pt>
                <c:pt idx="20">
                  <c:v>0</c:v>
                </c:pt>
                <c:pt idx="21">
                  <c:v>3110.8498</c:v>
                </c:pt>
                <c:pt idx="22">
                  <c:v>3043.0967999999998</c:v>
                </c:pt>
                <c:pt idx="23">
                  <c:v>3154</c:v>
                </c:pt>
                <c:pt idx="24">
                  <c:v>3282</c:v>
                </c:pt>
                <c:pt idx="25">
                  <c:v>3388</c:v>
                </c:pt>
                <c:pt idx="26">
                  <c:v>3302</c:v>
                </c:pt>
                <c:pt idx="27">
                  <c:v>3433</c:v>
                </c:pt>
                <c:pt idx="28">
                  <c:v>3459</c:v>
                </c:pt>
                <c:pt idx="29">
                  <c:v>3722</c:v>
                </c:pt>
                <c:pt idx="30">
                  <c:v>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7FA-4DEB-B271-0393241791D4}"/>
            </c:ext>
          </c:extLst>
        </c:ser>
        <c:ser>
          <c:idx val="2"/>
          <c:order val="2"/>
          <c:tx>
            <c:strRef>
              <c:f>'Hoger onderwijs'!$A$6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'Hoger onderwijs'!$B$3:$AF$3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'Hoger onderwijs'!$B$6:$AF$6</c:f>
              <c:numCache>
                <c:formatCode>0</c:formatCode>
                <c:ptCount val="31"/>
                <c:pt idx="0">
                  <c:v>1.3613406482704167</c:v>
                </c:pt>
                <c:pt idx="1">
                  <c:v>1.8151208643605556</c:v>
                </c:pt>
                <c:pt idx="2">
                  <c:v>1.8151208643605556</c:v>
                </c:pt>
                <c:pt idx="3">
                  <c:v>0.90756043218027782</c:v>
                </c:pt>
                <c:pt idx="4">
                  <c:v>5.8991428091718054</c:v>
                </c:pt>
                <c:pt idx="5">
                  <c:v>4.991582376991528</c:v>
                </c:pt>
                <c:pt idx="6">
                  <c:v>0</c:v>
                </c:pt>
                <c:pt idx="7">
                  <c:v>5.8991428091718054</c:v>
                </c:pt>
                <c:pt idx="8">
                  <c:v>4.9915823769915271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FA-4DEB-B271-0393241791D4}"/>
            </c:ext>
          </c:extLst>
        </c:ser>
        <c:ser>
          <c:idx val="3"/>
          <c:order val="3"/>
          <c:tx>
            <c:strRef>
              <c:f>'Hoger onderwijs'!$A$7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'Hoger onderwijs'!$B$3:$AF$3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'Hoger onderwijs'!$B$7:$AF$7</c:f>
              <c:numCache>
                <c:formatCode>0</c:formatCode>
                <c:ptCount val="31"/>
                <c:pt idx="0">
                  <c:v>30.857054694129445</c:v>
                </c:pt>
                <c:pt idx="1">
                  <c:v>31.310834910219583</c:v>
                </c:pt>
                <c:pt idx="2">
                  <c:v>33.579735990670279</c:v>
                </c:pt>
                <c:pt idx="3">
                  <c:v>34.941076638940693</c:v>
                </c:pt>
                <c:pt idx="4">
                  <c:v>93.478724514568611</c:v>
                </c:pt>
                <c:pt idx="5">
                  <c:v>112.99127380644458</c:v>
                </c:pt>
                <c:pt idx="6">
                  <c:v>116.16773531907556</c:v>
                </c:pt>
                <c:pt idx="7">
                  <c:v>120.2517572638868</c:v>
                </c:pt>
                <c:pt idx="8">
                  <c:v>156.55417455109787</c:v>
                </c:pt>
                <c:pt idx="9">
                  <c:v>252.25211175792725</c:v>
                </c:pt>
                <c:pt idx="10">
                  <c:v>0</c:v>
                </c:pt>
                <c:pt idx="11">
                  <c:v>252.68083904426766</c:v>
                </c:pt>
                <c:pt idx="12">
                  <c:v>0</c:v>
                </c:pt>
                <c:pt idx="13">
                  <c:v>265.51367058069349</c:v>
                </c:pt>
                <c:pt idx="14">
                  <c:v>0</c:v>
                </c:pt>
                <c:pt idx="15">
                  <c:v>313</c:v>
                </c:pt>
                <c:pt idx="16">
                  <c:v>0</c:v>
                </c:pt>
                <c:pt idx="17">
                  <c:v>323</c:v>
                </c:pt>
                <c:pt idx="18">
                  <c:v>0</c:v>
                </c:pt>
                <c:pt idx="19">
                  <c:v>393</c:v>
                </c:pt>
                <c:pt idx="20">
                  <c:v>0</c:v>
                </c:pt>
                <c:pt idx="21">
                  <c:v>302.1028</c:v>
                </c:pt>
                <c:pt idx="22">
                  <c:v>301.92439999999999</c:v>
                </c:pt>
                <c:pt idx="23">
                  <c:v>309</c:v>
                </c:pt>
                <c:pt idx="24">
                  <c:v>304</c:v>
                </c:pt>
                <c:pt idx="25">
                  <c:v>290</c:v>
                </c:pt>
                <c:pt idx="26">
                  <c:v>301</c:v>
                </c:pt>
                <c:pt idx="27">
                  <c:v>286</c:v>
                </c:pt>
                <c:pt idx="28">
                  <c:v>298</c:v>
                </c:pt>
                <c:pt idx="29">
                  <c:v>326</c:v>
                </c:pt>
                <c:pt idx="3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7FA-4DEB-B271-0393241791D4}"/>
            </c:ext>
          </c:extLst>
        </c:ser>
        <c:ser>
          <c:idx val="4"/>
          <c:order val="4"/>
          <c:tx>
            <c:strRef>
              <c:f>'Hoger onderwijs'!$A$8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'Hoger onderwijs'!$B$3:$AF$3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'Hoger onderwijs'!$B$8:$AF$8</c:f>
              <c:numCache>
                <c:formatCode>0</c:formatCode>
                <c:ptCount val="31"/>
                <c:pt idx="0">
                  <c:v>4.991582376991528</c:v>
                </c:pt>
                <c:pt idx="1">
                  <c:v>4.991582376991528</c:v>
                </c:pt>
                <c:pt idx="2">
                  <c:v>4.5378021609013892</c:v>
                </c:pt>
                <c:pt idx="3">
                  <c:v>4.5378021609013892</c:v>
                </c:pt>
                <c:pt idx="4">
                  <c:v>55.814966579087084</c:v>
                </c:pt>
                <c:pt idx="5">
                  <c:v>59.898988523898332</c:v>
                </c:pt>
                <c:pt idx="6">
                  <c:v>60.35276873998847</c:v>
                </c:pt>
                <c:pt idx="7">
                  <c:v>61.71410938825889</c:v>
                </c:pt>
                <c:pt idx="8">
                  <c:v>66.705691765250407</c:v>
                </c:pt>
                <c:pt idx="9">
                  <c:v>67.506459284570113</c:v>
                </c:pt>
                <c:pt idx="10">
                  <c:v>0</c:v>
                </c:pt>
                <c:pt idx="11">
                  <c:v>70.452227255501143</c:v>
                </c:pt>
                <c:pt idx="12">
                  <c:v>0</c:v>
                </c:pt>
                <c:pt idx="13">
                  <c:v>95.459156719515491</c:v>
                </c:pt>
                <c:pt idx="14">
                  <c:v>0</c:v>
                </c:pt>
                <c:pt idx="15">
                  <c:v>126</c:v>
                </c:pt>
                <c:pt idx="16">
                  <c:v>0</c:v>
                </c:pt>
                <c:pt idx="17">
                  <c:v>147</c:v>
                </c:pt>
                <c:pt idx="18">
                  <c:v>0</c:v>
                </c:pt>
                <c:pt idx="19">
                  <c:v>203</c:v>
                </c:pt>
                <c:pt idx="20">
                  <c:v>0</c:v>
                </c:pt>
                <c:pt idx="21">
                  <c:v>254.7895</c:v>
                </c:pt>
                <c:pt idx="22">
                  <c:v>278.8845</c:v>
                </c:pt>
                <c:pt idx="23">
                  <c:v>318</c:v>
                </c:pt>
                <c:pt idx="24">
                  <c:v>347</c:v>
                </c:pt>
                <c:pt idx="25">
                  <c:v>370</c:v>
                </c:pt>
                <c:pt idx="26">
                  <c:v>366</c:v>
                </c:pt>
                <c:pt idx="27">
                  <c:v>412</c:v>
                </c:pt>
                <c:pt idx="28">
                  <c:v>429</c:v>
                </c:pt>
                <c:pt idx="29">
                  <c:v>444</c:v>
                </c:pt>
                <c:pt idx="30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'Hoger onderwijs'!$A$9</c:f>
              <c:strCache>
                <c:ptCount val="1"/>
                <c:pt idx="0">
                  <c:v>Totaal sector hoger onderwijs (rechteras; M€)</c:v>
                </c:pt>
              </c:strCache>
            </c:strRef>
          </c:tx>
          <c:marker>
            <c:symbol val="none"/>
          </c:marker>
          <c:cat>
            <c:strRef>
              <c:f>'Hoger onderwijs'!$B$3:$AF$3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'Hoger onderwijs'!$B$9:$AF$9</c:f>
              <c:numCache>
                <c:formatCode>0</c:formatCode>
                <c:ptCount val="31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4305</c:v>
                </c:pt>
                <c:pt idx="27">
                  <c:v>4507</c:v>
                </c:pt>
                <c:pt idx="28">
                  <c:v>4580</c:v>
                </c:pt>
                <c:pt idx="29">
                  <c:v>4900</c:v>
                </c:pt>
                <c:pt idx="30">
                  <c:v>5141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'alle sectoren'!$A$4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'alle sectoren'!$B$3:$AF$3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'alle sectoren'!$B$4:$AF$4</c:f>
              <c:numCache>
                <c:formatCode>0</c:formatCode>
                <c:ptCount val="31"/>
                <c:pt idx="0">
                  <c:v>2423.1863539213418</c:v>
                </c:pt>
                <c:pt idx="1">
                  <c:v>2412.2956287351781</c:v>
                </c:pt>
                <c:pt idx="2">
                  <c:v>2385.06881576977</c:v>
                </c:pt>
                <c:pt idx="3">
                  <c:v>2331.0689700550433</c:v>
                </c:pt>
                <c:pt idx="4">
                  <c:v>2538.446528808237</c:v>
                </c:pt>
                <c:pt idx="5">
                  <c:v>2760.7988346924053</c:v>
                </c:pt>
                <c:pt idx="6">
                  <c:v>3074.3609640106911</c:v>
                </c:pt>
                <c:pt idx="7">
                  <c:v>3102.4953374082797</c:v>
                </c:pt>
                <c:pt idx="8">
                  <c:v>3337.099709126881</c:v>
                </c:pt>
                <c:pt idx="9">
                  <c:v>3752.1609792220429</c:v>
                </c:pt>
                <c:pt idx="10">
                  <c:v>0</c:v>
                </c:pt>
                <c:pt idx="11">
                  <c:v>4171.8719878106185</c:v>
                </c:pt>
                <c:pt idx="12">
                  <c:v>0</c:v>
                </c:pt>
                <c:pt idx="13">
                  <c:v>4299.9445606256231</c:v>
                </c:pt>
                <c:pt idx="14">
                  <c:v>0</c:v>
                </c:pt>
                <c:pt idx="15">
                  <c:v>4526.1237861913414</c:v>
                </c:pt>
                <c:pt idx="16">
                  <c:v>0</c:v>
                </c:pt>
                <c:pt idx="17">
                  <c:v>5046</c:v>
                </c:pt>
                <c:pt idx="18">
                  <c:v>0</c:v>
                </c:pt>
                <c:pt idx="19">
                  <c:v>4699.2166201024729</c:v>
                </c:pt>
                <c:pt idx="20">
                  <c:v>0</c:v>
                </c:pt>
                <c:pt idx="21">
                  <c:v>6254.2906149780283</c:v>
                </c:pt>
                <c:pt idx="22">
                  <c:v>6451.4311859004683</c:v>
                </c:pt>
                <c:pt idx="23">
                  <c:v>7894</c:v>
                </c:pt>
                <c:pt idx="24">
                  <c:v>8092</c:v>
                </c:pt>
                <c:pt idx="25">
                  <c:v>8058</c:v>
                </c:pt>
                <c:pt idx="26">
                  <c:v>8505</c:v>
                </c:pt>
                <c:pt idx="27">
                  <c:v>9072</c:v>
                </c:pt>
                <c:pt idx="28">
                  <c:v>9388</c:v>
                </c:pt>
                <c:pt idx="29">
                  <c:v>10229</c:v>
                </c:pt>
                <c:pt idx="30">
                  <c:v>10520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A-4EE6-83ED-A591717FCF3F}"/>
            </c:ext>
          </c:extLst>
        </c:ser>
        <c:ser>
          <c:idx val="1"/>
          <c:order val="1"/>
          <c:tx>
            <c:strRef>
              <c:f>'alle sectoren'!$A$5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'alle sectoren'!$B$3:$AF$3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'alle sectoren'!$B$5:$AF$5</c:f>
              <c:numCache>
                <c:formatCode>0</c:formatCode>
                <c:ptCount val="31"/>
                <c:pt idx="0">
                  <c:v>2436.3459801879558</c:v>
                </c:pt>
                <c:pt idx="1">
                  <c:v>2449.0518262384794</c:v>
                </c:pt>
                <c:pt idx="2">
                  <c:v>2484.4466830935103</c:v>
                </c:pt>
                <c:pt idx="3">
                  <c:v>2562.0431000449244</c:v>
                </c:pt>
                <c:pt idx="4">
                  <c:v>2484.4466830935107</c:v>
                </c:pt>
                <c:pt idx="5">
                  <c:v>2532.5473859990652</c:v>
                </c:pt>
                <c:pt idx="6">
                  <c:v>2631.9252533228055</c:v>
                </c:pt>
                <c:pt idx="7">
                  <c:v>2661.8747475847549</c:v>
                </c:pt>
                <c:pt idx="8">
                  <c:v>2601.0681986286754</c:v>
                </c:pt>
                <c:pt idx="9">
                  <c:v>2495.2541666968541</c:v>
                </c:pt>
                <c:pt idx="10">
                  <c:v>0</c:v>
                </c:pt>
                <c:pt idx="11">
                  <c:v>2954.4126430125398</c:v>
                </c:pt>
                <c:pt idx="12">
                  <c:v>0</c:v>
                </c:pt>
                <c:pt idx="13">
                  <c:v>3217.4007692270629</c:v>
                </c:pt>
                <c:pt idx="14">
                  <c:v>0</c:v>
                </c:pt>
                <c:pt idx="15">
                  <c:v>3309.9909402349481</c:v>
                </c:pt>
                <c:pt idx="16">
                  <c:v>0</c:v>
                </c:pt>
                <c:pt idx="17">
                  <c:v>3474.3846648758745</c:v>
                </c:pt>
                <c:pt idx="18">
                  <c:v>0</c:v>
                </c:pt>
                <c:pt idx="19">
                  <c:v>3647.5495212687083</c:v>
                </c:pt>
                <c:pt idx="20">
                  <c:v>0</c:v>
                </c:pt>
                <c:pt idx="21">
                  <c:v>4152.6979639884457</c:v>
                </c:pt>
                <c:pt idx="22">
                  <c:v>4057.3833497048058</c:v>
                </c:pt>
                <c:pt idx="23">
                  <c:v>4445</c:v>
                </c:pt>
                <c:pt idx="24">
                  <c:v>4565</c:v>
                </c:pt>
                <c:pt idx="25">
                  <c:v>4673</c:v>
                </c:pt>
                <c:pt idx="26">
                  <c:v>4604</c:v>
                </c:pt>
                <c:pt idx="27">
                  <c:v>4729</c:v>
                </c:pt>
                <c:pt idx="28">
                  <c:v>4897</c:v>
                </c:pt>
                <c:pt idx="29">
                  <c:v>5221</c:v>
                </c:pt>
                <c:pt idx="30">
                  <c:v>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A-4EE6-83ED-A591717FCF3F}"/>
            </c:ext>
          </c:extLst>
        </c:ser>
        <c:ser>
          <c:idx val="2"/>
          <c:order val="2"/>
          <c:tx>
            <c:strRef>
              <c:f>'alle sectoren'!$A$6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'alle sectoren'!$B$3:$AF$3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'alle sectoren'!$B$6:$AF$6</c:f>
              <c:numCache>
                <c:formatCode>0</c:formatCode>
                <c:ptCount val="31"/>
                <c:pt idx="0">
                  <c:v>6.8067032413520829</c:v>
                </c:pt>
                <c:pt idx="1">
                  <c:v>8.1680438896225009</c:v>
                </c:pt>
                <c:pt idx="2">
                  <c:v>8.1680438896225009</c:v>
                </c:pt>
                <c:pt idx="3">
                  <c:v>7.7142636735323613</c:v>
                </c:pt>
                <c:pt idx="4">
                  <c:v>10.890725186163332</c:v>
                </c:pt>
                <c:pt idx="5">
                  <c:v>10.436944970073194</c:v>
                </c:pt>
                <c:pt idx="6">
                  <c:v>3.6302417287211113</c:v>
                </c:pt>
                <c:pt idx="7">
                  <c:v>12.252065834433749</c:v>
                </c:pt>
                <c:pt idx="8">
                  <c:v>10.890725186163332</c:v>
                </c:pt>
                <c:pt idx="9">
                  <c:v>9.1521766080411542</c:v>
                </c:pt>
                <c:pt idx="10">
                  <c:v>0</c:v>
                </c:pt>
                <c:pt idx="11">
                  <c:v>9.7886345553902192</c:v>
                </c:pt>
                <c:pt idx="12">
                  <c:v>0</c:v>
                </c:pt>
                <c:pt idx="13">
                  <c:v>14.650962048742382</c:v>
                </c:pt>
                <c:pt idx="14">
                  <c:v>0</c:v>
                </c:pt>
                <c:pt idx="15">
                  <c:v>24.897819193023707</c:v>
                </c:pt>
                <c:pt idx="16">
                  <c:v>0</c:v>
                </c:pt>
                <c:pt idx="17">
                  <c:v>19</c:v>
                </c:pt>
                <c:pt idx="18">
                  <c:v>0</c:v>
                </c:pt>
                <c:pt idx="19">
                  <c:v>30.144693938151637</c:v>
                </c:pt>
                <c:pt idx="20">
                  <c:v>0</c:v>
                </c:pt>
                <c:pt idx="21">
                  <c:v>38.555753059743346</c:v>
                </c:pt>
                <c:pt idx="22">
                  <c:v>52.72086147762198</c:v>
                </c:pt>
                <c:pt idx="23">
                  <c:v>21</c:v>
                </c:pt>
                <c:pt idx="24">
                  <c:v>26</c:v>
                </c:pt>
                <c:pt idx="25">
                  <c:v>28</c:v>
                </c:pt>
                <c:pt idx="26">
                  <c:v>27</c:v>
                </c:pt>
                <c:pt idx="27">
                  <c:v>31</c:v>
                </c:pt>
                <c:pt idx="28">
                  <c:v>35</c:v>
                </c:pt>
                <c:pt idx="29">
                  <c:v>35</c:v>
                </c:pt>
                <c:pt idx="3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A-4EE6-83ED-A591717FCF3F}"/>
            </c:ext>
          </c:extLst>
        </c:ser>
        <c:ser>
          <c:idx val="3"/>
          <c:order val="3"/>
          <c:tx>
            <c:strRef>
              <c:f>'alle sectoren'!$A$7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'alle sectoren'!$B$3:$AF$3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'alle sectoren'!$B$7:$AF$7</c:f>
              <c:numCache>
                <c:formatCode>0</c:formatCode>
                <c:ptCount val="31"/>
                <c:pt idx="0">
                  <c:v>73.058614790512365</c:v>
                </c:pt>
                <c:pt idx="1">
                  <c:v>80.319098247954585</c:v>
                </c:pt>
                <c:pt idx="2">
                  <c:v>79.865318031864462</c:v>
                </c:pt>
                <c:pt idx="3">
                  <c:v>102.55432883637138</c:v>
                </c:pt>
                <c:pt idx="4">
                  <c:v>135.22650439486139</c:v>
                </c:pt>
                <c:pt idx="5">
                  <c:v>142.94076806839374</c:v>
                </c:pt>
                <c:pt idx="6">
                  <c:v>151.56259217410641</c:v>
                </c:pt>
                <c:pt idx="7">
                  <c:v>162.90709757635986</c:v>
                </c:pt>
                <c:pt idx="8">
                  <c:v>198.30195443139064</c:v>
                </c:pt>
                <c:pt idx="9">
                  <c:v>313.21810182563848</c:v>
                </c:pt>
                <c:pt idx="10">
                  <c:v>0</c:v>
                </c:pt>
                <c:pt idx="11">
                  <c:v>329.40238156956508</c:v>
                </c:pt>
                <c:pt idx="12">
                  <c:v>0</c:v>
                </c:pt>
                <c:pt idx="13">
                  <c:v>302.13452825580526</c:v>
                </c:pt>
                <c:pt idx="14">
                  <c:v>0</c:v>
                </c:pt>
                <c:pt idx="15">
                  <c:v>372.95946021398083</c:v>
                </c:pt>
                <c:pt idx="16">
                  <c:v>0</c:v>
                </c:pt>
                <c:pt idx="17">
                  <c:v>370</c:v>
                </c:pt>
                <c:pt idx="18">
                  <c:v>0</c:v>
                </c:pt>
                <c:pt idx="19">
                  <c:v>431.79381773825054</c:v>
                </c:pt>
                <c:pt idx="20">
                  <c:v>0</c:v>
                </c:pt>
                <c:pt idx="21">
                  <c:v>404.351367300297</c:v>
                </c:pt>
                <c:pt idx="22">
                  <c:v>384.17155695591458</c:v>
                </c:pt>
                <c:pt idx="23">
                  <c:v>359</c:v>
                </c:pt>
                <c:pt idx="24">
                  <c:v>352</c:v>
                </c:pt>
                <c:pt idx="25">
                  <c:v>342</c:v>
                </c:pt>
                <c:pt idx="26">
                  <c:v>352</c:v>
                </c:pt>
                <c:pt idx="27">
                  <c:v>344</c:v>
                </c:pt>
                <c:pt idx="28">
                  <c:v>380</c:v>
                </c:pt>
                <c:pt idx="29">
                  <c:v>430</c:v>
                </c:pt>
                <c:pt idx="30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A-4EE6-83ED-A591717FCF3F}"/>
            </c:ext>
          </c:extLst>
        </c:ser>
        <c:ser>
          <c:idx val="4"/>
          <c:order val="4"/>
          <c:tx>
            <c:strRef>
              <c:f>'alle sectoren'!$A$8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'alle sectoren'!$B$3:$AF$3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'alle sectoren'!$B$8:$AF$8</c:f>
              <c:numCache>
                <c:formatCode>0</c:formatCode>
                <c:ptCount val="31"/>
                <c:pt idx="0">
                  <c:v>101.19298818810098</c:v>
                </c:pt>
                <c:pt idx="1">
                  <c:v>93.932504730658749</c:v>
                </c:pt>
                <c:pt idx="2">
                  <c:v>118.43663639952626</c:v>
                </c:pt>
                <c:pt idx="3">
                  <c:v>281.79751419197618</c:v>
                </c:pt>
                <c:pt idx="4">
                  <c:v>496.88933661870203</c:v>
                </c:pt>
                <c:pt idx="5">
                  <c:v>559.96478665523148</c:v>
                </c:pt>
                <c:pt idx="6">
                  <c:v>482.8221499199077</c:v>
                </c:pt>
                <c:pt idx="7">
                  <c:v>868.5353335965259</c:v>
                </c:pt>
                <c:pt idx="8">
                  <c:v>721.51054358332067</c:v>
                </c:pt>
                <c:pt idx="9">
                  <c:v>843.87509369631209</c:v>
                </c:pt>
                <c:pt idx="10">
                  <c:v>0</c:v>
                </c:pt>
                <c:pt idx="11">
                  <c:v>886.84418257932384</c:v>
                </c:pt>
                <c:pt idx="12">
                  <c:v>0</c:v>
                </c:pt>
                <c:pt idx="13">
                  <c:v>949.43275569862681</c:v>
                </c:pt>
                <c:pt idx="14">
                  <c:v>0</c:v>
                </c:pt>
                <c:pt idx="15">
                  <c:v>1172.7397895040999</c:v>
                </c:pt>
                <c:pt idx="16">
                  <c:v>0</c:v>
                </c:pt>
                <c:pt idx="17">
                  <c:v>1101</c:v>
                </c:pt>
                <c:pt idx="18">
                  <c:v>0</c:v>
                </c:pt>
                <c:pt idx="19">
                  <c:v>1129.3764235536057</c:v>
                </c:pt>
                <c:pt idx="20">
                  <c:v>0</c:v>
                </c:pt>
                <c:pt idx="21">
                  <c:v>1385.4041000000002</c:v>
                </c:pt>
                <c:pt idx="22">
                  <c:v>1566.9091129038302</c:v>
                </c:pt>
                <c:pt idx="23">
                  <c:v>1520</c:v>
                </c:pt>
                <c:pt idx="24">
                  <c:v>1560</c:v>
                </c:pt>
                <c:pt idx="25">
                  <c:v>1707</c:v>
                </c:pt>
                <c:pt idx="26">
                  <c:v>1747</c:v>
                </c:pt>
                <c:pt idx="27">
                  <c:v>1906</c:v>
                </c:pt>
                <c:pt idx="28">
                  <c:v>1849</c:v>
                </c:pt>
                <c:pt idx="29">
                  <c:v>1845</c:v>
                </c:pt>
                <c:pt idx="30">
                  <c:v>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04448"/>
        <c:axId val="127305984"/>
      </c:barChart>
      <c:lineChart>
        <c:grouping val="standard"/>
        <c:varyColors val="0"/>
        <c:ser>
          <c:idx val="5"/>
          <c:order val="5"/>
          <c:tx>
            <c:strRef>
              <c:f>'alle sectoren'!$A$9</c:f>
              <c:strCache>
                <c:ptCount val="1"/>
                <c:pt idx="0">
                  <c:v>Totaal alle sectoren (rechteras; M€)</c:v>
                </c:pt>
              </c:strCache>
            </c:strRef>
          </c:tx>
          <c:marker>
            <c:symbol val="none"/>
          </c:marker>
          <c:cat>
            <c:strRef>
              <c:f>'alle sectoren'!$B$3:$AF$3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'alle sectoren'!$B$9:$AF$9</c:f>
              <c:numCache>
                <c:formatCode>0</c:formatCode>
                <c:ptCount val="31"/>
                <c:pt idx="0">
                  <c:v>5040.5906403292638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6344.3012011562323</c:v>
                </c:pt>
                <c:pt idx="7">
                  <c:v>6808.0645820003529</c:v>
                </c:pt>
                <c:pt idx="8">
                  <c:v>6868.8711309564296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8391.4541257861492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16082</c:v>
                </c:pt>
                <c:pt idx="28">
                  <c:v>16549</c:v>
                </c:pt>
                <c:pt idx="29">
                  <c:v>17760</c:v>
                </c:pt>
                <c:pt idx="30">
                  <c:v>18492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9312"/>
        <c:axId val="127307776"/>
      </c:lineChart>
      <c:catAx>
        <c:axId val="12730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305984"/>
        <c:crosses val="autoZero"/>
        <c:auto val="1"/>
        <c:lblAlgn val="ctr"/>
        <c:lblOffset val="100"/>
        <c:noMultiLvlLbl val="0"/>
      </c:catAx>
      <c:valAx>
        <c:axId val="127305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304448"/>
        <c:crosses val="autoZero"/>
        <c:crossBetween val="between"/>
      </c:valAx>
      <c:valAx>
        <c:axId val="1273077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309312"/>
        <c:crosses val="max"/>
        <c:crossBetween val="between"/>
      </c:valAx>
      <c:catAx>
        <c:axId val="1273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07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23812</xdr:rowOff>
    </xdr:from>
    <xdr:to>
      <xdr:col>17</xdr:col>
      <xdr:colOff>390525</xdr:colOff>
      <xdr:row>27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10</xdr:row>
      <xdr:rowOff>47625</xdr:rowOff>
    </xdr:from>
    <xdr:to>
      <xdr:col>26</xdr:col>
      <xdr:colOff>9525</xdr:colOff>
      <xdr:row>34</xdr:row>
      <xdr:rowOff>161925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22</xdr:row>
      <xdr:rowOff>9525</xdr:rowOff>
    </xdr:from>
    <xdr:to>
      <xdr:col>25</xdr:col>
      <xdr:colOff>581025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10</xdr:row>
      <xdr:rowOff>38100</xdr:rowOff>
    </xdr:from>
    <xdr:to>
      <xdr:col>25</xdr:col>
      <xdr:colOff>419099</xdr:colOff>
      <xdr:row>34</xdr:row>
      <xdr:rowOff>114300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1609724</xdr:colOff>
      <xdr:row>10</xdr:row>
      <xdr:rowOff>95250</xdr:rowOff>
    </xdr:from>
    <xdr:to>
      <xdr:col>27</xdr:col>
      <xdr:colOff>390524</xdr:colOff>
      <xdr:row>36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10</xdr:row>
      <xdr:rowOff>19049</xdr:rowOff>
    </xdr:from>
    <xdr:to>
      <xdr:col>25</xdr:col>
      <xdr:colOff>600075</xdr:colOff>
      <xdr:row>34</xdr:row>
      <xdr:rowOff>123824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v1f\wetenschap1\RenDInno\wte\Stat\publicatie\OESO\AANLEVERINGEN\M1+M+S1+S2+T+XSERIE\MN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data/Factsheets%20en%20datapublicaties/1%20-%20Geld/Basisbestanden/Het%20geld%20-%20C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1"/>
      <sheetName val="M1A"/>
      <sheetName val="M2"/>
      <sheetName val="M3"/>
      <sheetName val="M4"/>
      <sheetName val="M5"/>
      <sheetName val="M6"/>
      <sheetName val="M7"/>
      <sheetName val="M8"/>
      <sheetName val="M9"/>
      <sheetName val="M10"/>
      <sheetName val="HiddenSettings"/>
      <sheetName val="Templates"/>
      <sheetName val="Hidden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0.05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2"/>
      <sheetName val="Sheet13"/>
      <sheetName val="R&amp;D van en naar het buitenland"/>
      <sheetName val="Bijlagen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naar het buitenland</v>
          </cell>
          <cell r="C6" t="str">
            <v>vanuit het buitenland</v>
          </cell>
          <cell r="D6" t="str">
            <v>verschil</v>
          </cell>
        </row>
        <row r="7">
          <cell r="A7">
            <v>2013</v>
          </cell>
          <cell r="B7">
            <v>2500</v>
          </cell>
          <cell r="C7">
            <v>1089</v>
          </cell>
          <cell r="D7">
            <v>-1411</v>
          </cell>
        </row>
        <row r="8">
          <cell r="A8">
            <v>2014</v>
          </cell>
          <cell r="B8">
            <v>2743</v>
          </cell>
          <cell r="C8">
            <v>1106</v>
          </cell>
          <cell r="D8">
            <v>-1637</v>
          </cell>
        </row>
        <row r="9">
          <cell r="A9">
            <v>2015</v>
          </cell>
          <cell r="B9">
            <v>3012</v>
          </cell>
          <cell r="C9">
            <v>1210</v>
          </cell>
          <cell r="D9">
            <v>-1802</v>
          </cell>
        </row>
        <row r="10">
          <cell r="A10">
            <v>2016</v>
          </cell>
          <cell r="B10">
            <v>3418</v>
          </cell>
          <cell r="C10">
            <v>1247</v>
          </cell>
          <cell r="D10">
            <v>-2171</v>
          </cell>
        </row>
        <row r="11">
          <cell r="A11">
            <v>2017</v>
          </cell>
          <cell r="B11">
            <v>3213</v>
          </cell>
          <cell r="C11">
            <v>1363</v>
          </cell>
          <cell r="D11">
            <v>-1850</v>
          </cell>
        </row>
        <row r="12">
          <cell r="A12">
            <v>2018</v>
          </cell>
          <cell r="B12">
            <v>3248</v>
          </cell>
          <cell r="C12">
            <v>1285</v>
          </cell>
          <cell r="D12">
            <v>-1963</v>
          </cell>
        </row>
        <row r="13">
          <cell r="A13">
            <v>2019</v>
          </cell>
          <cell r="B13">
            <v>2814</v>
          </cell>
          <cell r="C13">
            <v>1845</v>
          </cell>
          <cell r="D13">
            <v>-969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workbookViewId="0">
      <selection activeCell="A11" sqref="A11"/>
    </sheetView>
  </sheetViews>
  <sheetFormatPr defaultRowHeight="15"/>
  <cols>
    <col min="1" max="1" width="18.7109375" style="1" customWidth="1"/>
    <col min="2" max="16384" width="9.140625" style="1"/>
  </cols>
  <sheetData>
    <row r="1" spans="1:2">
      <c r="A1" s="3" t="s">
        <v>87</v>
      </c>
    </row>
    <row r="3" spans="1:2">
      <c r="A3" s="3" t="s">
        <v>28</v>
      </c>
    </row>
    <row r="4" spans="1:2">
      <c r="A4" s="1" t="s">
        <v>38</v>
      </c>
    </row>
    <row r="5" spans="1:2">
      <c r="A5" s="6" t="s">
        <v>29</v>
      </c>
      <c r="B5" s="1" t="s">
        <v>152</v>
      </c>
    </row>
    <row r="6" spans="1:2">
      <c r="A6" s="6" t="s">
        <v>30</v>
      </c>
      <c r="B6" s="1" t="s">
        <v>31</v>
      </c>
    </row>
    <row r="7" spans="1:2">
      <c r="A7" s="6" t="s">
        <v>32</v>
      </c>
      <c r="B7" s="1" t="s">
        <v>36</v>
      </c>
    </row>
    <row r="8" spans="1:2">
      <c r="A8" s="6"/>
    </row>
    <row r="9" spans="1:2">
      <c r="A9" s="3" t="s">
        <v>58</v>
      </c>
    </row>
    <row r="10" spans="1:2">
      <c r="A10" s="6" t="s">
        <v>155</v>
      </c>
    </row>
    <row r="11" spans="1:2">
      <c r="A11" s="1" t="s">
        <v>144</v>
      </c>
    </row>
    <row r="12" spans="1:2">
      <c r="A12" s="6" t="s">
        <v>145</v>
      </c>
    </row>
    <row r="13" spans="1:2">
      <c r="A13" s="6" t="s">
        <v>141</v>
      </c>
    </row>
    <row r="14" spans="1:2">
      <c r="A14" s="6" t="s">
        <v>146</v>
      </c>
    </row>
    <row r="15" spans="1:2">
      <c r="A15" s="6" t="s">
        <v>151</v>
      </c>
    </row>
    <row r="16" spans="1:2">
      <c r="A16" s="3"/>
    </row>
    <row r="17" spans="1:7">
      <c r="A17" s="1" t="s">
        <v>35</v>
      </c>
    </row>
    <row r="18" spans="1:7">
      <c r="A18" s="6" t="s">
        <v>57</v>
      </c>
    </row>
    <row r="19" spans="1:7">
      <c r="A19" s="6" t="s">
        <v>37</v>
      </c>
    </row>
    <row r="20" spans="1:7">
      <c r="A20" s="6"/>
    </row>
    <row r="21" spans="1:7">
      <c r="A21" s="1" t="s">
        <v>63</v>
      </c>
    </row>
    <row r="22" spans="1:7">
      <c r="A22" s="1" t="s">
        <v>126</v>
      </c>
    </row>
    <row r="24" spans="1:7">
      <c r="A24" s="1" t="s">
        <v>86</v>
      </c>
    </row>
    <row r="26" spans="1:7">
      <c r="A26" s="1" t="s">
        <v>44</v>
      </c>
    </row>
    <row r="27" spans="1:7">
      <c r="A27" s="6" t="s">
        <v>45</v>
      </c>
      <c r="B27" s="1" t="s">
        <v>49</v>
      </c>
      <c r="G27" s="1" t="s">
        <v>50</v>
      </c>
    </row>
    <row r="28" spans="1:7">
      <c r="A28" s="6" t="s">
        <v>46</v>
      </c>
      <c r="B28" s="1" t="s">
        <v>51</v>
      </c>
      <c r="G28" s="1" t="s">
        <v>52</v>
      </c>
    </row>
    <row r="29" spans="1:7">
      <c r="A29" s="6" t="s">
        <v>47</v>
      </c>
      <c r="B29" s="1" t="s">
        <v>53</v>
      </c>
      <c r="G29" s="1" t="s">
        <v>54</v>
      </c>
    </row>
    <row r="30" spans="1:7">
      <c r="A30" s="6" t="s">
        <v>48</v>
      </c>
      <c r="B30" s="1" t="s">
        <v>55</v>
      </c>
      <c r="G30" s="1" t="s">
        <v>56</v>
      </c>
    </row>
    <row r="31" spans="1:7">
      <c r="A31" s="6"/>
    </row>
    <row r="32" spans="1:7">
      <c r="A32" s="1" t="s">
        <v>88</v>
      </c>
    </row>
    <row r="33" spans="1:2">
      <c r="A33" s="6" t="s">
        <v>89</v>
      </c>
    </row>
    <row r="34" spans="1:2">
      <c r="A34" s="6" t="s">
        <v>90</v>
      </c>
    </row>
    <row r="35" spans="1:2">
      <c r="A35" s="6"/>
    </row>
    <row r="36" spans="1:2">
      <c r="A36" s="3" t="s">
        <v>77</v>
      </c>
    </row>
    <row r="37" spans="1:2">
      <c r="A37" s="46" t="s">
        <v>64</v>
      </c>
      <c r="B37" s="1" t="s">
        <v>78</v>
      </c>
    </row>
    <row r="38" spans="1:2">
      <c r="A38" s="47" t="s">
        <v>91</v>
      </c>
      <c r="B38" s="1" t="s">
        <v>92</v>
      </c>
    </row>
    <row r="39" spans="1:2">
      <c r="B39" s="1" t="s">
        <v>109</v>
      </c>
    </row>
    <row r="40" spans="1:2">
      <c r="A40" s="6" t="s">
        <v>107</v>
      </c>
      <c r="B40" s="1" t="s">
        <v>108</v>
      </c>
    </row>
    <row r="41" spans="1:2">
      <c r="A41" s="48" t="s">
        <v>115</v>
      </c>
      <c r="B41" s="1" t="s">
        <v>116</v>
      </c>
    </row>
    <row r="42" spans="1:2">
      <c r="B42" s="1" t="s">
        <v>117</v>
      </c>
    </row>
    <row r="43" spans="1:2">
      <c r="A43" s="48" t="s">
        <v>123</v>
      </c>
      <c r="B43" s="1" t="s">
        <v>124</v>
      </c>
    </row>
    <row r="44" spans="1:2">
      <c r="A44" s="48" t="s">
        <v>128</v>
      </c>
      <c r="B44" s="1" t="s">
        <v>125</v>
      </c>
    </row>
    <row r="45" spans="1:2">
      <c r="A45" s="48" t="s">
        <v>127</v>
      </c>
      <c r="B45" s="1" t="s">
        <v>129</v>
      </c>
    </row>
    <row r="46" spans="1:2">
      <c r="A46" s="48" t="s">
        <v>133</v>
      </c>
      <c r="B46" s="1" t="s">
        <v>134</v>
      </c>
    </row>
    <row r="47" spans="1:2">
      <c r="A47" s="48" t="s">
        <v>135</v>
      </c>
      <c r="B47" s="1" t="s">
        <v>136</v>
      </c>
    </row>
    <row r="48" spans="1:2">
      <c r="A48" s="48" t="s">
        <v>142</v>
      </c>
      <c r="B48" s="1" t="s">
        <v>143</v>
      </c>
    </row>
    <row r="49" spans="1:2">
      <c r="A49" s="6" t="s">
        <v>147</v>
      </c>
      <c r="B49" s="1" t="s">
        <v>148</v>
      </c>
    </row>
    <row r="50" spans="1:2">
      <c r="A50" s="48" t="s">
        <v>149</v>
      </c>
      <c r="B50" s="1" t="s">
        <v>150</v>
      </c>
    </row>
    <row r="51" spans="1:2">
      <c r="A51" s="48" t="s">
        <v>154</v>
      </c>
      <c r="B51" s="1" t="s">
        <v>153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"/>
  <sheetViews>
    <sheetView workbookViewId="0">
      <selection activeCell="AF9" sqref="AF9"/>
    </sheetView>
  </sheetViews>
  <sheetFormatPr defaultRowHeight="15"/>
  <cols>
    <col min="1" max="1" width="22.140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2">
      <c r="A1" s="3" t="s">
        <v>75</v>
      </c>
    </row>
    <row r="3" spans="1:32" s="3" customFormat="1">
      <c r="B3" s="3">
        <f>+basiscijfers!B38</f>
        <v>1990</v>
      </c>
      <c r="C3" s="3">
        <f>+basiscijfers!C38</f>
        <v>1991</v>
      </c>
      <c r="D3" s="3">
        <f>+basiscijfers!D38</f>
        <v>1992</v>
      </c>
      <c r="E3" s="3">
        <f>+basiscijfers!E38</f>
        <v>1993</v>
      </c>
      <c r="F3" s="3">
        <f>+basiscijfers!F38</f>
        <v>1994</v>
      </c>
      <c r="G3" s="3" t="str">
        <f>+basiscijfers!G38</f>
        <v>1995</v>
      </c>
      <c r="H3" s="3" t="str">
        <f>+basiscijfers!H38</f>
        <v>1996</v>
      </c>
      <c r="I3" s="3" t="str">
        <f>+basiscijfers!I38</f>
        <v>1997</v>
      </c>
      <c r="J3" s="3" t="str">
        <f>+basiscijfers!J38</f>
        <v>1998</v>
      </c>
      <c r="K3" s="3">
        <f>+basiscijfers!K38</f>
        <v>1999</v>
      </c>
      <c r="L3" s="3">
        <f>+basiscijfers!L38</f>
        <v>2000</v>
      </c>
      <c r="M3" s="3">
        <f>+basiscijfers!M38</f>
        <v>2001</v>
      </c>
      <c r="N3" s="3">
        <f>+basiscijfers!N38</f>
        <v>2002</v>
      </c>
      <c r="O3" s="3">
        <f>+basiscijfers!O38</f>
        <v>2003</v>
      </c>
      <c r="P3" s="3">
        <f>+basiscijfers!P38</f>
        <v>2004</v>
      </c>
      <c r="Q3" s="3">
        <f>+basiscijfers!Q38</f>
        <v>2005</v>
      </c>
      <c r="R3" s="3">
        <f>+basiscijfers!R38</f>
        <v>2006</v>
      </c>
      <c r="S3" s="3">
        <f>+basiscijfers!S38</f>
        <v>2007</v>
      </c>
      <c r="T3" s="3">
        <f>+basiscijfers!T38</f>
        <v>2008</v>
      </c>
      <c r="U3" s="3">
        <f>+basiscijfers!U38</f>
        <v>2009</v>
      </c>
      <c r="V3" s="3">
        <f>+basiscijfers!V38</f>
        <v>2010</v>
      </c>
      <c r="W3" s="3">
        <f>+basiscijfers!W38</f>
        <v>2011</v>
      </c>
      <c r="X3" s="3">
        <f>+basiscijfers!X38</f>
        <v>2012</v>
      </c>
      <c r="Y3" s="3">
        <f>+basiscijfers!Y38</f>
        <v>2013</v>
      </c>
      <c r="Z3" s="3">
        <f>+basiscijfers!Z38</f>
        <v>2014</v>
      </c>
      <c r="AA3" s="3">
        <f>+basiscijfers!AA38</f>
        <v>2015</v>
      </c>
      <c r="AB3" s="3">
        <f>+basiscijfers!AB38</f>
        <v>2016</v>
      </c>
      <c r="AC3" s="3">
        <v>2017</v>
      </c>
      <c r="AD3" s="3">
        <v>2018</v>
      </c>
      <c r="AE3" s="3">
        <v>2019</v>
      </c>
      <c r="AF3" s="3">
        <v>2020</v>
      </c>
    </row>
    <row r="4" spans="1:32">
      <c r="A4" s="1" t="str">
        <f>+basiscijfers!A39</f>
        <v>Bedrijven</v>
      </c>
      <c r="B4" s="10">
        <f>+basiscijfers!B39</f>
        <v>2423.1863539213418</v>
      </c>
      <c r="C4" s="10">
        <f>+basiscijfers!C39</f>
        <v>2412.2956287351781</v>
      </c>
      <c r="D4" s="10">
        <f>+basiscijfers!D39</f>
        <v>2385.06881576977</v>
      </c>
      <c r="E4" s="10">
        <f>+basiscijfers!E39</f>
        <v>2331.0689700550433</v>
      </c>
      <c r="F4" s="10">
        <f>+basiscijfers!F39</f>
        <v>2538.446528808237</v>
      </c>
      <c r="G4" s="10">
        <f>+basiscijfers!G39</f>
        <v>2760.7988346924053</v>
      </c>
      <c r="H4" s="10">
        <f>+basiscijfers!H39</f>
        <v>3074.3609640106911</v>
      </c>
      <c r="I4" s="10">
        <f>+basiscijfers!I39</f>
        <v>3102.4953374082797</v>
      </c>
      <c r="J4" s="10">
        <f>+basiscijfers!J39</f>
        <v>3337.099709126881</v>
      </c>
      <c r="K4" s="10">
        <f>+basiscijfers!K39</f>
        <v>3752.1609792220429</v>
      </c>
      <c r="L4" s="10" t="str">
        <f>+basiscijfers!L39</f>
        <v>--</v>
      </c>
      <c r="M4" s="10">
        <f>+basiscijfers!M39</f>
        <v>4171.8719878106185</v>
      </c>
      <c r="N4" s="10" t="str">
        <f>+basiscijfers!N39</f>
        <v>--</v>
      </c>
      <c r="O4" s="10">
        <f>+basiscijfers!O39</f>
        <v>4299.9445606256231</v>
      </c>
      <c r="P4" s="10" t="str">
        <f>+basiscijfers!P39</f>
        <v>--</v>
      </c>
      <c r="Q4" s="10">
        <f>+basiscijfers!Q39</f>
        <v>4526.1237861913414</v>
      </c>
      <c r="R4" s="10" t="str">
        <f>+basiscijfers!R39</f>
        <v>--</v>
      </c>
      <c r="S4" s="10">
        <f>+basiscijfers!S39</f>
        <v>5046</v>
      </c>
      <c r="T4" s="10" t="str">
        <f>+basiscijfers!T39</f>
        <v>--</v>
      </c>
      <c r="U4" s="10">
        <f>+basiscijfers!U39</f>
        <v>4699.2166201024729</v>
      </c>
      <c r="V4" s="10" t="str">
        <f>+basiscijfers!V39</f>
        <v>--</v>
      </c>
      <c r="W4" s="10">
        <f>+basiscijfers!W39</f>
        <v>6254.2906149780283</v>
      </c>
      <c r="X4" s="10">
        <f>+basiscijfers!X39</f>
        <v>6451.4311859004683</v>
      </c>
      <c r="Y4" s="10">
        <f>+basiscijfers!Y39</f>
        <v>7894</v>
      </c>
      <c r="Z4" s="10">
        <f>+basiscijfers!Z39</f>
        <v>8092</v>
      </c>
      <c r="AA4" s="10">
        <f>+basiscijfers!AA39</f>
        <v>8058</v>
      </c>
      <c r="AB4" s="10">
        <f>+basiscijfers!AB39</f>
        <v>8505</v>
      </c>
      <c r="AC4" s="10">
        <f>+basiscijfers!AC39</f>
        <v>9072</v>
      </c>
      <c r="AD4" s="10">
        <f>+basiscijfers!AD39</f>
        <v>9388</v>
      </c>
      <c r="AE4" s="10">
        <f>+basiscijfers!AE39</f>
        <v>10229</v>
      </c>
      <c r="AF4" s="10">
        <f>+basiscijfers!AF39</f>
        <v>10520</v>
      </c>
    </row>
    <row r="5" spans="1:32">
      <c r="A5" s="1" t="str">
        <f>+basiscijfers!A42</f>
        <v>Overheid totaal</v>
      </c>
      <c r="B5" s="10">
        <f>+basiscijfers!B42</f>
        <v>2436.3459801879558</v>
      </c>
      <c r="C5" s="10">
        <f>+basiscijfers!C42</f>
        <v>2449.0518262384794</v>
      </c>
      <c r="D5" s="10">
        <f>+basiscijfers!D42</f>
        <v>2484.4466830935103</v>
      </c>
      <c r="E5" s="10">
        <f>+basiscijfers!E42</f>
        <v>2562.0431000449244</v>
      </c>
      <c r="F5" s="10">
        <f>+basiscijfers!F42</f>
        <v>2484.4466830935107</v>
      </c>
      <c r="G5" s="10">
        <f>+basiscijfers!G42</f>
        <v>2532.5473859990652</v>
      </c>
      <c r="H5" s="10">
        <f>+basiscijfers!H42</f>
        <v>2631.9252533228055</v>
      </c>
      <c r="I5" s="10">
        <f>+basiscijfers!I42</f>
        <v>2661.8747475847549</v>
      </c>
      <c r="J5" s="10">
        <f>+basiscijfers!J42</f>
        <v>2601.0681986286754</v>
      </c>
      <c r="K5" s="10">
        <f>+basiscijfers!K42</f>
        <v>2495.2541666968541</v>
      </c>
      <c r="L5" s="10" t="str">
        <f>+basiscijfers!L42</f>
        <v>--</v>
      </c>
      <c r="M5" s="10">
        <f>+basiscijfers!M42</f>
        <v>2954.4126430125398</v>
      </c>
      <c r="N5" s="10" t="str">
        <f>+basiscijfers!N42</f>
        <v>--</v>
      </c>
      <c r="O5" s="10">
        <f>+basiscijfers!O42</f>
        <v>3217.4007692270629</v>
      </c>
      <c r="P5" s="10" t="str">
        <f>+basiscijfers!P42</f>
        <v>--</v>
      </c>
      <c r="Q5" s="10">
        <f>+basiscijfers!Q42</f>
        <v>3309.9909402349481</v>
      </c>
      <c r="R5" s="10" t="str">
        <f>+basiscijfers!R42</f>
        <v>--</v>
      </c>
      <c r="S5" s="10">
        <f>+basiscijfers!S42</f>
        <v>3474.3846648758745</v>
      </c>
      <c r="T5" s="10" t="str">
        <f>+basiscijfers!T42</f>
        <v>--</v>
      </c>
      <c r="U5" s="10">
        <f>+basiscijfers!U42</f>
        <v>3647.5495212687083</v>
      </c>
      <c r="V5" s="10" t="str">
        <f>+basiscijfers!V42</f>
        <v>--</v>
      </c>
      <c r="W5" s="10">
        <f>+basiscijfers!W42</f>
        <v>4152.6979639884457</v>
      </c>
      <c r="X5" s="10">
        <f>+basiscijfers!X42</f>
        <v>4057.3833497048058</v>
      </c>
      <c r="Y5" s="10">
        <f>+basiscijfers!Y42</f>
        <v>4445</v>
      </c>
      <c r="Z5" s="10">
        <f>+basiscijfers!Z42</f>
        <v>4565</v>
      </c>
      <c r="AA5" s="10">
        <f>+basiscijfers!AA42</f>
        <v>4673</v>
      </c>
      <c r="AB5" s="10">
        <f>+basiscijfers!AB42</f>
        <v>4604</v>
      </c>
      <c r="AC5" s="10">
        <f>+basiscijfers!AC42</f>
        <v>4729</v>
      </c>
      <c r="AD5" s="10">
        <f>+basiscijfers!AD42</f>
        <v>4897</v>
      </c>
      <c r="AE5" s="10">
        <f>+basiscijfers!AE42</f>
        <v>5221</v>
      </c>
      <c r="AF5" s="10">
        <f>+basiscijfers!AF42</f>
        <v>5603</v>
      </c>
    </row>
    <row r="6" spans="1:32">
      <c r="A6" s="1" t="str">
        <f>+basiscijfers!A43</f>
        <v>Hoger onderwijs</v>
      </c>
      <c r="B6" s="10">
        <f>+basiscijfers!B43</f>
        <v>6.8067032413520829</v>
      </c>
      <c r="C6" s="10">
        <f>+basiscijfers!C43</f>
        <v>8.1680438896225009</v>
      </c>
      <c r="D6" s="10">
        <f>+basiscijfers!D43</f>
        <v>8.1680438896225009</v>
      </c>
      <c r="E6" s="10">
        <f>+basiscijfers!E43</f>
        <v>7.7142636735323613</v>
      </c>
      <c r="F6" s="10">
        <f>+basiscijfers!F43</f>
        <v>10.890725186163332</v>
      </c>
      <c r="G6" s="10">
        <f>+basiscijfers!G43</f>
        <v>10.436944970073194</v>
      </c>
      <c r="H6" s="10">
        <f>+basiscijfers!H43</f>
        <v>3.6302417287211113</v>
      </c>
      <c r="I6" s="10">
        <f>+basiscijfers!I43</f>
        <v>12.252065834433749</v>
      </c>
      <c r="J6" s="10">
        <f>+basiscijfers!J43</f>
        <v>10.890725186163332</v>
      </c>
      <c r="K6" s="10">
        <f>+basiscijfers!K43</f>
        <v>9.1521766080411542</v>
      </c>
      <c r="L6" s="10" t="str">
        <f>+basiscijfers!L43</f>
        <v>--</v>
      </c>
      <c r="M6" s="10">
        <f>+basiscijfers!M43</f>
        <v>9.7886345553902192</v>
      </c>
      <c r="N6" s="10" t="str">
        <f>+basiscijfers!N43</f>
        <v>--</v>
      </c>
      <c r="O6" s="10">
        <f>+basiscijfers!O43</f>
        <v>14.650962048742382</v>
      </c>
      <c r="P6" s="10" t="str">
        <f>+basiscijfers!P43</f>
        <v>--</v>
      </c>
      <c r="Q6" s="10">
        <f>+basiscijfers!Q43</f>
        <v>24.897819193023707</v>
      </c>
      <c r="R6" s="10" t="str">
        <f>+basiscijfers!R43</f>
        <v>--</v>
      </c>
      <c r="S6" s="10">
        <f>+basiscijfers!S43</f>
        <v>19</v>
      </c>
      <c r="T6" s="10" t="str">
        <f>+basiscijfers!T43</f>
        <v>--</v>
      </c>
      <c r="U6" s="10">
        <f>+basiscijfers!U43</f>
        <v>30.144693938151637</v>
      </c>
      <c r="V6" s="10" t="str">
        <f>+basiscijfers!V43</f>
        <v>--</v>
      </c>
      <c r="W6" s="10">
        <f>+basiscijfers!W43</f>
        <v>38.555753059743346</v>
      </c>
      <c r="X6" s="10">
        <f>+basiscijfers!X43</f>
        <v>52.72086147762198</v>
      </c>
      <c r="Y6" s="10">
        <f>+basiscijfers!Y43</f>
        <v>21</v>
      </c>
      <c r="Z6" s="10">
        <f>+basiscijfers!Z43</f>
        <v>26</v>
      </c>
      <c r="AA6" s="10">
        <f>+basiscijfers!AA43</f>
        <v>28</v>
      </c>
      <c r="AB6" s="10">
        <f>+basiscijfers!AB43</f>
        <v>27</v>
      </c>
      <c r="AC6" s="10">
        <f>+basiscijfers!AC43</f>
        <v>31</v>
      </c>
      <c r="AD6" s="10">
        <f>+basiscijfers!AD43</f>
        <v>35</v>
      </c>
      <c r="AE6" s="10">
        <f>+basiscijfers!AE43</f>
        <v>35</v>
      </c>
      <c r="AF6" s="10">
        <f>+basiscijfers!AF43</f>
        <v>39</v>
      </c>
    </row>
    <row r="7" spans="1:32">
      <c r="A7" s="1" t="str">
        <f>+basiscijfers!A44</f>
        <v>Privaat non profit</v>
      </c>
      <c r="B7" s="10">
        <f>+basiscijfers!B44</f>
        <v>73.058614790512365</v>
      </c>
      <c r="C7" s="10">
        <f>+basiscijfers!C44</f>
        <v>80.319098247954585</v>
      </c>
      <c r="D7" s="10">
        <f>+basiscijfers!D44</f>
        <v>79.865318031864462</v>
      </c>
      <c r="E7" s="10">
        <f>+basiscijfers!E44</f>
        <v>102.55432883637138</v>
      </c>
      <c r="F7" s="10">
        <f>+basiscijfers!F44</f>
        <v>135.22650439486139</v>
      </c>
      <c r="G7" s="10">
        <f>+basiscijfers!G44</f>
        <v>142.94076806839374</v>
      </c>
      <c r="H7" s="10">
        <f>+basiscijfers!H44</f>
        <v>151.56259217410641</v>
      </c>
      <c r="I7" s="10">
        <f>+basiscijfers!I44</f>
        <v>162.90709757635986</v>
      </c>
      <c r="J7" s="10">
        <f>+basiscijfers!J44</f>
        <v>198.30195443139064</v>
      </c>
      <c r="K7" s="10">
        <f>+basiscijfers!K44</f>
        <v>313.21810182563848</v>
      </c>
      <c r="L7" s="10" t="str">
        <f>+basiscijfers!L44</f>
        <v>--</v>
      </c>
      <c r="M7" s="10">
        <f>+basiscijfers!M44</f>
        <v>329.40238156956508</v>
      </c>
      <c r="N7" s="10" t="str">
        <f>+basiscijfers!N44</f>
        <v>--</v>
      </c>
      <c r="O7" s="10">
        <f>+basiscijfers!O44</f>
        <v>302.13452825580526</v>
      </c>
      <c r="P7" s="10" t="str">
        <f>+basiscijfers!P44</f>
        <v>--</v>
      </c>
      <c r="Q7" s="10">
        <f>+basiscijfers!Q44</f>
        <v>372.95946021398083</v>
      </c>
      <c r="R7" s="10" t="str">
        <f>+basiscijfers!R44</f>
        <v>--</v>
      </c>
      <c r="S7" s="10">
        <f>+basiscijfers!S44</f>
        <v>370</v>
      </c>
      <c r="T7" s="10" t="str">
        <f>+basiscijfers!T44</f>
        <v>--</v>
      </c>
      <c r="U7" s="10">
        <f>+basiscijfers!U44</f>
        <v>431.79381773825054</v>
      </c>
      <c r="V7" s="10" t="str">
        <f>+basiscijfers!V44</f>
        <v>--</v>
      </c>
      <c r="W7" s="10">
        <f>+basiscijfers!W44</f>
        <v>404.351367300297</v>
      </c>
      <c r="X7" s="10">
        <f>+basiscijfers!X44</f>
        <v>384.17155695591458</v>
      </c>
      <c r="Y7" s="10">
        <f>+basiscijfers!Y44</f>
        <v>359</v>
      </c>
      <c r="Z7" s="10">
        <f>+basiscijfers!Z44</f>
        <v>352</v>
      </c>
      <c r="AA7" s="10">
        <f>+basiscijfers!AA44</f>
        <v>342</v>
      </c>
      <c r="AB7" s="10">
        <f>+basiscijfers!AB44</f>
        <v>352</v>
      </c>
      <c r="AC7" s="10">
        <f>+basiscijfers!AC44</f>
        <v>344</v>
      </c>
      <c r="AD7" s="10">
        <f>+basiscijfers!AD44</f>
        <v>380</v>
      </c>
      <c r="AE7" s="10">
        <f>+basiscijfers!AE44</f>
        <v>430</v>
      </c>
      <c r="AF7" s="10">
        <f>+basiscijfers!AF44</f>
        <v>415</v>
      </c>
    </row>
    <row r="8" spans="1:32">
      <c r="A8" s="1" t="str">
        <f>+basiscijfers!A45</f>
        <v>Buitenland</v>
      </c>
      <c r="B8" s="10">
        <f>+basiscijfers!B45</f>
        <v>101.19298818810098</v>
      </c>
      <c r="C8" s="10">
        <f>+basiscijfers!C45</f>
        <v>93.932504730658749</v>
      </c>
      <c r="D8" s="10">
        <f>+basiscijfers!D45</f>
        <v>118.43663639952626</v>
      </c>
      <c r="E8" s="10">
        <f>+basiscijfers!E45</f>
        <v>281.79751419197618</v>
      </c>
      <c r="F8" s="10">
        <f>+basiscijfers!F45</f>
        <v>496.88933661870203</v>
      </c>
      <c r="G8" s="10">
        <f>+basiscijfers!G45</f>
        <v>559.96478665523148</v>
      </c>
      <c r="H8" s="10">
        <f>+basiscijfers!H45</f>
        <v>482.8221499199077</v>
      </c>
      <c r="I8" s="10">
        <f>+basiscijfers!I45</f>
        <v>868.5353335965259</v>
      </c>
      <c r="J8" s="10">
        <f>+basiscijfers!J45</f>
        <v>721.51054358332067</v>
      </c>
      <c r="K8" s="10">
        <f>+basiscijfers!K45</f>
        <v>843.87509369631209</v>
      </c>
      <c r="L8" s="10" t="str">
        <f>+basiscijfers!L45</f>
        <v>--</v>
      </c>
      <c r="M8" s="10">
        <f>+basiscijfers!M45</f>
        <v>886.84418257932384</v>
      </c>
      <c r="N8" s="10" t="str">
        <f>+basiscijfers!N45</f>
        <v>--</v>
      </c>
      <c r="O8" s="10">
        <f>+basiscijfers!O45</f>
        <v>949.43275569862681</v>
      </c>
      <c r="P8" s="10" t="str">
        <f>+basiscijfers!P45</f>
        <v>--</v>
      </c>
      <c r="Q8" s="10">
        <f>+basiscijfers!Q45</f>
        <v>1172.7397895040999</v>
      </c>
      <c r="R8" s="10" t="str">
        <f>+basiscijfers!R45</f>
        <v>--</v>
      </c>
      <c r="S8" s="10">
        <f>+basiscijfers!S45</f>
        <v>1101</v>
      </c>
      <c r="T8" s="10" t="str">
        <f>+basiscijfers!T45</f>
        <v>--</v>
      </c>
      <c r="U8" s="10">
        <f>+basiscijfers!U45</f>
        <v>1129.3764235536057</v>
      </c>
      <c r="V8" s="10" t="str">
        <f>+basiscijfers!V45</f>
        <v>--</v>
      </c>
      <c r="W8" s="10">
        <f>+basiscijfers!W45</f>
        <v>1385.4041000000002</v>
      </c>
      <c r="X8" s="10">
        <f>+basiscijfers!X45</f>
        <v>1566.9091129038302</v>
      </c>
      <c r="Y8" s="10">
        <f>+basiscijfers!Y45</f>
        <v>1520</v>
      </c>
      <c r="Z8" s="10">
        <f>+basiscijfers!Z45</f>
        <v>1560</v>
      </c>
      <c r="AA8" s="10">
        <f>+basiscijfers!AA45</f>
        <v>1707</v>
      </c>
      <c r="AB8" s="10">
        <f>+basiscijfers!AB45</f>
        <v>1747</v>
      </c>
      <c r="AC8" s="10">
        <f>+basiscijfers!AC45</f>
        <v>1906</v>
      </c>
      <c r="AD8" s="10">
        <f>+basiscijfers!AD45</f>
        <v>1849</v>
      </c>
      <c r="AE8" s="10">
        <f>+basiscijfers!AE45</f>
        <v>1845</v>
      </c>
      <c r="AF8" s="10">
        <f>+basiscijfers!AF45</f>
        <v>1915</v>
      </c>
    </row>
    <row r="9" spans="1:32" s="3" customFormat="1">
      <c r="A9" s="3" t="s">
        <v>106</v>
      </c>
      <c r="B9" s="11">
        <f>+basiscijfers!B46</f>
        <v>5040.5906403292638</v>
      </c>
      <c r="C9" s="11">
        <f>+basiscijfers!C46</f>
        <v>5043.7671018418941</v>
      </c>
      <c r="D9" s="11">
        <f>+basiscijfers!D46</f>
        <v>5075.9854971842933</v>
      </c>
      <c r="E9" s="11">
        <f>+basiscijfers!E46</f>
        <v>5285.1781768018482</v>
      </c>
      <c r="F9" s="11">
        <f>+basiscijfers!F46</f>
        <v>5665.8997781014741</v>
      </c>
      <c r="G9" s="11">
        <f>+basiscijfers!G46</f>
        <v>6006.6887203851693</v>
      </c>
      <c r="H9" s="11">
        <f>+basiscijfers!H46</f>
        <v>6344.3012011562323</v>
      </c>
      <c r="I9" s="11">
        <f>+basiscijfers!I46</f>
        <v>6808.0645820003529</v>
      </c>
      <c r="J9" s="11">
        <f>+basiscijfers!J46</f>
        <v>6868.8711309564296</v>
      </c>
      <c r="K9" s="11">
        <f>+basiscijfers!K46</f>
        <v>7413.6605180488887</v>
      </c>
      <c r="L9" s="11">
        <f>+basiscijfers!L46</f>
        <v>7719.6924144785899</v>
      </c>
      <c r="M9" s="11">
        <f>+basiscijfers!M46</f>
        <v>8352.3198295274378</v>
      </c>
      <c r="N9" s="11">
        <f>+basiscijfers!N46</f>
        <v>8391.4541257861492</v>
      </c>
      <c r="O9" s="11">
        <f>+basiscijfers!O46</f>
        <v>8783.5635758558601</v>
      </c>
      <c r="P9" s="11">
        <f>+basiscijfers!P46</f>
        <v>9132.6993187053122</v>
      </c>
      <c r="Q9" s="11">
        <f>+basiscijfers!Q46</f>
        <v>9406.7117953373927</v>
      </c>
      <c r="R9" s="11">
        <f>+basiscijfers!R46</f>
        <v>9860.1996395975439</v>
      </c>
      <c r="S9" s="11">
        <f>+basiscijfers!S46</f>
        <v>10010.384664875874</v>
      </c>
      <c r="T9" s="11">
        <f>+basiscijfers!T46</f>
        <v>10011.101785028684</v>
      </c>
      <c r="U9" s="11">
        <f>+basiscijfers!U46</f>
        <v>9938.0810766011891</v>
      </c>
      <c r="V9" s="11">
        <f>+basiscijfers!V46</f>
        <v>10188.010892299482</v>
      </c>
      <c r="W9" s="11">
        <f>+basiscijfers!W46</f>
        <v>12235.299799326513</v>
      </c>
      <c r="X9" s="11">
        <f>+basiscijfers!X46</f>
        <v>12512.616066942641</v>
      </c>
      <c r="Y9" s="11">
        <f>+basiscijfers!Y46</f>
        <v>14239</v>
      </c>
      <c r="Z9" s="11">
        <f>+basiscijfers!Z46</f>
        <v>14595</v>
      </c>
      <c r="AA9" s="11">
        <f>+basiscijfers!AA46</f>
        <v>14808</v>
      </c>
      <c r="AB9" s="11">
        <f>+basiscijfers!AB46</f>
        <v>15235</v>
      </c>
      <c r="AC9" s="11">
        <f>+basiscijfers!AC46</f>
        <v>16082</v>
      </c>
      <c r="AD9" s="11">
        <f>+basiscijfers!AD46</f>
        <v>16549</v>
      </c>
      <c r="AE9" s="11">
        <f>+basiscijfers!AE46</f>
        <v>17760</v>
      </c>
      <c r="AF9" s="11">
        <f>+basiscijfers!AF46</f>
        <v>18492</v>
      </c>
    </row>
    <row r="11" spans="1:32">
      <c r="AB11" s="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/>
  </sheetViews>
  <sheetFormatPr defaultRowHeight="15"/>
  <cols>
    <col min="1" max="1" width="9.140625" style="1"/>
    <col min="2" max="2" width="99.5703125" style="1" bestFit="1" customWidth="1"/>
    <col min="3" max="3" width="14" style="1" customWidth="1"/>
    <col min="4" max="16384" width="9.140625" style="1"/>
  </cols>
  <sheetData>
    <row r="1" spans="2:3" ht="15.75">
      <c r="B1" s="4" t="s">
        <v>76</v>
      </c>
    </row>
    <row r="2" spans="2:3" ht="15.75">
      <c r="B2" s="4"/>
    </row>
    <row r="3" spans="2:3">
      <c r="B3" s="1" t="s">
        <v>58</v>
      </c>
    </row>
    <row r="4" spans="2:3">
      <c r="B4" s="5" t="s">
        <v>83</v>
      </c>
    </row>
    <row r="5" spans="2:3">
      <c r="B5" s="6" t="s">
        <v>84</v>
      </c>
    </row>
    <row r="6" spans="2:3">
      <c r="B6" s="30" t="s">
        <v>113</v>
      </c>
      <c r="C6" s="1" t="s">
        <v>79</v>
      </c>
    </row>
    <row r="7" spans="2:3">
      <c r="B7" s="1" t="s">
        <v>80</v>
      </c>
      <c r="C7" s="1" t="s">
        <v>79</v>
      </c>
    </row>
    <row r="8" spans="2:3">
      <c r="B8" s="1" t="s">
        <v>103</v>
      </c>
      <c r="C8" s="1" t="s">
        <v>79</v>
      </c>
    </row>
    <row r="9" spans="2:3">
      <c r="B9" s="1" t="s">
        <v>65</v>
      </c>
      <c r="C9" s="1" t="s">
        <v>79</v>
      </c>
    </row>
    <row r="10" spans="2:3">
      <c r="B10" s="1" t="s">
        <v>81</v>
      </c>
      <c r="C10" s="1" t="s">
        <v>79</v>
      </c>
    </row>
    <row r="11" spans="2:3">
      <c r="B11" s="1" t="s">
        <v>82</v>
      </c>
      <c r="C11" s="1" t="s">
        <v>79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zoomScaleNormal="100" workbookViewId="0">
      <pane xSplit="1" topLeftCell="B1" activePane="topRight" state="frozen"/>
      <selection pane="topRight" activeCell="AG14" sqref="AG14"/>
    </sheetView>
  </sheetViews>
  <sheetFormatPr defaultRowHeight="15"/>
  <cols>
    <col min="1" max="1" width="36.42578125" style="5" customWidth="1"/>
    <col min="2" max="27" width="7.7109375" style="5" customWidth="1"/>
    <col min="28" max="16384" width="9.140625" style="5"/>
  </cols>
  <sheetData>
    <row r="1" spans="1:34">
      <c r="A1" s="2" t="s">
        <v>85</v>
      </c>
    </row>
    <row r="2" spans="1:34">
      <c r="A2" s="12"/>
      <c r="B2" s="5" t="s">
        <v>0</v>
      </c>
    </row>
    <row r="3" spans="1:34">
      <c r="A3" s="2" t="s">
        <v>39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 t="s">
        <v>1</v>
      </c>
      <c r="H3" s="13" t="s">
        <v>2</v>
      </c>
      <c r="I3" s="13" t="s">
        <v>3</v>
      </c>
      <c r="J3" s="13" t="s">
        <v>4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2">
        <v>2014</v>
      </c>
      <c r="AA3" s="13">
        <v>2015</v>
      </c>
      <c r="AB3" s="13">
        <v>2016</v>
      </c>
      <c r="AC3" s="2">
        <v>2017</v>
      </c>
      <c r="AD3" s="2">
        <v>2018</v>
      </c>
      <c r="AE3" s="2">
        <v>2019</v>
      </c>
      <c r="AF3" s="2">
        <v>2020</v>
      </c>
      <c r="AG3" s="57"/>
      <c r="AH3" s="57"/>
    </row>
    <row r="4" spans="1:34">
      <c r="A4" s="14" t="s">
        <v>68</v>
      </c>
      <c r="B4" s="38">
        <v>2269.3548606667846</v>
      </c>
      <c r="C4" s="38">
        <v>2243.4893883496466</v>
      </c>
      <c r="D4" s="38">
        <v>2206.2794106302554</v>
      </c>
      <c r="E4" s="38">
        <v>2154.5484659959793</v>
      </c>
      <c r="F4" s="38">
        <v>2307.0186186022661</v>
      </c>
      <c r="G4" s="38">
        <v>2505.774353249747</v>
      </c>
      <c r="H4" s="38">
        <v>2824.3280649450244</v>
      </c>
      <c r="I4" s="38">
        <v>2812.0759991105906</v>
      </c>
      <c r="J4" s="39">
        <v>3016.7308765672428</v>
      </c>
      <c r="K4" s="39">
        <v>3390.641124386334</v>
      </c>
      <c r="L4" s="40" t="s">
        <v>22</v>
      </c>
      <c r="M4" s="38">
        <v>3783.6916543670736</v>
      </c>
      <c r="N4" s="40" t="s">
        <v>22</v>
      </c>
      <c r="O4" s="41">
        <v>3921.2076241710047</v>
      </c>
      <c r="P4" s="40" t="s">
        <v>22</v>
      </c>
      <c r="Q4" s="38">
        <v>4086.1237861913419</v>
      </c>
      <c r="R4" s="40" t="s">
        <v>22</v>
      </c>
      <c r="S4" s="38">
        <v>4563</v>
      </c>
      <c r="T4" s="40" t="s">
        <v>22</v>
      </c>
      <c r="U4" s="38">
        <v>3925.2166201024729</v>
      </c>
      <c r="V4" s="40" t="s">
        <v>22</v>
      </c>
      <c r="W4" s="45">
        <v>5691.53758950662</v>
      </c>
      <c r="X4" s="41">
        <v>5851.1935857170101</v>
      </c>
      <c r="Y4" s="41">
        <v>7514</v>
      </c>
      <c r="Z4" s="41">
        <v>7690</v>
      </c>
      <c r="AA4" s="5">
        <v>7643</v>
      </c>
      <c r="AB4" s="5">
        <v>8097</v>
      </c>
      <c r="AC4" s="5">
        <v>8618</v>
      </c>
      <c r="AD4" s="5">
        <v>8905</v>
      </c>
      <c r="AE4" s="5">
        <v>9737</v>
      </c>
      <c r="AF4" s="5">
        <v>10030</v>
      </c>
      <c r="AG4" s="57"/>
      <c r="AH4" s="57"/>
    </row>
    <row r="5" spans="1:34">
      <c r="A5" s="14" t="s">
        <v>69</v>
      </c>
      <c r="B5" s="38">
        <v>316.73859083091696</v>
      </c>
      <c r="C5" s="38">
        <v>187.41122924522736</v>
      </c>
      <c r="D5" s="38">
        <v>178.78940513951471</v>
      </c>
      <c r="E5" s="38">
        <v>202.38597637620194</v>
      </c>
      <c r="F5" s="38">
        <v>246.40265733694542</v>
      </c>
      <c r="G5" s="38">
        <v>206.01621810492307</v>
      </c>
      <c r="H5" s="38">
        <v>187.8650094613175</v>
      </c>
      <c r="I5" s="38">
        <v>199.20951486357097</v>
      </c>
      <c r="J5" s="39">
        <v>161.99953714417956</v>
      </c>
      <c r="K5" s="39">
        <v>203.35774488212041</v>
      </c>
      <c r="L5" s="40" t="s">
        <v>22</v>
      </c>
      <c r="M5" s="38">
        <v>213.27376325244362</v>
      </c>
      <c r="N5" s="40" t="s">
        <v>22</v>
      </c>
      <c r="O5" s="41">
        <v>158.76692585261802</v>
      </c>
      <c r="P5" s="40" t="s">
        <v>22</v>
      </c>
      <c r="Q5" s="38">
        <v>176.6993820807196</v>
      </c>
      <c r="R5" s="40" t="s">
        <v>22</v>
      </c>
      <c r="S5" s="38">
        <v>125</v>
      </c>
      <c r="T5" s="40" t="s">
        <v>22</v>
      </c>
      <c r="U5" s="38">
        <v>183.07425479322956</v>
      </c>
      <c r="V5" s="40">
        <v>384.8</v>
      </c>
      <c r="W5" s="45">
        <v>264.425480449124</v>
      </c>
      <c r="X5" s="41">
        <v>156.42805809814399</v>
      </c>
      <c r="Y5" s="41">
        <v>634</v>
      </c>
      <c r="Z5" s="41">
        <v>587</v>
      </c>
      <c r="AA5" s="5">
        <v>597</v>
      </c>
      <c r="AB5" s="5">
        <v>598</v>
      </c>
      <c r="AC5" s="5">
        <v>608</v>
      </c>
      <c r="AD5" s="5">
        <v>707</v>
      </c>
      <c r="AE5" s="5">
        <v>725</v>
      </c>
      <c r="AF5" s="5">
        <v>831</v>
      </c>
      <c r="AG5" s="56"/>
      <c r="AH5" s="56"/>
    </row>
    <row r="6" spans="1:34">
      <c r="A6" s="14" t="s">
        <v>70</v>
      </c>
      <c r="B6" s="38">
        <v>0.45378021609013891</v>
      </c>
      <c r="C6" s="38">
        <v>0.45378021609013891</v>
      </c>
      <c r="D6" s="38">
        <v>0.45378021609013891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9">
        <v>0</v>
      </c>
      <c r="K6" s="39">
        <v>1.7119961850272378</v>
      </c>
      <c r="L6" s="40" t="s">
        <v>22</v>
      </c>
      <c r="M6" s="38">
        <v>2.716366425736136</v>
      </c>
      <c r="N6" s="40" t="s">
        <v>22</v>
      </c>
      <c r="O6" s="41">
        <v>2.6509620487423824</v>
      </c>
      <c r="P6" s="40" t="s">
        <v>22</v>
      </c>
      <c r="Q6" s="38">
        <v>4.8978191930237083</v>
      </c>
      <c r="R6" s="40" t="s">
        <v>22</v>
      </c>
      <c r="S6" s="38">
        <v>2</v>
      </c>
      <c r="T6" s="40" t="s">
        <v>22</v>
      </c>
      <c r="U6" s="38">
        <v>7.1446939381516374</v>
      </c>
      <c r="V6" s="40" t="s">
        <v>22</v>
      </c>
      <c r="W6" s="45">
        <v>5.3437997525201499</v>
      </c>
      <c r="X6" s="41">
        <v>9.92067123406928</v>
      </c>
      <c r="Y6" s="41">
        <v>15</v>
      </c>
      <c r="Z6" s="41">
        <v>17</v>
      </c>
      <c r="AA6" s="5">
        <v>17</v>
      </c>
      <c r="AB6" s="5">
        <v>18</v>
      </c>
      <c r="AC6" s="5">
        <v>23</v>
      </c>
      <c r="AD6" s="5">
        <v>22</v>
      </c>
      <c r="AE6" s="5">
        <v>22</v>
      </c>
      <c r="AF6" s="5">
        <v>26</v>
      </c>
      <c r="AG6" s="56"/>
      <c r="AH6" s="56"/>
    </row>
    <row r="7" spans="1:34">
      <c r="A7" s="14" t="s">
        <v>71</v>
      </c>
      <c r="B7" s="38">
        <v>9.9831647539830559</v>
      </c>
      <c r="C7" s="38">
        <v>13.613406482704166</v>
      </c>
      <c r="D7" s="38">
        <v>14.974747130974583</v>
      </c>
      <c r="E7" s="38">
        <v>46.739362257284306</v>
      </c>
      <c r="F7" s="38">
        <v>6.8067032413520829</v>
      </c>
      <c r="G7" s="38">
        <v>4.5378021609013892</v>
      </c>
      <c r="H7" s="38">
        <v>2.7226812965408334</v>
      </c>
      <c r="I7" s="38">
        <v>3.1764615126309721</v>
      </c>
      <c r="J7" s="39">
        <v>3.1764615126309717</v>
      </c>
      <c r="K7" s="39">
        <v>21.195784369139311</v>
      </c>
      <c r="L7" s="40" t="s">
        <v>22</v>
      </c>
      <c r="M7" s="38">
        <v>33.630633952935348</v>
      </c>
      <c r="N7" s="40" t="s">
        <v>22</v>
      </c>
      <c r="O7" s="41">
        <v>4.6208576751117771</v>
      </c>
      <c r="P7" s="40" t="s">
        <v>22</v>
      </c>
      <c r="Q7" s="38">
        <v>11.959460213980863</v>
      </c>
      <c r="R7" s="40" t="s">
        <v>22</v>
      </c>
      <c r="S7" s="38">
        <v>10</v>
      </c>
      <c r="T7" s="40" t="s">
        <v>22</v>
      </c>
      <c r="U7" s="38">
        <v>2.79381773825052</v>
      </c>
      <c r="V7" s="40" t="s">
        <v>22</v>
      </c>
      <c r="W7" s="45">
        <v>47.575543240006702</v>
      </c>
      <c r="X7" s="41">
        <v>30.630273295747699</v>
      </c>
      <c r="Y7" s="41">
        <v>48</v>
      </c>
      <c r="Z7" s="41">
        <v>45</v>
      </c>
      <c r="AA7" s="5">
        <v>48</v>
      </c>
      <c r="AB7" s="5">
        <v>47</v>
      </c>
      <c r="AC7" s="5">
        <v>55</v>
      </c>
      <c r="AD7" s="5">
        <v>79</v>
      </c>
      <c r="AE7" s="5">
        <v>93</v>
      </c>
      <c r="AF7" s="5">
        <v>102</v>
      </c>
      <c r="AG7" s="56"/>
      <c r="AH7" s="56"/>
    </row>
    <row r="8" spans="1:34">
      <c r="A8" s="14" t="s">
        <v>72</v>
      </c>
      <c r="B8" s="38">
        <v>68.520812629610973</v>
      </c>
      <c r="C8" s="38">
        <v>59.898988523898332</v>
      </c>
      <c r="D8" s="38">
        <v>76.23507630314333</v>
      </c>
      <c r="E8" s="38">
        <v>205.10865767274277</v>
      </c>
      <c r="F8" s="38">
        <v>356.67124984684915</v>
      </c>
      <c r="G8" s="38">
        <v>414.30133729029683</v>
      </c>
      <c r="H8" s="38">
        <v>327.17553580099013</v>
      </c>
      <c r="I8" s="38">
        <v>700.18287342708436</v>
      </c>
      <c r="J8" s="39">
        <v>538.63711649899471</v>
      </c>
      <c r="K8" s="39">
        <v>646.44455184189383</v>
      </c>
      <c r="L8" s="40" t="s">
        <v>22</v>
      </c>
      <c r="M8" s="38">
        <v>678.60715316292135</v>
      </c>
      <c r="N8" s="40" t="s">
        <v>22</v>
      </c>
      <c r="O8" s="41">
        <v>718.97359897911133</v>
      </c>
      <c r="P8" s="40" t="s">
        <v>22</v>
      </c>
      <c r="Q8" s="38">
        <v>889.73978950409992</v>
      </c>
      <c r="R8" s="40" t="s">
        <v>22</v>
      </c>
      <c r="S8" s="38">
        <v>795</v>
      </c>
      <c r="T8" s="40" t="s">
        <v>22</v>
      </c>
      <c r="U8" s="38">
        <v>781.37642355360572</v>
      </c>
      <c r="V8" s="40" t="s">
        <v>22</v>
      </c>
      <c r="W8" s="45">
        <v>912.85590000000002</v>
      </c>
      <c r="X8" s="41">
        <v>1029.4494129038301</v>
      </c>
      <c r="Y8" s="41">
        <v>1089</v>
      </c>
      <c r="Z8" s="41">
        <v>1106</v>
      </c>
      <c r="AA8" s="5">
        <v>1210</v>
      </c>
      <c r="AB8" s="5">
        <v>1247</v>
      </c>
      <c r="AC8" s="5">
        <v>1363</v>
      </c>
      <c r="AD8" s="5">
        <v>1285</v>
      </c>
      <c r="AE8" s="5">
        <v>1270</v>
      </c>
      <c r="AF8" s="5">
        <v>1324</v>
      </c>
      <c r="AG8" s="56"/>
      <c r="AH8" s="56"/>
    </row>
    <row r="9" spans="1:34" s="2" customFormat="1">
      <c r="A9" s="2" t="s">
        <v>140</v>
      </c>
      <c r="B9" s="42">
        <f t="shared" ref="B9:K9" si="0">SUM(B4:B8)</f>
        <v>2665.0512090973862</v>
      </c>
      <c r="C9" s="42">
        <f t="shared" si="0"/>
        <v>2504.8667928175669</v>
      </c>
      <c r="D9" s="42">
        <f t="shared" si="0"/>
        <v>2476.7324194199782</v>
      </c>
      <c r="E9" s="42">
        <f t="shared" si="0"/>
        <v>2608.7824623022088</v>
      </c>
      <c r="F9" s="42">
        <f t="shared" si="0"/>
        <v>2916.8992290274127</v>
      </c>
      <c r="G9" s="42">
        <f t="shared" si="0"/>
        <v>3130.6297108058684</v>
      </c>
      <c r="H9" s="42">
        <f t="shared" si="0"/>
        <v>3342.091291503873</v>
      </c>
      <c r="I9" s="42">
        <f t="shared" si="0"/>
        <v>3714.6448489138766</v>
      </c>
      <c r="J9" s="42">
        <f t="shared" si="0"/>
        <v>3720.5439917230478</v>
      </c>
      <c r="K9" s="42">
        <f t="shared" si="0"/>
        <v>4263.3512016645145</v>
      </c>
      <c r="L9" s="42">
        <v>4457.5</v>
      </c>
      <c r="M9" s="42">
        <f>SUM(M4:M8)</f>
        <v>4711.9195711611101</v>
      </c>
      <c r="N9" s="42">
        <v>4543</v>
      </c>
      <c r="O9" s="42">
        <f>SUM(O4:O8)</f>
        <v>4806.2199687265884</v>
      </c>
      <c r="P9" s="42">
        <v>5071</v>
      </c>
      <c r="Q9" s="42">
        <f>SUM(Q4:Q8)</f>
        <v>5169.4202371831652</v>
      </c>
      <c r="R9" s="42">
        <v>5480</v>
      </c>
      <c r="S9" s="42">
        <f>SUM(S4:S8)</f>
        <v>5495</v>
      </c>
      <c r="T9" s="42">
        <v>5263</v>
      </c>
      <c r="U9" s="42">
        <f>SUM(U4:U8)</f>
        <v>4899.6058101257095</v>
      </c>
      <c r="V9" s="42">
        <v>5218</v>
      </c>
      <c r="W9" s="42">
        <f t="shared" ref="W9:AE9" si="1">SUM(W4:W8)</f>
        <v>6921.7383129482696</v>
      </c>
      <c r="X9" s="42">
        <f t="shared" si="1"/>
        <v>7077.6220012488011</v>
      </c>
      <c r="Y9" s="42">
        <f t="shared" si="1"/>
        <v>9300</v>
      </c>
      <c r="Z9" s="42">
        <f t="shared" si="1"/>
        <v>9445</v>
      </c>
      <c r="AA9" s="42">
        <f t="shared" si="1"/>
        <v>9515</v>
      </c>
      <c r="AB9" s="42">
        <f t="shared" si="1"/>
        <v>10007</v>
      </c>
      <c r="AC9" s="42">
        <f t="shared" si="1"/>
        <v>10667</v>
      </c>
      <c r="AD9" s="42">
        <f t="shared" si="1"/>
        <v>10998</v>
      </c>
      <c r="AE9" s="42">
        <f t="shared" si="1"/>
        <v>11847</v>
      </c>
      <c r="AF9" s="42">
        <f>SUM(AF4:AF8)</f>
        <v>12313</v>
      </c>
      <c r="AG9" s="56"/>
      <c r="AH9" s="56"/>
    </row>
    <row r="10" spans="1:34">
      <c r="A10" s="12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6"/>
      <c r="AF10" s="56"/>
      <c r="AG10" s="56"/>
      <c r="AH10" s="56"/>
    </row>
    <row r="11" spans="1:34">
      <c r="A11" s="2" t="s">
        <v>41</v>
      </c>
      <c r="B11" s="13">
        <v>1990</v>
      </c>
      <c r="C11" s="13">
        <v>1991</v>
      </c>
      <c r="D11" s="13">
        <v>1992</v>
      </c>
      <c r="E11" s="13">
        <v>1993</v>
      </c>
      <c r="F11" s="13">
        <v>1994</v>
      </c>
      <c r="G11" s="13" t="s">
        <v>1</v>
      </c>
      <c r="H11" s="13" t="s">
        <v>2</v>
      </c>
      <c r="I11" s="13" t="s">
        <v>3</v>
      </c>
      <c r="J11" s="13" t="s">
        <v>4</v>
      </c>
      <c r="K11" s="13">
        <v>1999</v>
      </c>
      <c r="L11" s="13">
        <v>2000</v>
      </c>
      <c r="M11" s="13">
        <v>2001</v>
      </c>
      <c r="N11" s="13">
        <v>2002</v>
      </c>
      <c r="O11" s="13">
        <v>2003</v>
      </c>
      <c r="P11" s="13">
        <v>2004</v>
      </c>
      <c r="Q11" s="13">
        <v>2005</v>
      </c>
      <c r="R11" s="13">
        <v>2006</v>
      </c>
      <c r="S11" s="13">
        <v>2007</v>
      </c>
      <c r="T11" s="13">
        <v>2008</v>
      </c>
      <c r="U11" s="13">
        <v>2009</v>
      </c>
      <c r="V11" s="13">
        <v>2010</v>
      </c>
      <c r="W11" s="44">
        <v>2011</v>
      </c>
      <c r="X11" s="44">
        <v>2012</v>
      </c>
      <c r="Y11" s="44">
        <v>2013</v>
      </c>
      <c r="Z11" s="44">
        <v>2014</v>
      </c>
      <c r="AA11" s="44">
        <v>2015</v>
      </c>
      <c r="AB11" s="44">
        <v>2016</v>
      </c>
      <c r="AC11" s="2">
        <v>2017</v>
      </c>
      <c r="AD11" s="2">
        <v>2018</v>
      </c>
      <c r="AE11" s="2">
        <v>2019</v>
      </c>
      <c r="AF11" s="2">
        <v>2020</v>
      </c>
    </row>
    <row r="12" spans="1:34">
      <c r="A12" s="14" t="s">
        <v>68</v>
      </c>
      <c r="B12" s="38">
        <v>129.32736158568957</v>
      </c>
      <c r="C12" s="38">
        <v>136.13406482704167</v>
      </c>
      <c r="D12" s="38">
        <v>140.67186698794305</v>
      </c>
      <c r="E12" s="38">
        <v>132.50382309832057</v>
      </c>
      <c r="F12" s="38">
        <v>161.09197671199931</v>
      </c>
      <c r="G12" s="38">
        <v>181.05830621996543</v>
      </c>
      <c r="H12" s="38">
        <v>177.4280644912443</v>
      </c>
      <c r="I12" s="38">
        <v>206.01621810492307</v>
      </c>
      <c r="J12" s="39">
        <v>224.16742674852856</v>
      </c>
      <c r="K12" s="20">
        <v>246.44349755639354</v>
      </c>
      <c r="L12" s="40" t="s">
        <v>22</v>
      </c>
      <c r="M12" s="20">
        <v>241.02047342889929</v>
      </c>
      <c r="N12" s="40" t="s">
        <v>22</v>
      </c>
      <c r="O12" s="41">
        <v>200</v>
      </c>
      <c r="P12" s="40" t="s">
        <v>22</v>
      </c>
      <c r="Q12" s="38">
        <v>177</v>
      </c>
      <c r="R12" s="40" t="s">
        <v>22</v>
      </c>
      <c r="S12" s="38">
        <v>215</v>
      </c>
      <c r="T12" s="40" t="s">
        <v>22</v>
      </c>
      <c r="U12" s="38">
        <v>430</v>
      </c>
      <c r="V12" s="40" t="s">
        <v>22</v>
      </c>
      <c r="W12" s="38">
        <v>236.320925471408</v>
      </c>
      <c r="X12" s="38">
        <v>270.79010018345798</v>
      </c>
      <c r="Y12" s="38">
        <v>69</v>
      </c>
      <c r="Z12" s="38">
        <v>73</v>
      </c>
      <c r="AA12" s="5">
        <v>70</v>
      </c>
      <c r="AB12" s="5">
        <v>72</v>
      </c>
      <c r="AC12" s="5">
        <v>78</v>
      </c>
      <c r="AD12" s="5">
        <v>89</v>
      </c>
      <c r="AE12" s="5">
        <v>84</v>
      </c>
      <c r="AF12" s="5">
        <v>88</v>
      </c>
    </row>
    <row r="13" spans="1:34">
      <c r="A13" s="14" t="s">
        <v>69</v>
      </c>
      <c r="B13" s="38">
        <v>686.56946694438011</v>
      </c>
      <c r="C13" s="38">
        <v>739.20797201083622</v>
      </c>
      <c r="D13" s="38">
        <v>744.65333460391787</v>
      </c>
      <c r="E13" s="38">
        <v>748.28357633263909</v>
      </c>
      <c r="F13" s="38">
        <v>789.12379578075149</v>
      </c>
      <c r="G13" s="38">
        <v>800.01452096691492</v>
      </c>
      <c r="H13" s="38">
        <v>833.14047674149504</v>
      </c>
      <c r="I13" s="38">
        <v>831.32535587713448</v>
      </c>
      <c r="J13" s="39">
        <v>855.82948754600181</v>
      </c>
      <c r="K13" s="39">
        <v>674.18172082533556</v>
      </c>
      <c r="L13" s="40" t="s">
        <v>22</v>
      </c>
      <c r="M13" s="39">
        <v>712.96859878114708</v>
      </c>
      <c r="N13" s="40" t="s">
        <v>22</v>
      </c>
      <c r="O13" s="41">
        <v>837</v>
      </c>
      <c r="P13" s="40" t="s">
        <v>22</v>
      </c>
      <c r="Q13" s="38">
        <v>815</v>
      </c>
      <c r="R13" s="40" t="s">
        <v>22</v>
      </c>
      <c r="S13" s="38">
        <v>832</v>
      </c>
      <c r="T13" s="40" t="s">
        <v>22</v>
      </c>
      <c r="U13" s="38">
        <v>693</v>
      </c>
      <c r="V13" s="40" t="s">
        <v>22</v>
      </c>
      <c r="W13" s="38">
        <v>777.42268353932195</v>
      </c>
      <c r="X13" s="38">
        <v>857.85849160666203</v>
      </c>
      <c r="Y13" s="38">
        <v>657</v>
      </c>
      <c r="Z13" s="38">
        <v>696</v>
      </c>
      <c r="AA13" s="5">
        <v>688</v>
      </c>
      <c r="AB13" s="5">
        <v>704</v>
      </c>
      <c r="AC13" s="5">
        <v>688</v>
      </c>
      <c r="AD13" s="5">
        <v>731</v>
      </c>
      <c r="AE13" s="5">
        <v>774</v>
      </c>
      <c r="AF13" s="5">
        <v>797</v>
      </c>
    </row>
    <row r="14" spans="1:34">
      <c r="A14" s="14" t="s">
        <v>70</v>
      </c>
      <c r="B14" s="38">
        <v>4.5378021609013892</v>
      </c>
      <c r="C14" s="38">
        <v>4.991582376991528</v>
      </c>
      <c r="D14" s="38">
        <v>4.991582376991528</v>
      </c>
      <c r="E14" s="38">
        <v>4.991582376991528</v>
      </c>
      <c r="F14" s="38">
        <v>4.0840219448112496</v>
      </c>
      <c r="G14" s="38">
        <v>4.5378021609013892</v>
      </c>
      <c r="H14" s="38">
        <v>2.7226812965408334</v>
      </c>
      <c r="I14" s="38">
        <v>5.4453625930816667</v>
      </c>
      <c r="J14" s="39">
        <v>4.9915823769915271</v>
      </c>
      <c r="K14" s="39">
        <v>6.3529230252619433</v>
      </c>
      <c r="L14" s="40" t="s">
        <v>22</v>
      </c>
      <c r="M14" s="39">
        <v>6.8</v>
      </c>
      <c r="N14" s="40" t="s">
        <v>22</v>
      </c>
      <c r="O14" s="41">
        <v>12</v>
      </c>
      <c r="P14" s="40" t="s">
        <v>22</v>
      </c>
      <c r="Q14" s="38">
        <v>19</v>
      </c>
      <c r="R14" s="40" t="s">
        <v>22</v>
      </c>
      <c r="S14" s="38">
        <v>16</v>
      </c>
      <c r="T14" s="40" t="s">
        <v>22</v>
      </c>
      <c r="U14" s="38">
        <v>23</v>
      </c>
      <c r="V14" s="40" t="s">
        <v>22</v>
      </c>
      <c r="W14" s="38">
        <v>33.211953307223197</v>
      </c>
      <c r="X14" s="38">
        <v>42.800190243552699</v>
      </c>
      <c r="Y14" s="38">
        <v>6</v>
      </c>
      <c r="Z14" s="38">
        <v>9</v>
      </c>
      <c r="AA14" s="5">
        <v>11</v>
      </c>
      <c r="AB14" s="5">
        <v>9</v>
      </c>
      <c r="AC14" s="5">
        <v>8</v>
      </c>
      <c r="AD14" s="5">
        <v>13</v>
      </c>
      <c r="AE14" s="5">
        <v>13</v>
      </c>
      <c r="AF14" s="5">
        <v>13</v>
      </c>
    </row>
    <row r="15" spans="1:34">
      <c r="A15" s="14" t="s">
        <v>71</v>
      </c>
      <c r="B15" s="38">
        <v>23.142791020597084</v>
      </c>
      <c r="C15" s="38">
        <v>23.142791020597084</v>
      </c>
      <c r="D15" s="38">
        <v>21.781450372326667</v>
      </c>
      <c r="E15" s="38">
        <v>10.436944970073194</v>
      </c>
      <c r="F15" s="38">
        <v>21.327670156236529</v>
      </c>
      <c r="G15" s="38">
        <v>19.966329507966112</v>
      </c>
      <c r="H15" s="38">
        <v>21.781450372326667</v>
      </c>
      <c r="I15" s="38">
        <v>22.235230588416805</v>
      </c>
      <c r="J15" s="39">
        <v>20.873889940146384</v>
      </c>
      <c r="K15" s="20">
        <v>19.543406346570105</v>
      </c>
      <c r="L15" s="40" t="s">
        <v>22</v>
      </c>
      <c r="M15" s="20">
        <v>21.71260978985438</v>
      </c>
      <c r="N15" s="40" t="s">
        <v>22</v>
      </c>
      <c r="O15" s="41">
        <v>32</v>
      </c>
      <c r="P15" s="40" t="s">
        <v>22</v>
      </c>
      <c r="Q15" s="38">
        <v>48</v>
      </c>
      <c r="R15" s="40" t="s">
        <v>22</v>
      </c>
      <c r="S15" s="38">
        <v>37</v>
      </c>
      <c r="T15" s="40" t="s">
        <v>22</v>
      </c>
      <c r="U15" s="38">
        <v>36</v>
      </c>
      <c r="V15" s="40" t="s">
        <v>22</v>
      </c>
      <c r="W15" s="38">
        <v>54.673024060290302</v>
      </c>
      <c r="X15" s="38">
        <v>51.616883660166899</v>
      </c>
      <c r="Y15" s="38">
        <v>2</v>
      </c>
      <c r="Z15" s="38">
        <v>3</v>
      </c>
      <c r="AA15" s="5">
        <v>4</v>
      </c>
      <c r="AB15" s="5">
        <v>4</v>
      </c>
      <c r="AC15" s="5">
        <v>3</v>
      </c>
      <c r="AD15" s="5">
        <v>3</v>
      </c>
      <c r="AE15" s="5">
        <v>11</v>
      </c>
      <c r="AF15" s="5">
        <v>12</v>
      </c>
    </row>
    <row r="16" spans="1:34">
      <c r="A16" s="14" t="s">
        <v>72</v>
      </c>
      <c r="B16" s="38">
        <v>16.336087779244998</v>
      </c>
      <c r="C16" s="38">
        <v>18.604988859695695</v>
      </c>
      <c r="D16" s="38">
        <v>21.327670156236529</v>
      </c>
      <c r="E16" s="38">
        <v>60.35276873998847</v>
      </c>
      <c r="F16" s="38">
        <v>80.319098247954585</v>
      </c>
      <c r="G16" s="38">
        <v>81.680438896224999</v>
      </c>
      <c r="H16" s="38">
        <v>90.302263001937632</v>
      </c>
      <c r="I16" s="38">
        <v>101.19298818810097</v>
      </c>
      <c r="J16" s="39">
        <v>110.72237272599386</v>
      </c>
      <c r="K16" s="39">
        <v>124.33577920869803</v>
      </c>
      <c r="L16" s="40" t="s">
        <v>22</v>
      </c>
      <c r="M16" s="39">
        <v>131.30000000000001</v>
      </c>
      <c r="N16" s="40" t="s">
        <v>22</v>
      </c>
      <c r="O16" s="41">
        <v>135</v>
      </c>
      <c r="P16" s="40" t="s">
        <v>22</v>
      </c>
      <c r="Q16" s="38">
        <v>157</v>
      </c>
      <c r="R16" s="40" t="s">
        <v>22</v>
      </c>
      <c r="S16" s="38">
        <v>159</v>
      </c>
      <c r="T16" s="40" t="s">
        <v>22</v>
      </c>
      <c r="U16" s="38">
        <v>145</v>
      </c>
      <c r="V16" s="40" t="s">
        <v>22</v>
      </c>
      <c r="W16" s="38">
        <v>217.7587</v>
      </c>
      <c r="X16" s="38">
        <v>258.5752</v>
      </c>
      <c r="Y16" s="38">
        <v>113</v>
      </c>
      <c r="Z16" s="38">
        <v>107</v>
      </c>
      <c r="AA16" s="5">
        <v>127</v>
      </c>
      <c r="AB16" s="5">
        <v>134</v>
      </c>
      <c r="AC16" s="5">
        <v>131</v>
      </c>
      <c r="AD16" s="5">
        <v>135</v>
      </c>
      <c r="AE16" s="5">
        <v>131</v>
      </c>
      <c r="AF16" s="5">
        <v>128</v>
      </c>
    </row>
    <row r="17" spans="1:35" s="2" customFormat="1">
      <c r="A17" s="2" t="s">
        <v>23</v>
      </c>
      <c r="B17" s="42">
        <f>SUM(B12:B16)</f>
        <v>859.91350949081311</v>
      </c>
      <c r="C17" s="42">
        <f t="shared" ref="C17:K17" si="2">SUM(C12:C16)</f>
        <v>922.08139909516228</v>
      </c>
      <c r="D17" s="42">
        <f t="shared" si="2"/>
        <v>933.42590449741567</v>
      </c>
      <c r="E17" s="42">
        <f t="shared" si="2"/>
        <v>956.56869551801299</v>
      </c>
      <c r="F17" s="42">
        <f t="shared" si="2"/>
        <v>1055.9465628417533</v>
      </c>
      <c r="G17" s="42">
        <f t="shared" si="2"/>
        <v>1087.2573977519728</v>
      </c>
      <c r="H17" s="42">
        <f t="shared" si="2"/>
        <v>1125.3749359035446</v>
      </c>
      <c r="I17" s="42">
        <f t="shared" si="2"/>
        <v>1166.2151553516569</v>
      </c>
      <c r="J17" s="42">
        <f t="shared" si="2"/>
        <v>1216.5847593376623</v>
      </c>
      <c r="K17" s="42">
        <f t="shared" si="2"/>
        <v>1070.8573269622593</v>
      </c>
      <c r="L17" s="42">
        <v>974.3</v>
      </c>
      <c r="M17" s="42">
        <f>SUM(M12:M16)</f>
        <v>1113.8016819999007</v>
      </c>
      <c r="N17" s="42">
        <v>1105.8</v>
      </c>
      <c r="O17" s="42">
        <f>SUM(O12:O16)</f>
        <v>1216</v>
      </c>
      <c r="P17" s="42">
        <v>1252</v>
      </c>
      <c r="Q17" s="42">
        <f>SUM(Q12:Q16)</f>
        <v>1216</v>
      </c>
      <c r="R17" s="42">
        <v>1260</v>
      </c>
      <c r="S17" s="42">
        <f>SUM(S12:S16)</f>
        <v>1259</v>
      </c>
      <c r="T17" s="42">
        <v>1259</v>
      </c>
      <c r="U17" s="42">
        <f>SUM(U12:U16)</f>
        <v>1327</v>
      </c>
      <c r="V17" s="42">
        <v>1279</v>
      </c>
      <c r="W17" s="42">
        <f t="shared" ref="W17:AC17" si="3">SUM(W12:W16)</f>
        <v>1319.3872863782435</v>
      </c>
      <c r="X17" s="42">
        <f t="shared" si="3"/>
        <v>1481.6408656938395</v>
      </c>
      <c r="Y17" s="42">
        <f t="shared" si="3"/>
        <v>847</v>
      </c>
      <c r="Z17" s="42">
        <f t="shared" si="3"/>
        <v>888</v>
      </c>
      <c r="AA17" s="42">
        <f t="shared" si="3"/>
        <v>900</v>
      </c>
      <c r="AB17" s="42">
        <f>SUM(AB12:AB16)</f>
        <v>923</v>
      </c>
      <c r="AC17" s="42">
        <f t="shared" si="3"/>
        <v>908</v>
      </c>
      <c r="AD17" s="42">
        <f t="shared" ref="AD17:AF17" si="4">SUM(AD12:AD16)</f>
        <v>971</v>
      </c>
      <c r="AE17" s="42">
        <f t="shared" si="4"/>
        <v>1013</v>
      </c>
      <c r="AF17" s="42">
        <f t="shared" si="4"/>
        <v>1038</v>
      </c>
    </row>
    <row r="18" spans="1:35" s="2" customFormat="1">
      <c r="A18" s="2" t="s">
        <v>34</v>
      </c>
      <c r="B18" s="42">
        <f t="shared" ref="B18:Y18" si="5">+B17+B36</f>
        <v>963.82917897545485</v>
      </c>
      <c r="C18" s="42">
        <f t="shared" si="5"/>
        <v>1040.0642552785985</v>
      </c>
      <c r="D18" s="42">
        <f t="shared" si="5"/>
        <v>1065.0221671635559</v>
      </c>
      <c r="E18" s="42">
        <f t="shared" si="5"/>
        <v>1088.6187384002433</v>
      </c>
      <c r="F18" s="42">
        <f t="shared" si="5"/>
        <v>1114.4842107173813</v>
      </c>
      <c r="G18" s="42">
        <f t="shared" si="5"/>
        <v>1145.7950456276008</v>
      </c>
      <c r="H18" s="42">
        <f t="shared" si="5"/>
        <v>1186.1814848596232</v>
      </c>
      <c r="I18" s="42">
        <f t="shared" si="5"/>
        <v>1232.0132866847271</v>
      </c>
      <c r="J18" s="42">
        <f t="shared" si="5"/>
        <v>1283.7442313190029</v>
      </c>
      <c r="K18" s="42">
        <f t="shared" si="5"/>
        <v>1137.9755049439357</v>
      </c>
      <c r="L18" s="42">
        <f t="shared" si="5"/>
        <v>1049.0999999999999</v>
      </c>
      <c r="M18" s="42">
        <f t="shared" si="5"/>
        <v>1178.8134038961575</v>
      </c>
      <c r="N18" s="42">
        <f t="shared" si="5"/>
        <v>1164</v>
      </c>
      <c r="O18" s="42">
        <f t="shared" si="5"/>
        <v>1216</v>
      </c>
      <c r="P18" s="42">
        <f t="shared" si="5"/>
        <v>1252</v>
      </c>
      <c r="Q18" s="42">
        <f t="shared" si="5"/>
        <v>1216</v>
      </c>
      <c r="R18" s="42">
        <f t="shared" si="5"/>
        <v>1260</v>
      </c>
      <c r="S18" s="42">
        <f t="shared" si="5"/>
        <v>1259</v>
      </c>
      <c r="T18" s="42">
        <f t="shared" si="5"/>
        <v>1259</v>
      </c>
      <c r="U18" s="42">
        <f t="shared" si="5"/>
        <v>1327</v>
      </c>
      <c r="V18" s="42">
        <f t="shared" si="5"/>
        <v>1279</v>
      </c>
      <c r="W18" s="42">
        <f t="shared" si="5"/>
        <v>1319.3872863782435</v>
      </c>
      <c r="X18" s="42">
        <f t="shared" si="5"/>
        <v>1481.6408656938395</v>
      </c>
      <c r="Y18" s="42">
        <f t="shared" si="5"/>
        <v>847</v>
      </c>
      <c r="Z18" s="42">
        <f t="shared" ref="Z18:AB18" si="6">+Z17+Z36</f>
        <v>888</v>
      </c>
      <c r="AA18" s="42">
        <f t="shared" si="6"/>
        <v>900</v>
      </c>
      <c r="AB18" s="42">
        <f t="shared" si="6"/>
        <v>923</v>
      </c>
      <c r="AC18" s="42">
        <f>+AC17+AC36</f>
        <v>908</v>
      </c>
      <c r="AD18" s="42">
        <f>+AD17+AD36</f>
        <v>971</v>
      </c>
      <c r="AE18" s="42">
        <f>+AE17+AE36</f>
        <v>1013</v>
      </c>
      <c r="AF18" s="42">
        <f>+AF17+AF36</f>
        <v>1038</v>
      </c>
    </row>
    <row r="19" spans="1:35">
      <c r="A19" s="12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5">
      <c r="A20" s="2" t="s">
        <v>40</v>
      </c>
      <c r="B20" s="13">
        <v>1990</v>
      </c>
      <c r="C20" s="13">
        <v>1991</v>
      </c>
      <c r="D20" s="13">
        <v>1992</v>
      </c>
      <c r="E20" s="13">
        <v>1993</v>
      </c>
      <c r="F20" s="13">
        <v>1994</v>
      </c>
      <c r="G20" s="13" t="s">
        <v>1</v>
      </c>
      <c r="H20" s="13" t="s">
        <v>2</v>
      </c>
      <c r="I20" s="13" t="s">
        <v>3</v>
      </c>
      <c r="J20" s="13" t="s">
        <v>4</v>
      </c>
      <c r="K20" s="13">
        <v>1999</v>
      </c>
      <c r="L20" s="13">
        <v>2000</v>
      </c>
      <c r="M20" s="13">
        <v>2001</v>
      </c>
      <c r="N20" s="13">
        <v>2002</v>
      </c>
      <c r="O20" s="13">
        <v>2003</v>
      </c>
      <c r="P20" s="13">
        <v>2004</v>
      </c>
      <c r="Q20" s="13">
        <v>2005</v>
      </c>
      <c r="R20" s="13">
        <v>2006</v>
      </c>
      <c r="S20" s="13">
        <v>2007</v>
      </c>
      <c r="T20" s="13">
        <v>2008</v>
      </c>
      <c r="U20" s="13">
        <v>2009</v>
      </c>
      <c r="V20" s="13">
        <v>2010</v>
      </c>
      <c r="W20" s="44">
        <v>2011</v>
      </c>
      <c r="X20" s="44">
        <v>2012</v>
      </c>
      <c r="Y20" s="44">
        <v>2013</v>
      </c>
      <c r="Z20" s="44">
        <v>2014</v>
      </c>
      <c r="AA20" s="44">
        <v>2015</v>
      </c>
      <c r="AB20" s="44">
        <v>2016</v>
      </c>
      <c r="AC20" s="2">
        <v>2017</v>
      </c>
      <c r="AD20" s="2">
        <v>2018</v>
      </c>
      <c r="AE20" s="2">
        <v>2019</v>
      </c>
      <c r="AF20" s="2">
        <v>2020</v>
      </c>
    </row>
    <row r="21" spans="1:35">
      <c r="A21" s="14" t="s">
        <v>68</v>
      </c>
      <c r="B21" s="38">
        <v>12.252065834433751</v>
      </c>
      <c r="C21" s="38">
        <v>17.243648211425278</v>
      </c>
      <c r="D21" s="38">
        <v>18.604988859695695</v>
      </c>
      <c r="E21" s="38">
        <v>24.05035145277736</v>
      </c>
      <c r="F21" s="38">
        <v>65.344351116979993</v>
      </c>
      <c r="G21" s="38">
        <v>69.882153277881386</v>
      </c>
      <c r="H21" s="38">
        <v>68.520812629610973</v>
      </c>
      <c r="I21" s="38">
        <v>80.772878464044723</v>
      </c>
      <c r="J21" s="39">
        <v>92.571164082388322</v>
      </c>
      <c r="K21" s="39">
        <v>112.31737356548729</v>
      </c>
      <c r="L21" s="40" t="s">
        <v>22</v>
      </c>
      <c r="M21" s="39">
        <v>145.31775351696669</v>
      </c>
      <c r="N21" s="40" t="s">
        <v>22</v>
      </c>
      <c r="O21" s="20">
        <v>178.7369364546185</v>
      </c>
      <c r="P21" s="40" t="s">
        <v>22</v>
      </c>
      <c r="Q21" s="38">
        <v>263</v>
      </c>
      <c r="R21" s="40" t="s">
        <v>22</v>
      </c>
      <c r="S21" s="38">
        <v>268</v>
      </c>
      <c r="T21" s="40" t="s">
        <v>22</v>
      </c>
      <c r="U21" s="38">
        <v>344</v>
      </c>
      <c r="V21" s="40" t="s">
        <v>22</v>
      </c>
      <c r="W21" s="38">
        <v>326.43209999999999</v>
      </c>
      <c r="X21" s="38">
        <v>329.44749999999999</v>
      </c>
      <c r="Y21" s="38">
        <v>311</v>
      </c>
      <c r="Z21" s="38">
        <v>329</v>
      </c>
      <c r="AA21" s="5">
        <v>345</v>
      </c>
      <c r="AB21" s="5">
        <v>336</v>
      </c>
      <c r="AC21" s="5">
        <v>376</v>
      </c>
      <c r="AD21" s="5">
        <v>394</v>
      </c>
      <c r="AE21" s="5">
        <v>408</v>
      </c>
      <c r="AF21" s="5">
        <v>402</v>
      </c>
    </row>
    <row r="22" spans="1:35">
      <c r="A22" s="14" t="s">
        <v>69</v>
      </c>
      <c r="B22" s="38">
        <v>80.319098247954585</v>
      </c>
      <c r="C22" s="38">
        <v>70.335933493971524</v>
      </c>
      <c r="D22" s="38">
        <v>70.335933493971524</v>
      </c>
      <c r="E22" s="38">
        <v>82.587999328405274</v>
      </c>
      <c r="F22" s="38">
        <v>126.60468028914875</v>
      </c>
      <c r="G22" s="38">
        <v>109.81481229381362</v>
      </c>
      <c r="H22" s="38">
        <v>121.15931769606708</v>
      </c>
      <c r="I22" s="38">
        <v>117.98285618343611</v>
      </c>
      <c r="J22" s="39">
        <v>120.70553747997693</v>
      </c>
      <c r="K22" s="39"/>
      <c r="L22" s="40" t="s">
        <v>22</v>
      </c>
      <c r="M22" s="39"/>
      <c r="N22" s="40" t="s">
        <v>22</v>
      </c>
      <c r="O22" s="41"/>
      <c r="P22" s="40" t="s">
        <v>22</v>
      </c>
      <c r="Q22" s="38"/>
      <c r="R22" s="40" t="s">
        <v>22</v>
      </c>
      <c r="S22" s="38"/>
      <c r="T22" s="40" t="s">
        <v>22</v>
      </c>
      <c r="U22" s="40"/>
      <c r="V22" s="40" t="s">
        <v>22</v>
      </c>
      <c r="W22" s="50" t="s">
        <v>114</v>
      </c>
      <c r="X22" s="50" t="s">
        <v>114</v>
      </c>
      <c r="Y22" s="50"/>
      <c r="Z22" s="50"/>
      <c r="AA22" s="50"/>
      <c r="AB22" s="50"/>
      <c r="AC22" s="50"/>
      <c r="AD22" s="54"/>
      <c r="AE22" s="54"/>
      <c r="AF22" s="54"/>
      <c r="AG22" s="54"/>
      <c r="AH22" s="54"/>
      <c r="AI22" s="54"/>
    </row>
    <row r="23" spans="1:35">
      <c r="A23" s="14" t="s">
        <v>73</v>
      </c>
      <c r="B23" s="38">
        <v>1281.9291104546423</v>
      </c>
      <c r="C23" s="38">
        <v>1373.1389338887602</v>
      </c>
      <c r="D23" s="38">
        <v>1405.3573292311601</v>
      </c>
      <c r="E23" s="38">
        <v>1440.7521860861909</v>
      </c>
      <c r="F23" s="38">
        <v>1287.374473047724</v>
      </c>
      <c r="G23" s="38">
        <v>1372.6851536726701</v>
      </c>
      <c r="H23" s="38">
        <v>1449.8277904079937</v>
      </c>
      <c r="I23" s="38">
        <v>1474.7857022929513</v>
      </c>
      <c r="J23" s="39">
        <v>1423.0547576586753</v>
      </c>
      <c r="K23" s="39"/>
      <c r="L23" s="40" t="s">
        <v>22</v>
      </c>
      <c r="M23" s="39"/>
      <c r="N23" s="40" t="s">
        <v>22</v>
      </c>
      <c r="O23" s="41"/>
      <c r="P23" s="40" t="s">
        <v>22</v>
      </c>
      <c r="Q23" s="38"/>
      <c r="R23" s="40" t="s">
        <v>22</v>
      </c>
      <c r="S23" s="38"/>
      <c r="T23" s="40" t="s">
        <v>22</v>
      </c>
      <c r="U23" s="38"/>
      <c r="V23" s="40" t="s">
        <v>22</v>
      </c>
      <c r="W23" s="50" t="s">
        <v>114</v>
      </c>
      <c r="X23" s="50" t="s">
        <v>114</v>
      </c>
      <c r="Y23" s="50"/>
      <c r="Z23" s="50"/>
      <c r="AA23" s="50"/>
      <c r="AB23" s="50"/>
      <c r="AC23" s="50"/>
    </row>
    <row r="24" spans="1:35">
      <c r="A24" s="14" t="s">
        <v>74</v>
      </c>
      <c r="B24" s="38">
        <v>1362.2482087025969</v>
      </c>
      <c r="C24" s="38">
        <v>1443.4748673827319</v>
      </c>
      <c r="D24" s="38">
        <v>1475.6932627251317</v>
      </c>
      <c r="E24" s="38">
        <v>1523.3401854145964</v>
      </c>
      <c r="F24" s="38">
        <v>1413.9791533368727</v>
      </c>
      <c r="G24" s="38">
        <v>1482.4999659664838</v>
      </c>
      <c r="H24" s="38">
        <v>1570.9871081040608</v>
      </c>
      <c r="I24" s="38">
        <v>1592.7685584763874</v>
      </c>
      <c r="J24" s="39">
        <v>1543.7602951386523</v>
      </c>
      <c r="K24" s="20">
        <v>1580.2578668324541</v>
      </c>
      <c r="L24" s="40" t="s">
        <v>22</v>
      </c>
      <c r="M24" s="20">
        <v>1993.1360346534343</v>
      </c>
      <c r="N24" s="40" t="s">
        <v>22</v>
      </c>
      <c r="O24" s="20">
        <v>2221.633843374445</v>
      </c>
      <c r="P24" s="40" t="s">
        <v>22</v>
      </c>
      <c r="Q24" s="38">
        <v>2318.2915581542284</v>
      </c>
      <c r="R24" s="40" t="s">
        <v>22</v>
      </c>
      <c r="S24" s="38">
        <v>2517.3846648758745</v>
      </c>
      <c r="T24" s="40" t="s">
        <v>22</v>
      </c>
      <c r="U24" s="38">
        <v>2771.4752664754787</v>
      </c>
      <c r="V24" s="40" t="s">
        <v>22</v>
      </c>
      <c r="W24" s="38">
        <v>3110.8498</v>
      </c>
      <c r="X24" s="38">
        <v>3043.0967999999998</v>
      </c>
      <c r="Y24" s="38">
        <v>3154</v>
      </c>
      <c r="Z24" s="38">
        <v>3282</v>
      </c>
      <c r="AA24" s="5">
        <v>3388</v>
      </c>
      <c r="AB24" s="5">
        <v>3302</v>
      </c>
      <c r="AC24" s="5">
        <v>3433</v>
      </c>
      <c r="AD24" s="5">
        <v>3459</v>
      </c>
      <c r="AE24" s="5">
        <v>3722</v>
      </c>
      <c r="AF24" s="5">
        <v>3975</v>
      </c>
    </row>
    <row r="25" spans="1:35">
      <c r="A25" s="14" t="s">
        <v>70</v>
      </c>
      <c r="B25" s="38">
        <v>1.3613406482704167</v>
      </c>
      <c r="C25" s="38">
        <v>1.8151208643605556</v>
      </c>
      <c r="D25" s="38">
        <v>1.8151208643605556</v>
      </c>
      <c r="E25" s="38">
        <v>0.90756043218027782</v>
      </c>
      <c r="F25" s="38">
        <v>5.8991428091718054</v>
      </c>
      <c r="G25" s="38">
        <v>4.991582376991528</v>
      </c>
      <c r="H25" s="38">
        <v>0</v>
      </c>
      <c r="I25" s="38">
        <v>5.8991428091718054</v>
      </c>
      <c r="J25" s="39">
        <v>4.9915823769915271</v>
      </c>
      <c r="K25" s="20">
        <v>0</v>
      </c>
      <c r="L25" s="40" t="s">
        <v>22</v>
      </c>
      <c r="M25" s="20">
        <v>0</v>
      </c>
      <c r="N25" s="40" t="s">
        <v>22</v>
      </c>
      <c r="O25" s="20">
        <v>0</v>
      </c>
      <c r="P25" s="40" t="s">
        <v>22</v>
      </c>
      <c r="Q25" s="38">
        <v>1</v>
      </c>
      <c r="R25" s="40" t="s">
        <v>22</v>
      </c>
      <c r="S25" s="38">
        <v>1</v>
      </c>
      <c r="T25" s="40" t="s">
        <v>22</v>
      </c>
      <c r="U25" s="38">
        <v>0</v>
      </c>
      <c r="V25" s="40" t="s">
        <v>22</v>
      </c>
      <c r="W25" s="38">
        <v>0</v>
      </c>
      <c r="X25" s="38">
        <v>0</v>
      </c>
      <c r="Y25" s="38">
        <v>0</v>
      </c>
      <c r="Z25" s="38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5">
      <c r="A26" s="14" t="s">
        <v>71</v>
      </c>
      <c r="B26" s="38">
        <v>30.857054694129445</v>
      </c>
      <c r="C26" s="38">
        <v>31.310834910219583</v>
      </c>
      <c r="D26" s="38">
        <v>33.579735990670279</v>
      </c>
      <c r="E26" s="38">
        <v>34.941076638940693</v>
      </c>
      <c r="F26" s="38">
        <v>93.478724514568611</v>
      </c>
      <c r="G26" s="38">
        <v>112.99127380644458</v>
      </c>
      <c r="H26" s="38">
        <v>116.16773531907556</v>
      </c>
      <c r="I26" s="38">
        <v>120.2517572638868</v>
      </c>
      <c r="J26" s="39">
        <v>156.55417455109787</v>
      </c>
      <c r="K26" s="39">
        <v>252.25211175792725</v>
      </c>
      <c r="L26" s="40" t="s">
        <v>22</v>
      </c>
      <c r="M26" s="39">
        <v>252.68083904426766</v>
      </c>
      <c r="N26" s="40" t="s">
        <v>22</v>
      </c>
      <c r="O26" s="20">
        <v>265.51367058069349</v>
      </c>
      <c r="P26" s="40" t="s">
        <v>22</v>
      </c>
      <c r="Q26" s="38">
        <v>313</v>
      </c>
      <c r="R26" s="40" t="s">
        <v>22</v>
      </c>
      <c r="S26" s="38">
        <v>323</v>
      </c>
      <c r="T26" s="40" t="s">
        <v>22</v>
      </c>
      <c r="U26" s="38">
        <v>393</v>
      </c>
      <c r="V26" s="40" t="s">
        <v>22</v>
      </c>
      <c r="W26" s="38">
        <v>302.1028</v>
      </c>
      <c r="X26" s="38">
        <v>301.92439999999999</v>
      </c>
      <c r="Y26" s="38">
        <v>309</v>
      </c>
      <c r="Z26" s="38">
        <v>304</v>
      </c>
      <c r="AA26" s="5">
        <v>290</v>
      </c>
      <c r="AB26" s="5">
        <v>301</v>
      </c>
      <c r="AC26" s="5">
        <v>286</v>
      </c>
      <c r="AD26" s="5">
        <v>298</v>
      </c>
      <c r="AE26" s="5">
        <v>326</v>
      </c>
      <c r="AF26" s="5">
        <v>301</v>
      </c>
    </row>
    <row r="27" spans="1:35">
      <c r="A27" s="14" t="s">
        <v>72</v>
      </c>
      <c r="B27" s="38">
        <v>4.991582376991528</v>
      </c>
      <c r="C27" s="38">
        <v>4.991582376991528</v>
      </c>
      <c r="D27" s="38">
        <v>4.5378021609013892</v>
      </c>
      <c r="E27" s="38">
        <v>4.5378021609013892</v>
      </c>
      <c r="F27" s="38">
        <v>55.814966579087084</v>
      </c>
      <c r="G27" s="38">
        <v>59.898988523898332</v>
      </c>
      <c r="H27" s="38">
        <v>60.35276873998847</v>
      </c>
      <c r="I27" s="38">
        <v>61.71410938825889</v>
      </c>
      <c r="J27" s="39">
        <v>66.705691765250407</v>
      </c>
      <c r="K27" s="39">
        <v>67.506459284570113</v>
      </c>
      <c r="L27" s="40" t="s">
        <v>22</v>
      </c>
      <c r="M27" s="39">
        <v>70.452227255501143</v>
      </c>
      <c r="N27" s="40" t="s">
        <v>22</v>
      </c>
      <c r="O27" s="20">
        <v>95.459156719515491</v>
      </c>
      <c r="P27" s="40" t="s">
        <v>22</v>
      </c>
      <c r="Q27" s="38">
        <v>126</v>
      </c>
      <c r="R27" s="40" t="s">
        <v>22</v>
      </c>
      <c r="S27" s="38">
        <v>147</v>
      </c>
      <c r="T27" s="40" t="s">
        <v>22</v>
      </c>
      <c r="U27" s="38">
        <v>203</v>
      </c>
      <c r="V27" s="40" t="s">
        <v>22</v>
      </c>
      <c r="W27" s="38">
        <v>254.7895</v>
      </c>
      <c r="X27" s="38">
        <v>278.8845</v>
      </c>
      <c r="Y27" s="38">
        <v>318</v>
      </c>
      <c r="Z27" s="38">
        <v>347</v>
      </c>
      <c r="AA27" s="5">
        <v>370</v>
      </c>
      <c r="AB27" s="5">
        <v>366</v>
      </c>
      <c r="AC27" s="5">
        <v>412</v>
      </c>
      <c r="AD27" s="5">
        <v>429</v>
      </c>
      <c r="AE27" s="5">
        <v>444</v>
      </c>
      <c r="AF27" s="5">
        <v>463</v>
      </c>
    </row>
    <row r="28" spans="1:35" s="2" customFormat="1">
      <c r="A28" s="2" t="s">
        <v>24</v>
      </c>
      <c r="B28" s="42">
        <f>SUM(B21:B27)-B24</f>
        <v>1411.7102522564223</v>
      </c>
      <c r="C28" s="42">
        <f t="shared" ref="C28:J28" si="7">SUM(C21:C27)-C24</f>
        <v>1498.8360537457286</v>
      </c>
      <c r="D28" s="42">
        <f t="shared" si="7"/>
        <v>1534.2309106007592</v>
      </c>
      <c r="E28" s="42">
        <f t="shared" si="7"/>
        <v>1587.7769760993956</v>
      </c>
      <c r="F28" s="42">
        <f t="shared" si="7"/>
        <v>1634.5163383566803</v>
      </c>
      <c r="G28" s="42">
        <f t="shared" si="7"/>
        <v>1730.2639639516999</v>
      </c>
      <c r="H28" s="42">
        <f t="shared" si="7"/>
        <v>1816.0284247927354</v>
      </c>
      <c r="I28" s="42">
        <f t="shared" si="7"/>
        <v>1861.406446401749</v>
      </c>
      <c r="J28" s="42">
        <f t="shared" si="7"/>
        <v>1864.5829079143798</v>
      </c>
      <c r="K28" s="42">
        <f>SUM(K21:K27)</f>
        <v>2012.3338114404387</v>
      </c>
      <c r="L28" s="43">
        <v>2213.0924144785895</v>
      </c>
      <c r="M28" s="44">
        <f>SUM(M21:M27)</f>
        <v>2461.5868544701693</v>
      </c>
      <c r="N28" s="44">
        <v>2684.4541257861474</v>
      </c>
      <c r="O28" s="44">
        <f>SUM(O21:O27)</f>
        <v>2761.3436071292726</v>
      </c>
      <c r="P28" s="44">
        <v>2809.6993187053126</v>
      </c>
      <c r="Q28" s="44">
        <f>SUM(Q21:Q27)</f>
        <v>3021.2915581542284</v>
      </c>
      <c r="R28" s="44">
        <v>3120.1996395975448</v>
      </c>
      <c r="S28" s="44">
        <f>SUM(S21:S27)</f>
        <v>3256.3846648758745</v>
      </c>
      <c r="T28" s="44">
        <v>3489.1017850286835</v>
      </c>
      <c r="U28" s="44">
        <f>SUM(U21:U27)</f>
        <v>3711.4752664754787</v>
      </c>
      <c r="V28" s="44">
        <v>3691.0108922994827</v>
      </c>
      <c r="W28" s="44">
        <f>SUM(W21:W27)</f>
        <v>3994.1741999999999</v>
      </c>
      <c r="X28" s="44">
        <f t="shared" ref="X28:AF28" si="8">SUM(X21:X27)</f>
        <v>3953.3531999999996</v>
      </c>
      <c r="Y28" s="44">
        <f t="shared" si="8"/>
        <v>4092</v>
      </c>
      <c r="Z28" s="44">
        <f t="shared" si="8"/>
        <v>4262</v>
      </c>
      <c r="AA28" s="44">
        <f t="shared" si="8"/>
        <v>4393</v>
      </c>
      <c r="AB28" s="44">
        <f t="shared" si="8"/>
        <v>4305</v>
      </c>
      <c r="AC28" s="2">
        <f t="shared" si="8"/>
        <v>4507</v>
      </c>
      <c r="AD28" s="2">
        <f t="shared" si="8"/>
        <v>4580</v>
      </c>
      <c r="AE28" s="2">
        <f t="shared" si="8"/>
        <v>4900</v>
      </c>
      <c r="AF28" s="2">
        <f t="shared" si="8"/>
        <v>5141</v>
      </c>
    </row>
    <row r="29" spans="1:35">
      <c r="A29" s="12"/>
      <c r="K29" s="19"/>
      <c r="L29" s="19"/>
      <c r="M29" s="19"/>
      <c r="O29" s="15"/>
      <c r="W29" s="38"/>
      <c r="X29" s="38"/>
      <c r="Y29" s="38"/>
      <c r="Z29" s="38"/>
    </row>
    <row r="30" spans="1:35">
      <c r="A30" s="2" t="s">
        <v>42</v>
      </c>
      <c r="B30" s="13">
        <v>1990</v>
      </c>
      <c r="C30" s="13">
        <v>1991</v>
      </c>
      <c r="D30" s="13">
        <v>1992</v>
      </c>
      <c r="E30" s="13">
        <v>1993</v>
      </c>
      <c r="F30" s="13">
        <v>1994</v>
      </c>
      <c r="G30" s="13" t="s">
        <v>1</v>
      </c>
      <c r="H30" s="13" t="s">
        <v>2</v>
      </c>
      <c r="I30" s="13" t="s">
        <v>3</v>
      </c>
      <c r="J30" s="13" t="s">
        <v>4</v>
      </c>
      <c r="K30" s="13">
        <v>1999</v>
      </c>
      <c r="L30" s="13">
        <v>2000</v>
      </c>
      <c r="M30" s="13">
        <v>2001</v>
      </c>
      <c r="N30" s="13">
        <v>2002</v>
      </c>
      <c r="O30" s="13">
        <v>2003</v>
      </c>
      <c r="P30" s="13">
        <v>2004</v>
      </c>
      <c r="Q30" s="13">
        <v>2005</v>
      </c>
      <c r="R30" s="13">
        <v>2006</v>
      </c>
      <c r="S30" s="13">
        <v>2007</v>
      </c>
      <c r="T30" s="13">
        <v>2008</v>
      </c>
      <c r="U30" s="13">
        <v>2009</v>
      </c>
      <c r="V30" s="13">
        <v>2010</v>
      </c>
      <c r="W30" s="44">
        <v>2011</v>
      </c>
      <c r="X30" s="44">
        <v>2012</v>
      </c>
      <c r="Y30" s="44">
        <v>2013</v>
      </c>
      <c r="Z30" s="44">
        <v>2014</v>
      </c>
      <c r="AA30" s="44">
        <v>2015</v>
      </c>
      <c r="AB30" s="44">
        <v>2016</v>
      </c>
      <c r="AC30" s="44">
        <v>2017</v>
      </c>
      <c r="AD30" s="44">
        <v>2018</v>
      </c>
      <c r="AE30" s="2">
        <v>2019</v>
      </c>
      <c r="AF30" s="2">
        <v>2020</v>
      </c>
    </row>
    <row r="31" spans="1:35">
      <c r="A31" s="14" t="s">
        <v>68</v>
      </c>
      <c r="B31" s="15">
        <v>12.252065834433751</v>
      </c>
      <c r="C31" s="15">
        <v>15.428527347064723</v>
      </c>
      <c r="D31" s="15">
        <v>19.512549291875974</v>
      </c>
      <c r="E31" s="15">
        <v>19.966329507966112</v>
      </c>
      <c r="F31" s="15">
        <v>4.991582376991528</v>
      </c>
      <c r="G31" s="15">
        <v>4.0840219448112496</v>
      </c>
      <c r="H31" s="15">
        <v>4.0840219448112496</v>
      </c>
      <c r="I31" s="15">
        <v>3.6302417287211113</v>
      </c>
      <c r="J31" s="16">
        <v>3.6302417287211104</v>
      </c>
      <c r="K31" s="16">
        <v>2.7589837138280444</v>
      </c>
      <c r="L31" s="17" t="s">
        <v>22</v>
      </c>
      <c r="M31" s="16">
        <v>1.8421064976789141</v>
      </c>
      <c r="N31" s="17" t="s">
        <v>22</v>
      </c>
      <c r="O31" s="17" t="s">
        <v>22</v>
      </c>
      <c r="P31" s="17" t="s">
        <v>22</v>
      </c>
      <c r="Q31" s="17" t="s">
        <v>22</v>
      </c>
      <c r="R31" s="17" t="s">
        <v>22</v>
      </c>
      <c r="S31" s="17" t="s">
        <v>22</v>
      </c>
      <c r="T31" s="17" t="s">
        <v>22</v>
      </c>
      <c r="U31" s="17" t="s">
        <v>22</v>
      </c>
      <c r="V31" s="17" t="s">
        <v>22</v>
      </c>
      <c r="W31" s="40" t="s">
        <v>22</v>
      </c>
      <c r="X31" s="40" t="s">
        <v>22</v>
      </c>
      <c r="Y31" s="40" t="s">
        <v>22</v>
      </c>
      <c r="Z31" s="40" t="s">
        <v>22</v>
      </c>
      <c r="AA31" s="40" t="s">
        <v>22</v>
      </c>
      <c r="AB31" s="40" t="s">
        <v>22</v>
      </c>
      <c r="AC31" s="40" t="s">
        <v>22</v>
      </c>
      <c r="AD31" s="40" t="s">
        <v>22</v>
      </c>
    </row>
    <row r="32" spans="1:35">
      <c r="A32" s="14" t="s">
        <v>69</v>
      </c>
      <c r="B32" s="15">
        <v>70.789713710061662</v>
      </c>
      <c r="C32" s="15">
        <v>78.957757599684172</v>
      </c>
      <c r="D32" s="15">
        <v>85.310680624946116</v>
      </c>
      <c r="E32" s="15">
        <v>88.033361921486943</v>
      </c>
      <c r="F32" s="15">
        <v>34.941076638940693</v>
      </c>
      <c r="G32" s="15">
        <v>44.016680960743471</v>
      </c>
      <c r="H32" s="15">
        <v>39.932659015932224</v>
      </c>
      <c r="I32" s="15">
        <v>38.571318367661803</v>
      </c>
      <c r="J32" s="16">
        <v>39.478878799842079</v>
      </c>
      <c r="K32" s="16">
        <v>37.456834156944446</v>
      </c>
      <c r="L32" s="17" t="s">
        <v>22</v>
      </c>
      <c r="M32" s="16">
        <v>35.034246325514701</v>
      </c>
      <c r="N32" s="17" t="s">
        <v>22</v>
      </c>
      <c r="O32" s="17" t="s">
        <v>22</v>
      </c>
      <c r="P32" s="17" t="s">
        <v>22</v>
      </c>
      <c r="Q32" s="17" t="s">
        <v>22</v>
      </c>
      <c r="R32" s="17" t="s">
        <v>22</v>
      </c>
      <c r="S32" s="17" t="s">
        <v>22</v>
      </c>
      <c r="T32" s="17" t="s">
        <v>22</v>
      </c>
      <c r="U32" s="17" t="s">
        <v>22</v>
      </c>
      <c r="V32" s="17" t="s">
        <v>22</v>
      </c>
      <c r="W32" s="40" t="s">
        <v>22</v>
      </c>
      <c r="X32" s="40" t="s">
        <v>22</v>
      </c>
      <c r="Y32" s="40" t="s">
        <v>22</v>
      </c>
      <c r="Z32" s="40" t="s">
        <v>22</v>
      </c>
      <c r="AA32" s="40" t="s">
        <v>22</v>
      </c>
      <c r="AB32" s="40" t="s">
        <v>22</v>
      </c>
      <c r="AC32" s="40" t="s">
        <v>22</v>
      </c>
      <c r="AD32" s="40" t="s">
        <v>22</v>
      </c>
    </row>
    <row r="33" spans="1:34">
      <c r="A33" s="14" t="s">
        <v>70</v>
      </c>
      <c r="B33" s="15">
        <v>0.45378021609013891</v>
      </c>
      <c r="C33" s="15">
        <v>0.90756043218027782</v>
      </c>
      <c r="D33" s="15">
        <v>0.90756043218027782</v>
      </c>
      <c r="E33" s="15">
        <v>1.8151208643605556</v>
      </c>
      <c r="F33" s="15">
        <v>0.90756043218027782</v>
      </c>
      <c r="G33" s="15">
        <v>0.90756043218027782</v>
      </c>
      <c r="H33" s="15">
        <v>0.90756043218027782</v>
      </c>
      <c r="I33" s="15">
        <v>0.90756043218027782</v>
      </c>
      <c r="J33" s="16">
        <v>0.9075604321802776</v>
      </c>
      <c r="K33" s="20">
        <v>1.0872573977519728</v>
      </c>
      <c r="L33" s="17" t="s">
        <v>22</v>
      </c>
      <c r="M33" s="20">
        <v>0.27226812965408331</v>
      </c>
      <c r="N33" s="17" t="s">
        <v>22</v>
      </c>
      <c r="O33" s="17" t="s">
        <v>22</v>
      </c>
      <c r="P33" s="17" t="s">
        <v>22</v>
      </c>
      <c r="Q33" s="17" t="s">
        <v>22</v>
      </c>
      <c r="R33" s="17" t="s">
        <v>22</v>
      </c>
      <c r="S33" s="17" t="s">
        <v>22</v>
      </c>
      <c r="T33" s="17" t="s">
        <v>22</v>
      </c>
      <c r="U33" s="17" t="s">
        <v>22</v>
      </c>
      <c r="V33" s="17" t="s">
        <v>22</v>
      </c>
      <c r="W33" s="40" t="s">
        <v>22</v>
      </c>
      <c r="X33" s="40" t="s">
        <v>22</v>
      </c>
      <c r="Y33" s="40" t="s">
        <v>22</v>
      </c>
      <c r="Z33" s="40" t="s">
        <v>22</v>
      </c>
      <c r="AA33" s="40" t="s">
        <v>22</v>
      </c>
      <c r="AB33" s="40" t="s">
        <v>22</v>
      </c>
      <c r="AC33" s="40" t="s">
        <v>22</v>
      </c>
      <c r="AD33" s="40" t="s">
        <v>22</v>
      </c>
    </row>
    <row r="34" spans="1:34">
      <c r="A34" s="14" t="s">
        <v>71</v>
      </c>
      <c r="B34" s="15">
        <v>9.0756043218027784</v>
      </c>
      <c r="C34" s="15">
        <v>12.252065834433751</v>
      </c>
      <c r="D34" s="15">
        <v>9.5293845378929163</v>
      </c>
      <c r="E34" s="15">
        <v>10.436944970073194</v>
      </c>
      <c r="F34" s="15">
        <v>13.613406482704166</v>
      </c>
      <c r="G34" s="15">
        <v>5.4453625930816667</v>
      </c>
      <c r="H34" s="15">
        <v>10.890725186163333</v>
      </c>
      <c r="I34" s="15">
        <v>17.243648211425278</v>
      </c>
      <c r="J34" s="16">
        <v>17.697428427515412</v>
      </c>
      <c r="K34" s="20">
        <v>20.226799352001827</v>
      </c>
      <c r="L34" s="17" t="s">
        <v>22</v>
      </c>
      <c r="M34" s="20">
        <v>21.378298782507677</v>
      </c>
      <c r="N34" s="17" t="s">
        <v>22</v>
      </c>
      <c r="O34" s="17" t="s">
        <v>22</v>
      </c>
      <c r="P34" s="17" t="s">
        <v>22</v>
      </c>
      <c r="Q34" s="17" t="s">
        <v>22</v>
      </c>
      <c r="R34" s="17" t="s">
        <v>22</v>
      </c>
      <c r="S34" s="17" t="s">
        <v>22</v>
      </c>
      <c r="T34" s="17" t="s">
        <v>22</v>
      </c>
      <c r="U34" s="17" t="s">
        <v>22</v>
      </c>
      <c r="V34" s="17" t="s">
        <v>22</v>
      </c>
      <c r="W34" s="40" t="s">
        <v>22</v>
      </c>
      <c r="X34" s="40" t="s">
        <v>22</v>
      </c>
      <c r="Y34" s="40" t="s">
        <v>22</v>
      </c>
      <c r="Z34" s="40" t="s">
        <v>22</v>
      </c>
      <c r="AA34" s="40" t="s">
        <v>22</v>
      </c>
      <c r="AB34" s="40" t="s">
        <v>22</v>
      </c>
      <c r="AC34" s="40" t="s">
        <v>22</v>
      </c>
      <c r="AD34" s="40" t="s">
        <v>22</v>
      </c>
    </row>
    <row r="35" spans="1:34">
      <c r="A35" s="14" t="s">
        <v>72</v>
      </c>
      <c r="B35" s="15">
        <v>11.344505402253473</v>
      </c>
      <c r="C35" s="15">
        <v>10.436944970073194</v>
      </c>
      <c r="D35" s="15">
        <v>16.336087779244998</v>
      </c>
      <c r="E35" s="15">
        <v>11.798285618343611</v>
      </c>
      <c r="F35" s="15">
        <v>4.0840219448112496</v>
      </c>
      <c r="G35" s="15">
        <v>4.0840219448112496</v>
      </c>
      <c r="H35" s="15">
        <v>4.991582376991528</v>
      </c>
      <c r="I35" s="15">
        <v>5.4453625930816667</v>
      </c>
      <c r="J35" s="16">
        <v>5.4453625930816658</v>
      </c>
      <c r="K35" s="20">
        <v>5.5883033611500608</v>
      </c>
      <c r="L35" s="17" t="s">
        <v>22</v>
      </c>
      <c r="M35" s="20">
        <v>6.4848021609013884</v>
      </c>
      <c r="N35" s="17" t="s">
        <v>22</v>
      </c>
      <c r="O35" s="17" t="s">
        <v>22</v>
      </c>
      <c r="P35" s="17" t="s">
        <v>22</v>
      </c>
      <c r="Q35" s="17" t="s">
        <v>22</v>
      </c>
      <c r="R35" s="17" t="s">
        <v>22</v>
      </c>
      <c r="S35" s="17" t="s">
        <v>22</v>
      </c>
      <c r="T35" s="17" t="s">
        <v>22</v>
      </c>
      <c r="U35" s="17" t="s">
        <v>22</v>
      </c>
      <c r="V35" s="17" t="s">
        <v>22</v>
      </c>
      <c r="W35" s="40" t="s">
        <v>22</v>
      </c>
      <c r="X35" s="40" t="s">
        <v>22</v>
      </c>
      <c r="Y35" s="40" t="s">
        <v>22</v>
      </c>
      <c r="Z35" s="40" t="s">
        <v>22</v>
      </c>
      <c r="AA35" s="40" t="s">
        <v>22</v>
      </c>
      <c r="AB35" s="40" t="s">
        <v>22</v>
      </c>
      <c r="AC35" s="40" t="s">
        <v>22</v>
      </c>
      <c r="AD35" s="40" t="s">
        <v>22</v>
      </c>
    </row>
    <row r="36" spans="1:34" s="2" customFormat="1">
      <c r="A36" s="2" t="s">
        <v>33</v>
      </c>
      <c r="B36" s="18">
        <f>SUM(B31:B35)</f>
        <v>103.9156694846418</v>
      </c>
      <c r="C36" s="18">
        <f t="shared" ref="C36:K36" si="9">SUM(C31:C35)</f>
        <v>117.98285618343613</v>
      </c>
      <c r="D36" s="18">
        <f t="shared" si="9"/>
        <v>131.59626266614026</v>
      </c>
      <c r="E36" s="18">
        <f t="shared" si="9"/>
        <v>132.0500428822304</v>
      </c>
      <c r="F36" s="18">
        <f t="shared" si="9"/>
        <v>58.537647875627911</v>
      </c>
      <c r="G36" s="18">
        <f t="shared" si="9"/>
        <v>58.537647875627911</v>
      </c>
      <c r="H36" s="18">
        <f t="shared" si="9"/>
        <v>60.806548956078615</v>
      </c>
      <c r="I36" s="18">
        <f t="shared" si="9"/>
        <v>65.798131333070131</v>
      </c>
      <c r="J36" s="18">
        <f t="shared" si="9"/>
        <v>67.159471981340545</v>
      </c>
      <c r="K36" s="18">
        <f t="shared" si="9"/>
        <v>67.118177981676354</v>
      </c>
      <c r="L36" s="18">
        <v>74.8</v>
      </c>
      <c r="M36" s="18">
        <f>SUM(M31:M35)</f>
        <v>65.011721896256759</v>
      </c>
      <c r="N36" s="18">
        <v>58.2</v>
      </c>
      <c r="O36" s="18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42">
        <v>0</v>
      </c>
      <c r="X36" s="42">
        <v>0</v>
      </c>
      <c r="Y36" s="42">
        <v>0</v>
      </c>
      <c r="Z36" s="4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</row>
    <row r="37" spans="1:34">
      <c r="A37" s="12"/>
      <c r="M37" s="15"/>
      <c r="O37" s="15"/>
      <c r="W37" s="38"/>
      <c r="X37" s="38"/>
      <c r="Y37" s="38"/>
      <c r="Z37" s="38"/>
    </row>
    <row r="38" spans="1:34">
      <c r="A38" s="2" t="s">
        <v>43</v>
      </c>
      <c r="B38" s="13">
        <v>1990</v>
      </c>
      <c r="C38" s="13">
        <v>1991</v>
      </c>
      <c r="D38" s="13">
        <v>1992</v>
      </c>
      <c r="E38" s="13">
        <v>1993</v>
      </c>
      <c r="F38" s="13">
        <v>1994</v>
      </c>
      <c r="G38" s="13" t="s">
        <v>1</v>
      </c>
      <c r="H38" s="13" t="s">
        <v>2</v>
      </c>
      <c r="I38" s="13" t="s">
        <v>3</v>
      </c>
      <c r="J38" s="13" t="s">
        <v>4</v>
      </c>
      <c r="K38" s="13">
        <v>1999</v>
      </c>
      <c r="L38" s="13">
        <v>2000</v>
      </c>
      <c r="M38" s="13">
        <v>2001</v>
      </c>
      <c r="N38" s="13">
        <v>2002</v>
      </c>
      <c r="O38" s="13">
        <v>2003</v>
      </c>
      <c r="P38" s="13">
        <v>2004</v>
      </c>
      <c r="Q38" s="13">
        <v>2005</v>
      </c>
      <c r="R38" s="13">
        <v>2006</v>
      </c>
      <c r="S38" s="13">
        <v>2007</v>
      </c>
      <c r="T38" s="13">
        <v>2008</v>
      </c>
      <c r="U38" s="13">
        <v>2009</v>
      </c>
      <c r="V38" s="13">
        <v>2010</v>
      </c>
      <c r="W38" s="44">
        <v>2011</v>
      </c>
      <c r="X38" s="44">
        <v>2012</v>
      </c>
      <c r="Y38" s="44">
        <v>2013</v>
      </c>
      <c r="Z38" s="44">
        <v>2014</v>
      </c>
      <c r="AA38" s="44">
        <v>2015</v>
      </c>
      <c r="AB38" s="44">
        <v>2016</v>
      </c>
      <c r="AC38" s="2">
        <v>2017</v>
      </c>
      <c r="AD38" s="2">
        <v>2018</v>
      </c>
      <c r="AE38" s="2">
        <v>2019</v>
      </c>
      <c r="AF38" s="2">
        <v>2020</v>
      </c>
    </row>
    <row r="39" spans="1:34">
      <c r="A39" s="14" t="s">
        <v>68</v>
      </c>
      <c r="B39" s="38">
        <f t="shared" ref="B39:K39" si="10">+B4+B12+B21+B31</f>
        <v>2423.1863539213418</v>
      </c>
      <c r="C39" s="38">
        <f t="shared" si="10"/>
        <v>2412.2956287351781</v>
      </c>
      <c r="D39" s="38">
        <f t="shared" si="10"/>
        <v>2385.06881576977</v>
      </c>
      <c r="E39" s="38">
        <f t="shared" si="10"/>
        <v>2331.0689700550433</v>
      </c>
      <c r="F39" s="38">
        <f t="shared" si="10"/>
        <v>2538.446528808237</v>
      </c>
      <c r="G39" s="38">
        <f t="shared" si="10"/>
        <v>2760.7988346924053</v>
      </c>
      <c r="H39" s="38">
        <f t="shared" si="10"/>
        <v>3074.3609640106911</v>
      </c>
      <c r="I39" s="38">
        <f t="shared" si="10"/>
        <v>3102.4953374082797</v>
      </c>
      <c r="J39" s="38">
        <f t="shared" si="10"/>
        <v>3337.099709126881</v>
      </c>
      <c r="K39" s="38">
        <f t="shared" si="10"/>
        <v>3752.1609792220429</v>
      </c>
      <c r="L39" s="40" t="s">
        <v>22</v>
      </c>
      <c r="M39" s="38">
        <f>+M4+M12+M21+M31</f>
        <v>4171.8719878106185</v>
      </c>
      <c r="N39" s="40" t="s">
        <v>22</v>
      </c>
      <c r="O39" s="38">
        <f>+O4+O12+O21</f>
        <v>4299.9445606256231</v>
      </c>
      <c r="P39" s="40" t="s">
        <v>22</v>
      </c>
      <c r="Q39" s="38">
        <f>+Q4+Q12+Q21</f>
        <v>4526.1237861913414</v>
      </c>
      <c r="R39" s="40" t="s">
        <v>22</v>
      </c>
      <c r="S39" s="38">
        <f>+S4+S12+S21</f>
        <v>5046</v>
      </c>
      <c r="T39" s="40" t="s">
        <v>22</v>
      </c>
      <c r="U39" s="38">
        <f>+U4+U12+U21</f>
        <v>4699.2166201024729</v>
      </c>
      <c r="V39" s="40" t="s">
        <v>22</v>
      </c>
      <c r="W39" s="38">
        <f t="shared" ref="W39:AC39" si="11">+W4+W12+W21</f>
        <v>6254.2906149780283</v>
      </c>
      <c r="X39" s="38">
        <f t="shared" si="11"/>
        <v>6451.4311859004683</v>
      </c>
      <c r="Y39" s="38">
        <f t="shared" si="11"/>
        <v>7894</v>
      </c>
      <c r="Z39" s="38">
        <f t="shared" si="11"/>
        <v>8092</v>
      </c>
      <c r="AA39" s="38">
        <f t="shared" si="11"/>
        <v>8058</v>
      </c>
      <c r="AB39" s="38">
        <f t="shared" si="11"/>
        <v>8505</v>
      </c>
      <c r="AC39" s="38">
        <f t="shared" si="11"/>
        <v>9072</v>
      </c>
      <c r="AD39" s="5">
        <v>9388</v>
      </c>
      <c r="AE39" s="5">
        <v>10229</v>
      </c>
      <c r="AF39" s="5">
        <v>10520</v>
      </c>
    </row>
    <row r="40" spans="1:34">
      <c r="A40" s="14" t="s">
        <v>69</v>
      </c>
      <c r="B40" s="38">
        <f t="shared" ref="B40:J40" si="12">+B5+B13+B22+B32</f>
        <v>1154.4168697333134</v>
      </c>
      <c r="C40" s="38">
        <f t="shared" si="12"/>
        <v>1075.9128923497192</v>
      </c>
      <c r="D40" s="38">
        <f t="shared" si="12"/>
        <v>1079.0893538623502</v>
      </c>
      <c r="E40" s="38">
        <f t="shared" si="12"/>
        <v>1121.2909139587332</v>
      </c>
      <c r="F40" s="38">
        <f t="shared" si="12"/>
        <v>1197.0722100457865</v>
      </c>
      <c r="G40" s="38">
        <f t="shared" si="12"/>
        <v>1159.8622323263951</v>
      </c>
      <c r="H40" s="38">
        <f t="shared" si="12"/>
        <v>1182.0974629148118</v>
      </c>
      <c r="I40" s="38">
        <f t="shared" si="12"/>
        <v>1187.0890452918034</v>
      </c>
      <c r="J40" s="38">
        <f t="shared" si="12"/>
        <v>1178.0134409700004</v>
      </c>
      <c r="K40" s="38"/>
      <c r="L40" s="40" t="s">
        <v>22</v>
      </c>
      <c r="M40" s="38"/>
      <c r="N40" s="40" t="s">
        <v>22</v>
      </c>
      <c r="O40" s="38"/>
      <c r="P40" s="40" t="s">
        <v>22</v>
      </c>
      <c r="Q40" s="38"/>
      <c r="R40" s="40" t="s">
        <v>22</v>
      </c>
      <c r="S40" s="38"/>
      <c r="T40" s="40" t="s">
        <v>22</v>
      </c>
      <c r="U40" s="38"/>
      <c r="V40" s="40" t="s">
        <v>22</v>
      </c>
      <c r="W40" s="38"/>
      <c r="X40" s="38"/>
      <c r="Y40" s="38"/>
      <c r="Z40" s="38"/>
      <c r="AA40" s="38"/>
      <c r="AB40" s="38"/>
    </row>
    <row r="41" spans="1:34">
      <c r="A41" s="14" t="s">
        <v>73</v>
      </c>
      <c r="B41" s="38">
        <f>+B23</f>
        <v>1281.9291104546423</v>
      </c>
      <c r="C41" s="38">
        <f t="shared" ref="C41:I41" si="13">+C23</f>
        <v>1373.1389338887602</v>
      </c>
      <c r="D41" s="38">
        <f t="shared" si="13"/>
        <v>1405.3573292311601</v>
      </c>
      <c r="E41" s="38">
        <f t="shared" si="13"/>
        <v>1440.7521860861909</v>
      </c>
      <c r="F41" s="38">
        <f t="shared" si="13"/>
        <v>1287.374473047724</v>
      </c>
      <c r="G41" s="38">
        <f t="shared" si="13"/>
        <v>1372.6851536726701</v>
      </c>
      <c r="H41" s="38">
        <f t="shared" si="13"/>
        <v>1449.8277904079937</v>
      </c>
      <c r="I41" s="38">
        <f t="shared" si="13"/>
        <v>1474.7857022929513</v>
      </c>
      <c r="J41" s="38">
        <f>+J23</f>
        <v>1423.0547576586753</v>
      </c>
      <c r="K41" s="38"/>
      <c r="L41" s="40" t="s">
        <v>22</v>
      </c>
      <c r="M41" s="38">
        <f>+M23</f>
        <v>0</v>
      </c>
      <c r="N41" s="40" t="s">
        <v>22</v>
      </c>
      <c r="O41" s="38"/>
      <c r="P41" s="40" t="s">
        <v>22</v>
      </c>
      <c r="Q41" s="38"/>
      <c r="R41" s="40" t="s">
        <v>22</v>
      </c>
      <c r="S41" s="38"/>
      <c r="T41" s="40" t="s">
        <v>22</v>
      </c>
      <c r="U41" s="38"/>
      <c r="V41" s="40" t="s">
        <v>22</v>
      </c>
      <c r="W41" s="38"/>
      <c r="X41" s="38"/>
      <c r="Y41" s="38"/>
      <c r="Z41" s="38"/>
      <c r="AA41" s="38"/>
      <c r="AB41" s="38"/>
    </row>
    <row r="42" spans="1:34">
      <c r="A42" s="14" t="s">
        <v>74</v>
      </c>
      <c r="B42" s="38">
        <f>SUM(B40:B41)</f>
        <v>2436.3459801879558</v>
      </c>
      <c r="C42" s="38">
        <f t="shared" ref="C42:J42" si="14">SUM(C40:C41)</f>
        <v>2449.0518262384794</v>
      </c>
      <c r="D42" s="38">
        <f t="shared" si="14"/>
        <v>2484.4466830935103</v>
      </c>
      <c r="E42" s="38">
        <f t="shared" si="14"/>
        <v>2562.0431000449244</v>
      </c>
      <c r="F42" s="38">
        <f t="shared" si="14"/>
        <v>2484.4466830935107</v>
      </c>
      <c r="G42" s="38">
        <f t="shared" si="14"/>
        <v>2532.5473859990652</v>
      </c>
      <c r="H42" s="38">
        <f t="shared" si="14"/>
        <v>2631.9252533228055</v>
      </c>
      <c r="I42" s="38">
        <f t="shared" si="14"/>
        <v>2661.8747475847549</v>
      </c>
      <c r="J42" s="38">
        <f t="shared" si="14"/>
        <v>2601.0681986286754</v>
      </c>
      <c r="K42" s="38">
        <f>+K5+K13+K24+K32</f>
        <v>2495.2541666968541</v>
      </c>
      <c r="L42" s="40" t="s">
        <v>22</v>
      </c>
      <c r="M42" s="38">
        <f>+M5+M13+M24+M32</f>
        <v>2954.4126430125398</v>
      </c>
      <c r="N42" s="40" t="s">
        <v>22</v>
      </c>
      <c r="O42" s="38">
        <f>+O5+O13+O24</f>
        <v>3217.4007692270629</v>
      </c>
      <c r="P42" s="40" t="s">
        <v>22</v>
      </c>
      <c r="Q42" s="38">
        <f>+Q5+Q13+Q24</f>
        <v>3309.9909402349481</v>
      </c>
      <c r="R42" s="40" t="s">
        <v>22</v>
      </c>
      <c r="S42" s="38">
        <f>+S5+S13+S24</f>
        <v>3474.3846648758745</v>
      </c>
      <c r="T42" s="40" t="s">
        <v>22</v>
      </c>
      <c r="U42" s="38">
        <f>+U5+U13+U24</f>
        <v>3647.5495212687083</v>
      </c>
      <c r="V42" s="40" t="s">
        <v>22</v>
      </c>
      <c r="W42" s="38">
        <f t="shared" ref="W42:Y46" si="15">+W5+W13+W24</f>
        <v>4152.6979639884457</v>
      </c>
      <c r="X42" s="38">
        <f t="shared" si="15"/>
        <v>4057.3833497048058</v>
      </c>
      <c r="Y42" s="38">
        <f t="shared" si="15"/>
        <v>4445</v>
      </c>
      <c r="Z42" s="38">
        <f t="shared" ref="Z42:AA42" si="16">+Z5+Z13+Z24</f>
        <v>4565</v>
      </c>
      <c r="AA42" s="38">
        <f t="shared" si="16"/>
        <v>4673</v>
      </c>
      <c r="AB42" s="38">
        <f t="shared" ref="AB42:AC42" si="17">+AB5+AB13+AB24</f>
        <v>4604</v>
      </c>
      <c r="AC42" s="38">
        <f t="shared" si="17"/>
        <v>4729</v>
      </c>
      <c r="AD42" s="5">
        <v>4897</v>
      </c>
      <c r="AE42" s="5">
        <v>5221</v>
      </c>
      <c r="AF42" s="5">
        <v>5603</v>
      </c>
    </row>
    <row r="43" spans="1:34">
      <c r="A43" s="14" t="s">
        <v>70</v>
      </c>
      <c r="B43" s="38">
        <f t="shared" ref="B43:J43" si="18">+B6+B14+B25+B33</f>
        <v>6.8067032413520829</v>
      </c>
      <c r="C43" s="38">
        <f t="shared" si="18"/>
        <v>8.1680438896225009</v>
      </c>
      <c r="D43" s="38">
        <f t="shared" si="18"/>
        <v>8.1680438896225009</v>
      </c>
      <c r="E43" s="38">
        <f t="shared" si="18"/>
        <v>7.7142636735323613</v>
      </c>
      <c r="F43" s="38">
        <f t="shared" si="18"/>
        <v>10.890725186163332</v>
      </c>
      <c r="G43" s="38">
        <f t="shared" si="18"/>
        <v>10.436944970073194</v>
      </c>
      <c r="H43" s="38">
        <f t="shared" si="18"/>
        <v>3.6302417287211113</v>
      </c>
      <c r="I43" s="38">
        <f t="shared" si="18"/>
        <v>12.252065834433749</v>
      </c>
      <c r="J43" s="38">
        <f t="shared" si="18"/>
        <v>10.890725186163332</v>
      </c>
      <c r="K43" s="38">
        <f>+K6+K14+K25+K33</f>
        <v>9.1521766080411542</v>
      </c>
      <c r="L43" s="40" t="s">
        <v>22</v>
      </c>
      <c r="M43" s="38">
        <f>+M6+M14+M25+M33</f>
        <v>9.7886345553902192</v>
      </c>
      <c r="N43" s="40" t="s">
        <v>22</v>
      </c>
      <c r="O43" s="38">
        <f>+O6+O14+O25</f>
        <v>14.650962048742382</v>
      </c>
      <c r="P43" s="40" t="s">
        <v>22</v>
      </c>
      <c r="Q43" s="38">
        <f>+Q6+Q14+Q25</f>
        <v>24.897819193023707</v>
      </c>
      <c r="R43" s="40" t="s">
        <v>22</v>
      </c>
      <c r="S43" s="38">
        <f>+S6+S14+S25</f>
        <v>19</v>
      </c>
      <c r="T43" s="40" t="s">
        <v>22</v>
      </c>
      <c r="U43" s="38">
        <f>+U6+U14+U25</f>
        <v>30.144693938151637</v>
      </c>
      <c r="V43" s="40" t="s">
        <v>22</v>
      </c>
      <c r="W43" s="38">
        <f t="shared" si="15"/>
        <v>38.555753059743346</v>
      </c>
      <c r="X43" s="38">
        <f t="shared" si="15"/>
        <v>52.72086147762198</v>
      </c>
      <c r="Y43" s="38">
        <f t="shared" si="15"/>
        <v>21</v>
      </c>
      <c r="Z43" s="38">
        <f t="shared" ref="Z43:AA43" si="19">+Z6+Z14+Z25</f>
        <v>26</v>
      </c>
      <c r="AA43" s="38">
        <f t="shared" si="19"/>
        <v>28</v>
      </c>
      <c r="AB43" s="38">
        <f t="shared" ref="AB43:AC43" si="20">+AB6+AB14+AB25</f>
        <v>27</v>
      </c>
      <c r="AC43" s="38">
        <f t="shared" si="20"/>
        <v>31</v>
      </c>
      <c r="AD43" s="5">
        <v>35</v>
      </c>
      <c r="AE43" s="5">
        <v>35</v>
      </c>
      <c r="AF43" s="5">
        <v>39</v>
      </c>
    </row>
    <row r="44" spans="1:34">
      <c r="A44" s="14" t="s">
        <v>71</v>
      </c>
      <c r="B44" s="38">
        <f t="shared" ref="B44:J44" si="21">+B7+B15+B26+B34</f>
        <v>73.058614790512365</v>
      </c>
      <c r="C44" s="38">
        <f t="shared" si="21"/>
        <v>80.319098247954585</v>
      </c>
      <c r="D44" s="38">
        <f t="shared" si="21"/>
        <v>79.865318031864462</v>
      </c>
      <c r="E44" s="38">
        <f t="shared" si="21"/>
        <v>102.55432883637138</v>
      </c>
      <c r="F44" s="38">
        <f t="shared" si="21"/>
        <v>135.22650439486139</v>
      </c>
      <c r="G44" s="38">
        <f t="shared" si="21"/>
        <v>142.94076806839374</v>
      </c>
      <c r="H44" s="38">
        <f t="shared" si="21"/>
        <v>151.56259217410641</v>
      </c>
      <c r="I44" s="38">
        <f t="shared" si="21"/>
        <v>162.90709757635986</v>
      </c>
      <c r="J44" s="38">
        <f t="shared" si="21"/>
        <v>198.30195443139064</v>
      </c>
      <c r="K44" s="38">
        <f>+K7+K15+K26+K34</f>
        <v>313.21810182563848</v>
      </c>
      <c r="L44" s="40" t="s">
        <v>22</v>
      </c>
      <c r="M44" s="38">
        <f>+M7+M15+M26+M34</f>
        <v>329.40238156956508</v>
      </c>
      <c r="N44" s="40" t="s">
        <v>22</v>
      </c>
      <c r="O44" s="38">
        <f>+O7+O15+O26</f>
        <v>302.13452825580526</v>
      </c>
      <c r="P44" s="40" t="s">
        <v>22</v>
      </c>
      <c r="Q44" s="38">
        <f>+Q7+Q15+Q26</f>
        <v>372.95946021398083</v>
      </c>
      <c r="R44" s="40" t="s">
        <v>22</v>
      </c>
      <c r="S44" s="38">
        <f>+S7+S15+S26</f>
        <v>370</v>
      </c>
      <c r="T44" s="40" t="s">
        <v>22</v>
      </c>
      <c r="U44" s="38">
        <f>+U7+U15+U26</f>
        <v>431.79381773825054</v>
      </c>
      <c r="V44" s="40" t="s">
        <v>22</v>
      </c>
      <c r="W44" s="38">
        <f t="shared" si="15"/>
        <v>404.351367300297</v>
      </c>
      <c r="X44" s="38">
        <f t="shared" si="15"/>
        <v>384.17155695591458</v>
      </c>
      <c r="Y44" s="38">
        <f t="shared" si="15"/>
        <v>359</v>
      </c>
      <c r="Z44" s="38">
        <f t="shared" ref="Z44:AA44" si="22">+Z7+Z15+Z26</f>
        <v>352</v>
      </c>
      <c r="AA44" s="38">
        <f t="shared" si="22"/>
        <v>342</v>
      </c>
      <c r="AB44" s="38">
        <f t="shared" ref="AB44:AC44" si="23">+AB7+AB15+AB26</f>
        <v>352</v>
      </c>
      <c r="AC44" s="38">
        <f t="shared" si="23"/>
        <v>344</v>
      </c>
      <c r="AD44" s="38">
        <v>380</v>
      </c>
      <c r="AE44" s="5">
        <v>430</v>
      </c>
      <c r="AF44" s="5">
        <v>415</v>
      </c>
    </row>
    <row r="45" spans="1:34">
      <c r="A45" s="14" t="s">
        <v>72</v>
      </c>
      <c r="B45" s="38">
        <f t="shared" ref="B45:J45" si="24">+B8+B16+B27+B35</f>
        <v>101.19298818810098</v>
      </c>
      <c r="C45" s="38">
        <f t="shared" si="24"/>
        <v>93.932504730658749</v>
      </c>
      <c r="D45" s="38">
        <f t="shared" si="24"/>
        <v>118.43663639952626</v>
      </c>
      <c r="E45" s="38">
        <f t="shared" si="24"/>
        <v>281.79751419197618</v>
      </c>
      <c r="F45" s="38">
        <f t="shared" si="24"/>
        <v>496.88933661870203</v>
      </c>
      <c r="G45" s="38">
        <f t="shared" si="24"/>
        <v>559.96478665523148</v>
      </c>
      <c r="H45" s="38">
        <f t="shared" si="24"/>
        <v>482.8221499199077</v>
      </c>
      <c r="I45" s="38">
        <f t="shared" si="24"/>
        <v>868.5353335965259</v>
      </c>
      <c r="J45" s="38">
        <f t="shared" si="24"/>
        <v>721.51054358332067</v>
      </c>
      <c r="K45" s="38">
        <f>+K8+K16+K27+K35</f>
        <v>843.87509369631209</v>
      </c>
      <c r="L45" s="40" t="s">
        <v>22</v>
      </c>
      <c r="M45" s="38">
        <f>+M8+M16+M27+M35</f>
        <v>886.84418257932384</v>
      </c>
      <c r="N45" s="40" t="s">
        <v>22</v>
      </c>
      <c r="O45" s="38">
        <f>+O8+O16+O27</f>
        <v>949.43275569862681</v>
      </c>
      <c r="P45" s="40" t="s">
        <v>22</v>
      </c>
      <c r="Q45" s="38">
        <f>+Q8+Q16+Q27</f>
        <v>1172.7397895040999</v>
      </c>
      <c r="R45" s="40" t="s">
        <v>22</v>
      </c>
      <c r="S45" s="38">
        <f>+S8+S16+S27</f>
        <v>1101</v>
      </c>
      <c r="T45" s="40" t="s">
        <v>22</v>
      </c>
      <c r="U45" s="38">
        <f>+U8+U16+U27</f>
        <v>1129.3764235536057</v>
      </c>
      <c r="V45" s="40" t="s">
        <v>22</v>
      </c>
      <c r="W45" s="38">
        <f t="shared" si="15"/>
        <v>1385.4041000000002</v>
      </c>
      <c r="X45" s="38">
        <f t="shared" si="15"/>
        <v>1566.9091129038302</v>
      </c>
      <c r="Y45" s="38">
        <f t="shared" si="15"/>
        <v>1520</v>
      </c>
      <c r="Z45" s="38">
        <f t="shared" ref="Z45:AA45" si="25">+Z8+Z16+Z27</f>
        <v>1560</v>
      </c>
      <c r="AA45" s="38">
        <f t="shared" si="25"/>
        <v>1707</v>
      </c>
      <c r="AB45" s="38">
        <f t="shared" ref="AB45:AC45" si="26">+AB8+AB16+AB27</f>
        <v>1747</v>
      </c>
      <c r="AC45" s="38">
        <f t="shared" si="26"/>
        <v>1906</v>
      </c>
      <c r="AD45" s="5">
        <v>1849</v>
      </c>
      <c r="AE45" s="5">
        <v>1845</v>
      </c>
      <c r="AF45" s="5">
        <v>1915</v>
      </c>
    </row>
    <row r="46" spans="1:34" s="2" customFormat="1">
      <c r="A46" s="2" t="s">
        <v>25</v>
      </c>
      <c r="B46" s="42">
        <f t="shared" ref="B46:J46" si="27">+B9+B17+B28+B36</f>
        <v>5040.5906403292638</v>
      </c>
      <c r="C46" s="42">
        <f t="shared" si="27"/>
        <v>5043.7671018418941</v>
      </c>
      <c r="D46" s="42">
        <f t="shared" si="27"/>
        <v>5075.9854971842933</v>
      </c>
      <c r="E46" s="42">
        <f t="shared" si="27"/>
        <v>5285.1781768018482</v>
      </c>
      <c r="F46" s="42">
        <f t="shared" si="27"/>
        <v>5665.8997781014741</v>
      </c>
      <c r="G46" s="42">
        <f t="shared" si="27"/>
        <v>6006.6887203851693</v>
      </c>
      <c r="H46" s="42">
        <f t="shared" si="27"/>
        <v>6344.3012011562323</v>
      </c>
      <c r="I46" s="42">
        <f t="shared" si="27"/>
        <v>6808.0645820003529</v>
      </c>
      <c r="J46" s="42">
        <f t="shared" si="27"/>
        <v>6868.8711309564296</v>
      </c>
      <c r="K46" s="42">
        <f>+K9+K17+K28+K36</f>
        <v>7413.6605180488887</v>
      </c>
      <c r="L46" s="42">
        <f>+L9+L17+L28+L36</f>
        <v>7719.6924144785899</v>
      </c>
      <c r="M46" s="42">
        <f>+M9+M17+M28+M36</f>
        <v>8352.3198295274378</v>
      </c>
      <c r="N46" s="42">
        <f>+N9+N17+N28+N36</f>
        <v>8391.4541257861492</v>
      </c>
      <c r="O46" s="42">
        <f>+O9+O17+O28</f>
        <v>8783.5635758558601</v>
      </c>
      <c r="P46" s="42">
        <f>+P9+P17+P28+P36</f>
        <v>9132.6993187053122</v>
      </c>
      <c r="Q46" s="42">
        <f>+Q9+Q17+Q28+Q36</f>
        <v>9406.7117953373927</v>
      </c>
      <c r="R46" s="42">
        <f>+R9+R17+R28</f>
        <v>9860.1996395975439</v>
      </c>
      <c r="S46" s="42">
        <f>+S9+S17+S28+S36</f>
        <v>10010.384664875874</v>
      </c>
      <c r="T46" s="42">
        <f>+T9+T17+T28</f>
        <v>10011.101785028684</v>
      </c>
      <c r="U46" s="42">
        <f>+U9+U17+U28</f>
        <v>9938.0810766011891</v>
      </c>
      <c r="V46" s="42">
        <f>+V9+V17+V28</f>
        <v>10188.010892299482</v>
      </c>
      <c r="W46" s="42">
        <f t="shared" si="15"/>
        <v>12235.299799326513</v>
      </c>
      <c r="X46" s="42">
        <f t="shared" si="15"/>
        <v>12512.616066942641</v>
      </c>
      <c r="Y46" s="42">
        <f t="shared" si="15"/>
        <v>14239</v>
      </c>
      <c r="Z46" s="42">
        <f t="shared" ref="Z46:AA46" si="28">+Z9+Z17+Z28</f>
        <v>14595</v>
      </c>
      <c r="AA46" s="42">
        <f t="shared" si="28"/>
        <v>14808</v>
      </c>
      <c r="AB46" s="42">
        <f t="shared" ref="AB46:AF46" si="29">+AB9+AB17+AB28</f>
        <v>15235</v>
      </c>
      <c r="AC46" s="42">
        <f t="shared" si="29"/>
        <v>16082</v>
      </c>
      <c r="AD46" s="42">
        <f t="shared" si="29"/>
        <v>16549</v>
      </c>
      <c r="AE46" s="42">
        <f t="shared" si="29"/>
        <v>17760</v>
      </c>
      <c r="AF46" s="42">
        <f t="shared" si="29"/>
        <v>18492</v>
      </c>
      <c r="AH46" s="42"/>
    </row>
    <row r="47" spans="1:34" s="2" customForma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Y47" s="42"/>
      <c r="Z47" s="42"/>
      <c r="AA47" s="42"/>
      <c r="AB47" s="42"/>
      <c r="AC47" s="42"/>
      <c r="AD47" s="42"/>
    </row>
    <row r="48" spans="1:34">
      <c r="A48" s="21"/>
      <c r="AB48" s="38"/>
    </row>
    <row r="49" spans="1:14">
      <c r="A49" s="21"/>
    </row>
    <row r="50" spans="1:14">
      <c r="A50" s="21"/>
    </row>
    <row r="51" spans="1:14">
      <c r="K51" s="38"/>
      <c r="L51" s="38"/>
      <c r="M51" s="38"/>
      <c r="N51" s="38"/>
    </row>
    <row r="52" spans="1:14">
      <c r="K52" s="38"/>
      <c r="L52" s="38"/>
      <c r="M52" s="38"/>
      <c r="N52" s="38"/>
    </row>
    <row r="53" spans="1:14">
      <c r="K53" s="38"/>
      <c r="L53" s="38"/>
      <c r="M53" s="38"/>
      <c r="N53" s="38"/>
    </row>
    <row r="54" spans="1:14">
      <c r="K54" s="38"/>
      <c r="L54" s="38"/>
      <c r="M54" s="38"/>
      <c r="N54" s="38"/>
    </row>
  </sheetData>
  <phoneticPr fontId="3" type="noConversion"/>
  <conditionalFormatting sqref="O8">
    <cfRule type="expression" dxfId="9" priority="4" stopIfTrue="1">
      <formula>CheckInvalidData(O8)</formula>
    </cfRule>
    <cfRule type="expression" dxfId="8" priority="5" stopIfTrue="1">
      <formula>CheckInvalidData("M1",O8,"M1A",O13,(((#REF!))))</formula>
    </cfRule>
  </conditionalFormatting>
  <conditionalFormatting sqref="O16">
    <cfRule type="expression" dxfId="7" priority="6" stopIfTrue="1">
      <formula>CheckInvalidData(O16)</formula>
    </cfRule>
    <cfRule type="expression" dxfId="6" priority="7" stopIfTrue="1">
      <formula>CheckInvalidData("M1",O16,"M1A",O24,(((#REF!))))</formula>
    </cfRule>
  </conditionalFormatting>
  <conditionalFormatting sqref="O12:O15 O4:O7 O22">
    <cfRule type="expression" dxfId="5" priority="12" stopIfTrue="1">
      <formula>CheckInvalidData(O4)</formula>
    </cfRule>
  </conditionalFormatting>
  <conditionalFormatting sqref="O23">
    <cfRule type="expression" dxfId="4" priority="13" stopIfTrue="1">
      <formula>CheckInvalidData(O23)</formula>
    </cfRule>
    <cfRule type="expression" dxfId="3" priority="14" stopIfTrue="1">
      <formula>(((#REF!)))(O23,O25:O29,SUM(O43),0,(((#REF!))))</formula>
    </cfRule>
  </conditionalFormatting>
  <conditionalFormatting sqref="Z4:Z8">
    <cfRule type="expression" dxfId="2" priority="1" stopIfTrue="1">
      <formula>CheckInvalidData(Z4)</formula>
    </cfRule>
  </conditionalFormatting>
  <conditionalFormatting sqref="X4:X8">
    <cfRule type="expression" dxfId="1" priority="3" stopIfTrue="1">
      <formula>CheckInvalidData(X4)</formula>
    </cfRule>
  </conditionalFormatting>
  <conditionalFormatting sqref="Y4:Y8">
    <cfRule type="expression" dxfId="0" priority="2" stopIfTrue="1">
      <formula>CheckInvalidData(Y4)</formula>
    </cfRule>
  </conditionalFormatting>
  <pageMargins left="0.25" right="0.25" top="0.75" bottom="0.75" header="0.3" footer="0.3"/>
  <pageSetup paperSize="9" scale="61" orientation="landscape" r:id="rId1"/>
  <headerFooter alignWithMargins="0">
    <oddFooter>&amp;L&amp;Z&amp;F&amp;R&amp;D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opLeftCell="A22" workbookViewId="0">
      <pane xSplit="1" topLeftCell="U1" activePane="topRight" state="frozen"/>
      <selection activeCell="A7" sqref="A7"/>
      <selection pane="topRight" activeCell="AB45" sqref="AB45"/>
    </sheetView>
  </sheetViews>
  <sheetFormatPr defaultRowHeight="15"/>
  <cols>
    <col min="1" max="1" width="35.7109375" style="1" customWidth="1"/>
    <col min="2" max="9" width="7.7109375" style="1" customWidth="1"/>
    <col min="10" max="10" width="9" style="1" customWidth="1"/>
    <col min="11" max="22" width="7.7109375" style="1" customWidth="1"/>
    <col min="23" max="16384" width="9.140625" style="1"/>
  </cols>
  <sheetData>
    <row r="1" spans="1:28">
      <c r="A1" s="3" t="s">
        <v>137</v>
      </c>
    </row>
    <row r="2" spans="1:28" s="7" customForma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</row>
    <row r="3" spans="1:28">
      <c r="A3" s="1" t="s">
        <v>21</v>
      </c>
      <c r="B3" s="22">
        <f>+(basiscijfers!G46-basiscijfers!F46)/basiscijfers!F46*100</f>
        <v>6.0147365048854873</v>
      </c>
      <c r="C3" s="22">
        <f>+(basiscijfers!H46-basiscijfers!G46)/basiscijfers!G46*100</f>
        <v>5.6206088992974177</v>
      </c>
      <c r="D3" s="22">
        <f>+(basiscijfers!I46-basiscijfers!H46)/basiscijfers!H46*100</f>
        <v>7.3099206065374203</v>
      </c>
      <c r="E3" s="22">
        <f>+(basiscijfers!J46-basiscijfers!I46)/basiscijfers!I46*100</f>
        <v>0.89315470239282779</v>
      </c>
      <c r="F3" s="22">
        <f>+(basiscijfers!K46-basiscijfers!J46)/basiscijfers!J46*100</f>
        <v>7.9312797795436571</v>
      </c>
      <c r="G3" s="22">
        <f>+(basiscijfers!L46-basiscijfers!K46)/basiscijfers!K46*100</f>
        <v>4.1279459139604899</v>
      </c>
      <c r="H3" s="22">
        <f>+(basiscijfers!M46-basiscijfers!L46)/basiscijfers!L46*100</f>
        <v>8.1949821454327658</v>
      </c>
      <c r="I3" s="22">
        <f>+(basiscijfers!N46-basiscijfers!M46)/basiscijfers!M46*100</f>
        <v>0.46854403396242505</v>
      </c>
      <c r="J3" s="22">
        <f>+(basiscijfers!O46-basiscijfers!N46)/basiscijfers!N46*100</f>
        <v>4.6727235136136347</v>
      </c>
      <c r="K3" s="22">
        <f>+(basiscijfers!P46-basiscijfers!O46)/basiscijfers!O46*100</f>
        <v>3.9748757988062113</v>
      </c>
      <c r="L3" s="22">
        <f>+(basiscijfers!Q46-basiscijfers!P46)/basiscijfers!P46*100</f>
        <v>3.0003448823816705</v>
      </c>
      <c r="M3" s="22">
        <f>+(basiscijfers!R46-basiscijfers!Q46)/basiscijfers!Q46*100</f>
        <v>4.8208965484084532</v>
      </c>
      <c r="N3" s="22">
        <f>+(basiscijfers!S46-basiscijfers!R46)/basiscijfers!R46*100</f>
        <v>1.5231438588241373</v>
      </c>
      <c r="O3" s="22">
        <f>+(basiscijfers!T46-basiscijfers!S46)/basiscijfers!S46*100</f>
        <v>7.1637622011372871E-3</v>
      </c>
      <c r="P3" s="22">
        <f>+(basiscijfers!U46-basiscijfers!T46)/basiscijfers!T46*100</f>
        <v>-0.72939732304685623</v>
      </c>
      <c r="Q3" s="22">
        <f>+(basiscijfers!V46-basiscijfers!U46)/basiscijfers!U46*100</f>
        <v>2.514869961030433</v>
      </c>
      <c r="R3" s="22">
        <f>+(basiscijfers!W46-basiscijfers!V46)/basiscijfers!V46*100</f>
        <v>20.095079684047604</v>
      </c>
      <c r="S3" s="22">
        <f>+(basiscijfers!X46-basiscijfers!W46)/basiscijfers!W46*100</f>
        <v>2.2665261347449208</v>
      </c>
      <c r="T3" s="22">
        <f>+(basiscijfers!Y46-basiscijfers!X46)/basiscijfers!X46*100</f>
        <v>13.797146206845836</v>
      </c>
      <c r="U3" s="22">
        <f>+(basiscijfers!Z46-basiscijfers!Y46)/basiscijfers!Y46*100</f>
        <v>2.5001755741273968</v>
      </c>
      <c r="V3" s="22">
        <f>+(basiscijfers!AA46-basiscijfers!Z46)/basiscijfers!Z46*100</f>
        <v>1.4594039054470709</v>
      </c>
      <c r="W3" s="22">
        <f>+(basiscijfers!AB46-basiscijfers!AA46)/basiscijfers!AA46*100</f>
        <v>2.8835764451647758</v>
      </c>
      <c r="X3" s="22">
        <f>+(basiscijfers!AC46-basiscijfers!AB46)/basiscijfers!AB46*100</f>
        <v>5.5595667870036101</v>
      </c>
      <c r="Y3" s="22">
        <f>+(basiscijfers!AD46-basiscijfers!AC46)/basiscijfers!AC46*100</f>
        <v>2.9038676781494841</v>
      </c>
      <c r="Z3" s="22">
        <f>+(basiscijfers!AE46-basiscijfers!AD46)/basiscijfers!AD46*100</f>
        <v>7.3176626986524873</v>
      </c>
      <c r="AA3" s="22">
        <f>+(basiscijfers!AF46-basiscijfers!AE46)/basiscijfers!AE46*100</f>
        <v>4.1216216216216219</v>
      </c>
    </row>
    <row r="4" spans="1:28">
      <c r="A4" s="1" t="s">
        <v>138</v>
      </c>
      <c r="B4" s="22">
        <v>0.70200000000000007</v>
      </c>
      <c r="C4" s="22">
        <v>0.70900000000000007</v>
      </c>
      <c r="D4" s="22">
        <v>0.72799999999999998</v>
      </c>
      <c r="E4" s="22">
        <v>0.74299999999999999</v>
      </c>
      <c r="F4" s="22">
        <v>0.753</v>
      </c>
      <c r="G4" s="22">
        <v>0.77800000000000002</v>
      </c>
      <c r="H4" s="22">
        <v>0.81099999999999994</v>
      </c>
      <c r="I4" s="22">
        <v>0.84200000000000008</v>
      </c>
      <c r="J4" s="22">
        <v>0.86</v>
      </c>
      <c r="K4" s="22">
        <v>0.87</v>
      </c>
      <c r="L4" s="22">
        <v>0.88700000000000001</v>
      </c>
      <c r="M4" s="22">
        <v>0.91</v>
      </c>
      <c r="N4" s="22">
        <v>0.92900000000000005</v>
      </c>
      <c r="O4" s="22">
        <v>0.95</v>
      </c>
      <c r="P4" s="22">
        <v>0.95299999999999996</v>
      </c>
      <c r="Q4" s="22">
        <v>0.96200000000000008</v>
      </c>
      <c r="R4" s="22">
        <v>0.96299999999999997</v>
      </c>
      <c r="S4" s="22">
        <v>0.97699999999999998</v>
      </c>
      <c r="T4" s="22">
        <v>0.99</v>
      </c>
      <c r="U4" s="22">
        <v>0.99199999999999999</v>
      </c>
      <c r="V4" s="22">
        <v>1</v>
      </c>
      <c r="W4" s="22">
        <v>1.0049999999999999</v>
      </c>
      <c r="X4" s="22">
        <v>1.016</v>
      </c>
      <c r="Y4" s="22">
        <v>1.03</v>
      </c>
      <c r="Z4" s="22">
        <v>1.046</v>
      </c>
      <c r="AA4" s="22">
        <v>1.0589999999999999</v>
      </c>
    </row>
    <row r="5" spans="1:28">
      <c r="A5" s="5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8">
      <c r="A6" s="1" t="s">
        <v>119</v>
      </c>
      <c r="B6" s="8">
        <f>+basiscijfers!G9/B4</f>
        <v>4459.5864826294419</v>
      </c>
      <c r="C6" s="8">
        <f>+basiscijfers!H9/C4</f>
        <v>4713.8100021211176</v>
      </c>
      <c r="D6" s="8">
        <f>+basiscijfers!I9/D4</f>
        <v>5102.5341331234567</v>
      </c>
      <c r="E6" s="8">
        <f>+basiscijfers!J9/E4</f>
        <v>5007.4616308520162</v>
      </c>
      <c r="F6" s="8">
        <f>+basiscijfers!K9/F4</f>
        <v>5661.8209849462346</v>
      </c>
      <c r="G6" s="8">
        <f>+basiscijfers!L9/G4</f>
        <v>5729.4344473007714</v>
      </c>
      <c r="H6" s="8">
        <f>+basiscijfers!M9/H4</f>
        <v>5810.0118016783108</v>
      </c>
      <c r="I6" s="8">
        <f>+basiscijfers!N9/I4</f>
        <v>5395.486935866983</v>
      </c>
      <c r="J6" s="8">
        <f>+basiscijfers!O9/J4</f>
        <v>5588.6278706123121</v>
      </c>
      <c r="K6" s="8">
        <f>+basiscijfers!P9/K4</f>
        <v>5828.7356321839079</v>
      </c>
      <c r="L6" s="8">
        <f>+basiscijfers!Q9/L4</f>
        <v>5827.9822290678303</v>
      </c>
      <c r="M6" s="8">
        <f>+basiscijfers!R9/M4</f>
        <v>6021.9780219780214</v>
      </c>
      <c r="N6" s="8">
        <f>+basiscijfers!S9/N4</f>
        <v>5914.9623250807317</v>
      </c>
      <c r="O6" s="8">
        <f>+basiscijfers!T9/O4</f>
        <v>5540</v>
      </c>
      <c r="P6" s="8">
        <f>+basiscijfers!U9/P4</f>
        <v>5141.2442918422976</v>
      </c>
      <c r="Q6" s="8">
        <f>+basiscijfers!V9/Q4</f>
        <v>5424.1164241164233</v>
      </c>
      <c r="R6" s="8">
        <f>+basiscijfers!W9/R4</f>
        <v>7187.6825679628973</v>
      </c>
      <c r="S6" s="8">
        <f>+basiscijfers!X9/S4</f>
        <v>7244.2395099783025</v>
      </c>
      <c r="T6" s="8">
        <f>+basiscijfers!Y9/T4</f>
        <v>9393.939393939394</v>
      </c>
      <c r="U6" s="8">
        <f>+basiscijfers!Z9/U4</f>
        <v>9521.1693548387102</v>
      </c>
      <c r="V6" s="8">
        <f>+basiscijfers!AA9/V4</f>
        <v>9515</v>
      </c>
      <c r="W6" s="8">
        <f>+basiscijfers!AB9/W4</f>
        <v>9957.21393034826</v>
      </c>
      <c r="X6" s="8">
        <f>+basiscijfers!AC9/X4</f>
        <v>10499.015748031496</v>
      </c>
      <c r="Y6" s="8">
        <f>+basiscijfers!AD9/Y4</f>
        <v>10677.669902912621</v>
      </c>
      <c r="Z6" s="8">
        <f>+basiscijfers!AE9/Z4</f>
        <v>11326.003824091778</v>
      </c>
      <c r="AA6" s="8">
        <f>+basiscijfers!AF9/AA4</f>
        <v>11627.006610009443</v>
      </c>
    </row>
    <row r="7" spans="1:28">
      <c r="A7" s="1" t="s">
        <v>120</v>
      </c>
      <c r="B7" s="8">
        <f>+basiscijfers!G17/B4</f>
        <v>1548.7997118973969</v>
      </c>
      <c r="C7" s="8">
        <f>+basiscijfers!H17/C4</f>
        <v>1587.2707135451967</v>
      </c>
      <c r="D7" s="8">
        <f>+basiscijfers!I17/D4</f>
        <v>1601.9438947138144</v>
      </c>
      <c r="E7" s="8">
        <f>+basiscijfers!J17/E4</f>
        <v>1637.3953692296934</v>
      </c>
      <c r="F7" s="8">
        <f>+basiscijfers!K17/F4</f>
        <v>1422.1212841464267</v>
      </c>
      <c r="G7" s="8">
        <f>+basiscijfers!L17/G4</f>
        <v>1252.3136246786632</v>
      </c>
      <c r="H7" s="8">
        <f>+basiscijfers!M17/H4</f>
        <v>1373.3682885325534</v>
      </c>
      <c r="I7" s="8">
        <f>+basiscijfers!N17/I4</f>
        <v>1313.3016627078382</v>
      </c>
      <c r="J7" s="8">
        <f>+basiscijfers!O17/J4</f>
        <v>1413.953488372093</v>
      </c>
      <c r="K7" s="8">
        <f>+basiscijfers!P17/K4</f>
        <v>1439.0804597701149</v>
      </c>
      <c r="L7" s="8">
        <f>+basiscijfers!Q17/L4</f>
        <v>1370.9131905298759</v>
      </c>
      <c r="M7" s="8">
        <f>+basiscijfers!R17/M4</f>
        <v>1384.6153846153845</v>
      </c>
      <c r="N7" s="8">
        <f>+basiscijfers!S17/N4</f>
        <v>1355.2206673842841</v>
      </c>
      <c r="O7" s="8">
        <f>+basiscijfers!T17/O4</f>
        <v>1325.2631578947369</v>
      </c>
      <c r="P7" s="8">
        <f>+basiscijfers!U17/P4</f>
        <v>1392.4449108079748</v>
      </c>
      <c r="Q7" s="8">
        <f>+basiscijfers!V17/Q4</f>
        <v>1329.5218295218294</v>
      </c>
      <c r="R7" s="8">
        <f>+basiscijfers!W17/R4</f>
        <v>1370.0802558444898</v>
      </c>
      <c r="S7" s="8">
        <f>+basiscijfers!X17/S4</f>
        <v>1516.5208451318726</v>
      </c>
      <c r="T7" s="8">
        <f>+basiscijfers!Y17/T4</f>
        <v>855.55555555555554</v>
      </c>
      <c r="U7" s="8">
        <f>+basiscijfers!Z17/U4</f>
        <v>895.16129032258061</v>
      </c>
      <c r="V7" s="8">
        <f>+basiscijfers!AA17/V4</f>
        <v>900</v>
      </c>
      <c r="W7" s="8">
        <f>+basiscijfers!AB17/W4</f>
        <v>918.40796019900506</v>
      </c>
      <c r="X7" s="8">
        <f>+basiscijfers!AC17/X4</f>
        <v>893.70078740157476</v>
      </c>
      <c r="Y7" s="8">
        <f>+basiscijfers!AD17/Y4</f>
        <v>942.71844660194176</v>
      </c>
      <c r="Z7" s="8">
        <f>+basiscijfers!AE17/Z4</f>
        <v>968.45124282982783</v>
      </c>
      <c r="AA7" s="8">
        <f>+basiscijfers!AF17/AA4</f>
        <v>980.16997167138811</v>
      </c>
    </row>
    <row r="8" spans="1:28">
      <c r="A8" s="1" t="s">
        <v>130</v>
      </c>
      <c r="B8" s="8">
        <f>+basiscijfers!G28/B4</f>
        <v>2464.7634814126777</v>
      </c>
      <c r="C8" s="8">
        <f>+basiscijfers!H28/C4</f>
        <v>2561.3941111322079</v>
      </c>
      <c r="D8" s="8">
        <f>+basiscijfers!I28/D4</f>
        <v>2556.8769868155896</v>
      </c>
      <c r="E8" s="8">
        <f>+basiscijfers!J28/E4</f>
        <v>2509.5328504904169</v>
      </c>
      <c r="F8" s="8">
        <f>+basiscijfers!K28/F4</f>
        <v>2672.422060345868</v>
      </c>
      <c r="G8" s="8">
        <f>+basiscijfers!L28/G4</f>
        <v>2844.5917923889324</v>
      </c>
      <c r="H8" s="8">
        <f>+basiscijfers!M28/H4</f>
        <v>3035.2488957708624</v>
      </c>
      <c r="I8" s="8">
        <f>+basiscijfers!N28/I4</f>
        <v>3188.1877978457806</v>
      </c>
      <c r="J8" s="8">
        <f>+basiscijfers!O28/J4</f>
        <v>3210.8646594526426</v>
      </c>
      <c r="K8" s="8">
        <f>+basiscijfers!P28/K4</f>
        <v>3229.5394467877159</v>
      </c>
      <c r="L8" s="8">
        <f>+basiscijfers!Q28/L4</f>
        <v>3406.1911591366725</v>
      </c>
      <c r="M8" s="8">
        <f>+basiscijfers!R28/M4</f>
        <v>3428.7908127445544</v>
      </c>
      <c r="N8" s="8">
        <f>+basiscijfers!S28/N4</f>
        <v>3505.2579815671415</v>
      </c>
      <c r="O8" s="8">
        <f>+basiscijfers!T28/O4</f>
        <v>3672.7387210828247</v>
      </c>
      <c r="P8" s="8">
        <f>+basiscijfers!U28/P4</f>
        <v>3894.5175933635664</v>
      </c>
      <c r="Q8" s="8">
        <f>+basiscijfers!V28/Q4</f>
        <v>3836.8096593549712</v>
      </c>
      <c r="R8" s="8">
        <f>+basiscijfers!W28/R4</f>
        <v>4147.6367601246111</v>
      </c>
      <c r="S8" s="8">
        <f>+basiscijfers!X28/S4</f>
        <v>4046.4208802456496</v>
      </c>
      <c r="T8" s="8">
        <f>+basiscijfers!Y28/T4</f>
        <v>4133.333333333333</v>
      </c>
      <c r="U8" s="8">
        <f>+basiscijfers!Z28/U4</f>
        <v>4296.3709677419356</v>
      </c>
      <c r="V8" s="8">
        <f>+basiscijfers!AA28/V4</f>
        <v>4393</v>
      </c>
      <c r="W8" s="8">
        <f>+basiscijfers!AB28/W4</f>
        <v>4283.5820895522393</v>
      </c>
      <c r="X8" s="8">
        <f>+basiscijfers!AC28/X4</f>
        <v>4436.0236220472443</v>
      </c>
      <c r="Y8" s="8">
        <f>+basiscijfers!AD28/Y4</f>
        <v>4446.6019417475727</v>
      </c>
      <c r="Z8" s="8">
        <f>+basiscijfers!AE28/Z4</f>
        <v>4684.5124282982788</v>
      </c>
      <c r="AA8" s="8">
        <f>+basiscijfers!AF28/AA4</f>
        <v>4854.5797922568463</v>
      </c>
    </row>
    <row r="9" spans="1:28">
      <c r="A9" s="1" t="s">
        <v>121</v>
      </c>
      <c r="B9" s="8">
        <f>+basiscijfers!G36/B4</f>
        <v>83.386962785794736</v>
      </c>
      <c r="C9" s="8">
        <f>+basiscijfers!H36/C4</f>
        <v>85.763820812522724</v>
      </c>
      <c r="D9" s="8">
        <f>+basiscijfers!I36/D4</f>
        <v>90.38204853443699</v>
      </c>
      <c r="E9" s="8">
        <f>+basiscijfers!J36/E4</f>
        <v>90.38959889817032</v>
      </c>
      <c r="F9" s="8">
        <f>+basiscijfers!K36/F4</f>
        <v>89.134366509530352</v>
      </c>
      <c r="G9" s="8">
        <f>+basiscijfers!L36/G4</f>
        <v>96.1439588688946</v>
      </c>
      <c r="H9" s="8">
        <f>+basiscijfers!M36/H4</f>
        <v>80.162419107591575</v>
      </c>
      <c r="I9" s="8">
        <f>+basiscijfers!N36/I4</f>
        <v>69.121140142517817</v>
      </c>
      <c r="J9" s="27" t="s">
        <v>22</v>
      </c>
      <c r="K9" s="27" t="s">
        <v>22</v>
      </c>
      <c r="L9" s="27" t="s">
        <v>22</v>
      </c>
      <c r="M9" s="27" t="s">
        <v>22</v>
      </c>
      <c r="N9" s="27" t="s">
        <v>22</v>
      </c>
      <c r="O9" s="27" t="s">
        <v>22</v>
      </c>
      <c r="P9" s="27" t="s">
        <v>22</v>
      </c>
      <c r="Q9" s="27" t="s">
        <v>22</v>
      </c>
      <c r="R9" s="27" t="s">
        <v>22</v>
      </c>
      <c r="S9" s="27" t="s">
        <v>22</v>
      </c>
      <c r="T9" s="27" t="s">
        <v>22</v>
      </c>
      <c r="U9" s="27" t="s">
        <v>22</v>
      </c>
      <c r="V9" s="27" t="s">
        <v>22</v>
      </c>
      <c r="W9" s="27" t="s">
        <v>22</v>
      </c>
      <c r="X9" s="27" t="s">
        <v>22</v>
      </c>
      <c r="Y9" s="27" t="s">
        <v>22</v>
      </c>
      <c r="Z9" s="27" t="s">
        <v>22</v>
      </c>
      <c r="AA9" s="27" t="s">
        <v>22</v>
      </c>
    </row>
    <row r="10" spans="1:28">
      <c r="A10" s="1" t="s">
        <v>122</v>
      </c>
      <c r="B10" s="8">
        <f>+basiscijfers!G46/B4</f>
        <v>8556.5366387253107</v>
      </c>
      <c r="C10" s="8">
        <f>+basiscijfers!H46/C4</f>
        <v>8948.238647611046</v>
      </c>
      <c r="D10" s="8">
        <f>+basiscijfers!I46/D4</f>
        <v>9351.7370631872982</v>
      </c>
      <c r="E10" s="8">
        <f>+basiscijfers!J46/E4</f>
        <v>9244.7794494702957</v>
      </c>
      <c r="F10" s="8">
        <f>+basiscijfers!K46/F4</f>
        <v>9845.4986959480593</v>
      </c>
      <c r="G10" s="8">
        <f>+basiscijfers!L46/G4</f>
        <v>9922.4838232372622</v>
      </c>
      <c r="H10" s="8">
        <f>+basiscijfers!M46/H4</f>
        <v>10298.79140508932</v>
      </c>
      <c r="I10" s="8">
        <f>+basiscijfers!N46/I4</f>
        <v>9966.097536563122</v>
      </c>
      <c r="J10" s="8">
        <f>+basiscijfers!O46/J4</f>
        <v>10213.446018437047</v>
      </c>
      <c r="K10" s="8">
        <f>+basiscijfers!P46/K4</f>
        <v>10497.355538741738</v>
      </c>
      <c r="L10" s="8">
        <f>+basiscijfers!Q46/L4</f>
        <v>10605.086578734377</v>
      </c>
      <c r="M10" s="8">
        <f>+basiscijfers!R46/M4</f>
        <v>10835.384219337961</v>
      </c>
      <c r="N10" s="8">
        <f>+basiscijfers!S46/N4</f>
        <v>10775.440974032155</v>
      </c>
      <c r="O10" s="8">
        <f>+basiscijfers!T46/O4</f>
        <v>10538.001878977562</v>
      </c>
      <c r="P10" s="8">
        <f>+basiscijfers!U46/P4</f>
        <v>10428.206796013839</v>
      </c>
      <c r="Q10" s="8">
        <f>+basiscijfers!V46/Q4</f>
        <v>10590.447912993224</v>
      </c>
      <c r="R10" s="8">
        <f>+basiscijfers!W46/R4</f>
        <v>12705.399583931998</v>
      </c>
      <c r="S10" s="8">
        <f>+basiscijfers!X46/S4</f>
        <v>12807.181235355825</v>
      </c>
      <c r="T10" s="8">
        <f>+basiscijfers!Y46/T4</f>
        <v>14382.828282828283</v>
      </c>
      <c r="U10" s="8">
        <f>+basiscijfers!Z46/U4</f>
        <v>14712.701612903225</v>
      </c>
      <c r="V10" s="8">
        <f>+basiscijfers!AA46/V4</f>
        <v>14808</v>
      </c>
      <c r="W10" s="8">
        <f>+basiscijfers!AB46/W4</f>
        <v>15159.203980099504</v>
      </c>
      <c r="X10" s="8">
        <f>+basiscijfers!AC46/X4</f>
        <v>15828.740157480315</v>
      </c>
      <c r="Y10" s="8">
        <f>+basiscijfers!AD46/Y4</f>
        <v>16066.990291262135</v>
      </c>
      <c r="Z10" s="8">
        <f>+basiscijfers!AE46/Z4</f>
        <v>16978.967495219884</v>
      </c>
      <c r="AA10" s="8">
        <f>+basiscijfers!AF46/AA4</f>
        <v>17461.756373937678</v>
      </c>
    </row>
    <row r="11" spans="1:28">
      <c r="A11" s="1" t="s">
        <v>131</v>
      </c>
      <c r="B11" s="22"/>
      <c r="C11" s="22">
        <f t="shared" ref="C11:AA11" si="0">+(C10-B10)/B10*100</f>
        <v>4.577810221871359</v>
      </c>
      <c r="D11" s="22">
        <f t="shared" si="0"/>
        <v>4.5092496016964869</v>
      </c>
      <c r="E11" s="22">
        <f t="shared" si="0"/>
        <v>-1.1437192148829376</v>
      </c>
      <c r="F11" s="22">
        <f t="shared" si="0"/>
        <v>6.4979294504660512</v>
      </c>
      <c r="G11" s="22">
        <f t="shared" si="0"/>
        <v>0.78193222777924176</v>
      </c>
      <c r="H11" s="22">
        <f t="shared" si="0"/>
        <v>3.792473624101965</v>
      </c>
      <c r="I11" s="22">
        <f t="shared" si="0"/>
        <v>-3.2304166133687424</v>
      </c>
      <c r="J11" s="22">
        <f t="shared" si="0"/>
        <v>2.4818990679798736</v>
      </c>
      <c r="K11" s="22">
        <f t="shared" si="0"/>
        <v>2.7797622838773983</v>
      </c>
      <c r="L11" s="22">
        <f t="shared" si="0"/>
        <v>1.0262683739256513</v>
      </c>
      <c r="M11" s="22">
        <f t="shared" si="0"/>
        <v>2.1715771850970329</v>
      </c>
      <c r="N11" s="22">
        <f t="shared" si="0"/>
        <v>-0.55321753333697443</v>
      </c>
      <c r="O11" s="22">
        <f t="shared" si="0"/>
        <v>-2.2035209104369828</v>
      </c>
      <c r="P11" s="22">
        <f t="shared" si="0"/>
        <v>-1.0418965969512211</v>
      </c>
      <c r="Q11" s="22">
        <f t="shared" si="0"/>
        <v>1.5557911360311851</v>
      </c>
      <c r="R11" s="22">
        <f t="shared" si="0"/>
        <v>19.970370359349754</v>
      </c>
      <c r="S11" s="22">
        <f t="shared" si="0"/>
        <v>0.80108973158582608</v>
      </c>
      <c r="T11" s="22">
        <f t="shared" si="0"/>
        <v>12.302840246553917</v>
      </c>
      <c r="U11" s="22">
        <f t="shared" si="0"/>
        <v>2.2935219943408476</v>
      </c>
      <c r="V11" s="22">
        <f t="shared" si="0"/>
        <v>0.64772867420349711</v>
      </c>
      <c r="W11" s="22">
        <f t="shared" si="0"/>
        <v>2.371717855885362</v>
      </c>
      <c r="X11" s="22">
        <f t="shared" si="0"/>
        <v>4.4166974615537562</v>
      </c>
      <c r="Y11" s="22">
        <f t="shared" si="0"/>
        <v>1.5051743310678303</v>
      </c>
      <c r="Z11" s="22">
        <f t="shared" si="0"/>
        <v>5.6760923323251058</v>
      </c>
      <c r="AA11" s="22">
        <f t="shared" si="0"/>
        <v>2.8434525176734966</v>
      </c>
    </row>
    <row r="13" spans="1:28">
      <c r="A13" s="1" t="s">
        <v>10</v>
      </c>
      <c r="B13" s="8">
        <f>+basiscijfers!G17+basiscijfers!G28</f>
        <v>2817.5213617036725</v>
      </c>
      <c r="C13" s="8">
        <f>+basiscijfers!H17+basiscijfers!H28</f>
        <v>2941.4033606962803</v>
      </c>
      <c r="D13" s="8">
        <f>+basiscijfers!I17+basiscijfers!I28</f>
        <v>3027.6216017534061</v>
      </c>
      <c r="E13" s="8">
        <f>+basiscijfers!J17+basiscijfers!J28</f>
        <v>3081.1676672520421</v>
      </c>
      <c r="F13" s="8">
        <f>+basiscijfers!K17+basiscijfers!K28</f>
        <v>3083.191138402698</v>
      </c>
      <c r="G13" s="8">
        <f>+basiscijfers!L17+basiscijfers!L28</f>
        <v>3187.3924144785897</v>
      </c>
      <c r="H13" s="8">
        <f>+basiscijfers!M17+basiscijfers!M28</f>
        <v>3575.38853647007</v>
      </c>
      <c r="I13" s="8">
        <f>+basiscijfers!N17+basiscijfers!N28</f>
        <v>3790.2541257861476</v>
      </c>
      <c r="J13" s="8">
        <f>+basiscijfers!O17+basiscijfers!O28</f>
        <v>3977.3436071292726</v>
      </c>
      <c r="K13" s="8">
        <f>+basiscijfers!P17+basiscijfers!P28</f>
        <v>4061.6993187053126</v>
      </c>
      <c r="L13" s="8">
        <f>+basiscijfers!Q17+basiscijfers!Q28</f>
        <v>4237.2915581542284</v>
      </c>
      <c r="M13" s="8">
        <f>+basiscijfers!R17+basiscijfers!R28</f>
        <v>4380.1996395975448</v>
      </c>
      <c r="N13" s="8">
        <f>+basiscijfers!S17+basiscijfers!S28</f>
        <v>4515.3846648758745</v>
      </c>
      <c r="O13" s="8">
        <f>+basiscijfers!T17+basiscijfers!T28</f>
        <v>4748.1017850286835</v>
      </c>
      <c r="P13" s="8">
        <f>+basiscijfers!U17+basiscijfers!U28</f>
        <v>5038.4752664754787</v>
      </c>
      <c r="Q13" s="8">
        <f>+basiscijfers!V17+basiscijfers!V28</f>
        <v>4970.0108922994823</v>
      </c>
      <c r="R13" s="8">
        <f>+basiscijfers!W17+basiscijfers!W28</f>
        <v>5313.561486378243</v>
      </c>
      <c r="S13" s="8">
        <f>+basiscijfers!X17+basiscijfers!X28</f>
        <v>5434.9940656938388</v>
      </c>
      <c r="T13" s="8">
        <f>+basiscijfers!Y17+basiscijfers!Y28</f>
        <v>4939</v>
      </c>
      <c r="U13" s="8">
        <f>+basiscijfers!Z17+basiscijfers!Z28</f>
        <v>5150</v>
      </c>
      <c r="V13" s="8">
        <f>+basiscijfers!AA17+basiscijfers!AA28</f>
        <v>5293</v>
      </c>
      <c r="W13" s="1">
        <f>+basiscijfers!AB17+basiscijfers!AB28</f>
        <v>5228</v>
      </c>
      <c r="X13" s="1">
        <f>+basiscijfers!AC17+basiscijfers!AC28</f>
        <v>5415</v>
      </c>
      <c r="Y13" s="1">
        <f>+basiscijfers!AD17+basiscijfers!AD28</f>
        <v>5551</v>
      </c>
      <c r="Z13" s="1">
        <f>+basiscijfers!AE17+basiscijfers!AE28</f>
        <v>5913</v>
      </c>
      <c r="AA13" s="1">
        <f>+basiscijfers!AF17+basiscijfers!AF28</f>
        <v>6179</v>
      </c>
    </row>
    <row r="14" spans="1:28">
      <c r="A14" s="1" t="s">
        <v>5</v>
      </c>
      <c r="B14" s="23">
        <f>+basiscijfers!G12+basiscijfers!G21</f>
        <v>250.9404594978468</v>
      </c>
      <c r="C14" s="23">
        <f>+basiscijfers!H12+basiscijfers!H21</f>
        <v>245.94887712085529</v>
      </c>
      <c r="D14" s="23">
        <f>+basiscijfers!I12+basiscijfers!I21</f>
        <v>286.78909656896781</v>
      </c>
      <c r="E14" s="23">
        <f>+basiscijfers!J12+basiscijfers!J21</f>
        <v>316.73859083091691</v>
      </c>
      <c r="F14" s="23">
        <f>+basiscijfers!K12+basiscijfers!K21</f>
        <v>358.76087112188083</v>
      </c>
      <c r="G14" s="24" t="s">
        <v>22</v>
      </c>
      <c r="H14" s="23">
        <f>+basiscijfers!M12+basiscijfers!M21</f>
        <v>386.33822694586598</v>
      </c>
      <c r="I14" s="24" t="s">
        <v>22</v>
      </c>
      <c r="J14" s="23">
        <f>+basiscijfers!O12+basiscijfers!O21</f>
        <v>378.7369364546185</v>
      </c>
      <c r="K14" s="24" t="s">
        <v>22</v>
      </c>
      <c r="L14" s="23">
        <f>+basiscijfers!Q12+basiscijfers!Q21</f>
        <v>440</v>
      </c>
      <c r="M14" s="24" t="s">
        <v>22</v>
      </c>
      <c r="N14" s="23">
        <f>+basiscijfers!S12+basiscijfers!S21</f>
        <v>483</v>
      </c>
      <c r="O14" s="24" t="s">
        <v>22</v>
      </c>
      <c r="P14" s="23">
        <f>+basiscijfers!U12+basiscijfers!U21</f>
        <v>774</v>
      </c>
      <c r="Q14" s="24" t="s">
        <v>22</v>
      </c>
      <c r="R14" s="23">
        <f>+basiscijfers!W12+basiscijfers!W21</f>
        <v>562.75302547140802</v>
      </c>
      <c r="S14" s="23">
        <f>+basiscijfers!X12+basiscijfers!X21</f>
        <v>600.23760018345797</v>
      </c>
      <c r="T14" s="23">
        <f>+basiscijfers!Y12+basiscijfers!Y21</f>
        <v>380</v>
      </c>
      <c r="U14" s="23">
        <f>+basiscijfers!Z12+basiscijfers!Z21</f>
        <v>402</v>
      </c>
      <c r="V14" s="23">
        <f>+basiscijfers!AA12+basiscijfers!AA21</f>
        <v>415</v>
      </c>
      <c r="W14" s="1">
        <f>+basiscijfers!AB12+basiscijfers!AB21</f>
        <v>408</v>
      </c>
      <c r="X14" s="1">
        <f>+basiscijfers!AC12+basiscijfers!AC21</f>
        <v>454</v>
      </c>
      <c r="Y14" s="1">
        <f>+basiscijfers!AD12+basiscijfers!AD21</f>
        <v>483</v>
      </c>
      <c r="Z14" s="1">
        <f>+basiscijfers!AE12+basiscijfers!AE21</f>
        <v>492</v>
      </c>
      <c r="AA14" s="1">
        <f>+basiscijfers!AF12+basiscijfers!AF21</f>
        <v>490</v>
      </c>
    </row>
    <row r="15" spans="1:28">
      <c r="A15" s="1" t="s">
        <v>6</v>
      </c>
      <c r="I15" s="24"/>
      <c r="K15" s="24"/>
      <c r="M15" s="24"/>
      <c r="O15" s="24"/>
      <c r="Q15" s="24"/>
    </row>
    <row r="16" spans="1:28">
      <c r="A16" s="1" t="s">
        <v>26</v>
      </c>
      <c r="B16" s="22">
        <f>+basiscijfers!G12/basiscijfers!G17*100</f>
        <v>16.652754590984976</v>
      </c>
      <c r="C16" s="22">
        <f>+basiscijfers!H12/basiscijfers!H17*100</f>
        <v>15.766129032258061</v>
      </c>
      <c r="D16" s="22">
        <f>+basiscijfers!I12/basiscijfers!I17*100</f>
        <v>17.665369649805449</v>
      </c>
      <c r="E16" s="22">
        <f>+basiscijfers!J12/basiscijfers!J17*100</f>
        <v>18.425960462513984</v>
      </c>
      <c r="F16" s="22">
        <f>+basiscijfers!K12/basiscijfers!K17*100</f>
        <v>23.013663104448185</v>
      </c>
      <c r="G16" s="24" t="s">
        <v>22</v>
      </c>
      <c r="H16" s="22">
        <f>+basiscijfers!M12/basiscijfers!M17*100</f>
        <v>21.639442400206466</v>
      </c>
      <c r="I16" s="24" t="s">
        <v>22</v>
      </c>
      <c r="J16" s="22">
        <f>+basiscijfers!O12/basiscijfers!O17*100</f>
        <v>16.447368421052634</v>
      </c>
      <c r="K16" s="24" t="s">
        <v>22</v>
      </c>
      <c r="L16" s="22">
        <f>+basiscijfers!Q12/basiscijfers!Q17*100</f>
        <v>14.555921052631579</v>
      </c>
      <c r="M16" s="24" t="s">
        <v>22</v>
      </c>
      <c r="N16" s="22">
        <f>+basiscijfers!S12/basiscijfers!S17*100</f>
        <v>17.077045274027007</v>
      </c>
      <c r="O16" s="24" t="s">
        <v>22</v>
      </c>
      <c r="P16" s="22">
        <f>+basiscijfers!U12/basiscijfers!U17*100</f>
        <v>32.403918613413715</v>
      </c>
      <c r="Q16" s="24" t="s">
        <v>22</v>
      </c>
      <c r="R16" s="22">
        <f>+basiscijfers!W12/basiscijfers!W17*100</f>
        <v>17.911414480892553</v>
      </c>
      <c r="S16" s="22">
        <f>+basiscijfers!X12/basiscijfers!X17*100</f>
        <v>18.276365511601174</v>
      </c>
      <c r="T16" s="22">
        <f>+basiscijfers!Y12/basiscijfers!Y17*100</f>
        <v>8.1463990554899635</v>
      </c>
      <c r="U16" s="22">
        <f>+basiscijfers!Z12/basiscijfers!Z17*100</f>
        <v>8.2207207207207222</v>
      </c>
      <c r="V16" s="22">
        <f>+basiscijfers!AA12/basiscijfers!AA17*100</f>
        <v>7.7777777777777777</v>
      </c>
      <c r="W16" s="22">
        <f>+basiscijfers!AB12/basiscijfers!AB17*100</f>
        <v>7.8006500541711805</v>
      </c>
      <c r="X16" s="22">
        <f>+basiscijfers!AC12/basiscijfers!AC17*100</f>
        <v>8.5903083700440526</v>
      </c>
      <c r="Y16" s="22">
        <f>+basiscijfers!AD12/basiscijfers!AD17*100</f>
        <v>9.1658084449021633</v>
      </c>
      <c r="Z16" s="22">
        <f>+basiscijfers!AE12/basiscijfers!AE17*100</f>
        <v>8.2922013820335643</v>
      </c>
      <c r="AA16" s="22">
        <f>+basiscijfers!AF12/basiscijfers!AF17*100</f>
        <v>8.4778420038535636</v>
      </c>
    </row>
    <row r="17" spans="1:28">
      <c r="A17" s="1" t="s">
        <v>7</v>
      </c>
      <c r="B17" s="22">
        <f>+basiscijfers!G21/basiscijfers!G28*100</f>
        <v>4.0388145816942025</v>
      </c>
      <c r="C17" s="22">
        <f>+basiscijfers!H21/basiscijfers!H28*100</f>
        <v>3.7731134432783615</v>
      </c>
      <c r="D17" s="22">
        <f>+basiscijfers!I21/basiscijfers!I28*100</f>
        <v>4.3393466601657744</v>
      </c>
      <c r="E17" s="22">
        <f>+basiscijfers!J21/basiscijfers!J28*100</f>
        <v>4.9647116086639107</v>
      </c>
      <c r="F17" s="22">
        <f>+basiscijfers!K21/basiscijfers!K28*100</f>
        <v>5.5814484121344634</v>
      </c>
      <c r="G17" s="24" t="s">
        <v>22</v>
      </c>
      <c r="H17" s="22">
        <f>+basiscijfers!M21/basiscijfers!M28*100</f>
        <v>5.9034176776283118</v>
      </c>
      <c r="I17" s="24" t="s">
        <v>22</v>
      </c>
      <c r="J17" s="22">
        <f>+basiscijfers!O21/basiscijfers!O28*100</f>
        <v>6.4728248955745009</v>
      </c>
      <c r="K17" s="24" t="s">
        <v>22</v>
      </c>
      <c r="L17" s="22">
        <f>+basiscijfers!Q21/basiscijfers!Q28*100</f>
        <v>8.7048864678479525</v>
      </c>
      <c r="M17" s="24" t="s">
        <v>22</v>
      </c>
      <c r="N17" s="22">
        <f>+basiscijfers!S21/basiscijfers!S28*100</f>
        <v>8.2299859378012243</v>
      </c>
      <c r="O17" s="24" t="s">
        <v>22</v>
      </c>
      <c r="P17" s="22">
        <f>+basiscijfers!U21/basiscijfers!U28*100</f>
        <v>9.2685515947590318</v>
      </c>
      <c r="Q17" s="24" t="s">
        <v>22</v>
      </c>
      <c r="R17" s="22">
        <f>+basiscijfers!W21/basiscijfers!W28*100</f>
        <v>8.1727056371251905</v>
      </c>
      <c r="S17" s="22">
        <f>+basiscijfers!X21/basiscijfers!X28*100</f>
        <v>8.33336874630883</v>
      </c>
      <c r="T17" s="22">
        <f>+basiscijfers!Y21/basiscijfers!Y28*100</f>
        <v>7.6001955034213102</v>
      </c>
      <c r="U17" s="22">
        <f>+basiscijfers!Z21/basiscijfers!Z28*100</f>
        <v>7.7193805725011737</v>
      </c>
      <c r="V17" s="22">
        <f>+basiscijfers!AA21/basiscijfers!AA28*100</f>
        <v>7.8534031413612562</v>
      </c>
      <c r="W17" s="22">
        <f>+basiscijfers!AB21/basiscijfers!AB28*100</f>
        <v>7.8048780487804876</v>
      </c>
      <c r="X17" s="22">
        <f>+basiscijfers!AC21/basiscijfers!AC28*100</f>
        <v>8.3425782116707339</v>
      </c>
      <c r="Y17" s="22">
        <f>+basiscijfers!AD21/basiscijfers!AD28*100</f>
        <v>8.6026200873362448</v>
      </c>
      <c r="Z17" s="22">
        <f>+basiscijfers!AE21/basiscijfers!AE28*100</f>
        <v>8.3265306122448983</v>
      </c>
      <c r="AA17" s="22">
        <f>+basiscijfers!AF21/basiscijfers!AF28*100</f>
        <v>7.8194903715230497</v>
      </c>
    </row>
    <row r="18" spans="1:28">
      <c r="A18" s="1" t="s">
        <v>8</v>
      </c>
      <c r="B18" s="22">
        <f t="shared" ref="B18:H18" si="1">+B14/B13*100</f>
        <v>8.9064261555806095</v>
      </c>
      <c r="C18" s="22">
        <f t="shared" si="1"/>
        <v>8.3616167849429193</v>
      </c>
      <c r="D18" s="22">
        <f t="shared" si="1"/>
        <v>9.4724220623501214</v>
      </c>
      <c r="E18" s="22">
        <f>+E14/E13*100</f>
        <v>10.279823269513994</v>
      </c>
      <c r="F18" s="22">
        <f>+F14/F13*100</f>
        <v>11.636024333792788</v>
      </c>
      <c r="G18" s="25" t="s">
        <v>22</v>
      </c>
      <c r="H18" s="22">
        <f t="shared" si="1"/>
        <v>10.805489333679304</v>
      </c>
      <c r="I18" s="25" t="s">
        <v>22</v>
      </c>
      <c r="J18" s="22">
        <f>+J14/J13*100</f>
        <v>9.5223589879371637</v>
      </c>
      <c r="K18" s="25" t="s">
        <v>22</v>
      </c>
      <c r="L18" s="22">
        <f>+L14/L13*100</f>
        <v>10.383991612596628</v>
      </c>
      <c r="M18" s="25" t="s">
        <v>22</v>
      </c>
      <c r="N18" s="22">
        <f>+N14/N13*100</f>
        <v>10.696763085482939</v>
      </c>
      <c r="O18" s="25" t="s">
        <v>22</v>
      </c>
      <c r="P18" s="22">
        <f>+P14/P13*100</f>
        <v>15.36179020565937</v>
      </c>
      <c r="Q18" s="25" t="s">
        <v>22</v>
      </c>
      <c r="R18" s="22">
        <f t="shared" ref="R18:W18" si="2">+R14/R13*100</f>
        <v>10.590881970860265</v>
      </c>
      <c r="S18" s="22">
        <f t="shared" si="2"/>
        <v>11.043942144706479</v>
      </c>
      <c r="T18" s="22">
        <f t="shared" si="2"/>
        <v>7.6938651548896537</v>
      </c>
      <c r="U18" s="22">
        <f t="shared" si="2"/>
        <v>7.8058252427184467</v>
      </c>
      <c r="V18" s="22">
        <f t="shared" si="2"/>
        <v>7.8405441148686945</v>
      </c>
      <c r="W18" s="22">
        <f t="shared" si="2"/>
        <v>7.8041315990818667</v>
      </c>
      <c r="X18" s="22">
        <f t="shared" ref="X18:Y18" si="3">+X14/X13*100</f>
        <v>8.3841181902123729</v>
      </c>
      <c r="Y18" s="22">
        <f t="shared" si="3"/>
        <v>8.7011349306431267</v>
      </c>
      <c r="Z18" s="22">
        <f t="shared" ref="Z18:AA18" si="4">+Z14/Z13*100</f>
        <v>8.3206494165398261</v>
      </c>
      <c r="AA18" s="22">
        <f t="shared" si="4"/>
        <v>7.9300857743971509</v>
      </c>
    </row>
    <row r="19" spans="1:28">
      <c r="J19" s="1" t="s">
        <v>0</v>
      </c>
    </row>
    <row r="20" spans="1:28">
      <c r="A20" s="1" t="s">
        <v>11</v>
      </c>
      <c r="W20" s="22"/>
      <c r="X20" s="22"/>
      <c r="Y20" s="22"/>
      <c r="Z20" s="22"/>
      <c r="AA20" s="22"/>
    </row>
    <row r="21" spans="1:28">
      <c r="A21" s="1" t="s">
        <v>27</v>
      </c>
      <c r="B21" s="22">
        <f>+basiscijfers!G12/B14*B18</f>
        <v>6.4261555806087944</v>
      </c>
      <c r="C21" s="22">
        <f>+basiscijfers!H12/C14*C18</f>
        <v>6.0320888614625119</v>
      </c>
      <c r="D21" s="22">
        <f>+basiscijfers!I12/D14*D18</f>
        <v>6.8045563549160679</v>
      </c>
      <c r="E21" s="22">
        <f>+basiscijfers!J12/E14*E18</f>
        <v>7.275405007363771</v>
      </c>
      <c r="F21" s="22">
        <f>+basiscijfers!K12/F14*F18</f>
        <v>7.9931307043152682</v>
      </c>
      <c r="G21" s="24" t="s">
        <v>22</v>
      </c>
      <c r="H21" s="22">
        <f>+basiscijfers!M12/H14*H18</f>
        <v>6.7410987916534344</v>
      </c>
      <c r="I21" s="24" t="s">
        <v>22</v>
      </c>
      <c r="J21" s="22">
        <f>+basiscijfers!O12/J14*J18</f>
        <v>5.0284818148853372</v>
      </c>
      <c r="K21" s="24" t="s">
        <v>22</v>
      </c>
      <c r="L21" s="22">
        <f>+basiscijfers!Q12/L14*L18</f>
        <v>4.1771966259763706</v>
      </c>
      <c r="M21" s="24" t="s">
        <v>22</v>
      </c>
      <c r="N21" s="22">
        <f>+basiscijfers!S12/N14*N18</f>
        <v>4.7614990960224262</v>
      </c>
      <c r="O21" s="24" t="s">
        <v>22</v>
      </c>
      <c r="P21" s="22">
        <f>+basiscijfers!U12/P14*P18</f>
        <v>8.5343278920329837</v>
      </c>
      <c r="Q21" s="24" t="s">
        <v>22</v>
      </c>
      <c r="R21" s="22">
        <f>+basiscijfers!W12/R14*R18</f>
        <v>4.4475052387600362</v>
      </c>
      <c r="S21" s="22">
        <f>+basiscijfers!X12/S14*S18</f>
        <v>4.9823439898988839</v>
      </c>
      <c r="T21" s="22">
        <f>+basiscijfers!Y12/T14*T18</f>
        <v>1.3970439360194371</v>
      </c>
      <c r="U21" s="22">
        <f>+basiscijfers!Z12/U14*U18</f>
        <v>1.4174757281553398</v>
      </c>
      <c r="V21" s="22">
        <f>+basiscijfers!AA12/V14*V18</f>
        <v>1.3225014169658038</v>
      </c>
      <c r="W21" s="22">
        <f>+basiscijfers!AB12/W14*W18</f>
        <v>1.3771996939556237</v>
      </c>
      <c r="X21" s="22">
        <f>+basiscijfers!AC12/X14*X18</f>
        <v>1.4404432132963989</v>
      </c>
      <c r="Y21" s="22">
        <f>+basiscijfers!AD12/Y14*Y18</f>
        <v>1.6033147180688163</v>
      </c>
      <c r="Z21" s="22">
        <f>+basiscijfers!AE12/Z14*Z18</f>
        <v>1.4205986808726534</v>
      </c>
      <c r="AA21" s="22">
        <f>+basiscijfers!AF12/AA14*AA18</f>
        <v>1.4241786696876515</v>
      </c>
    </row>
    <row r="22" spans="1:28">
      <c r="A22" s="1" t="s">
        <v>9</v>
      </c>
      <c r="B22" s="22">
        <f>+basiscijfers!G21/B14*B18</f>
        <v>2.480270574971815</v>
      </c>
      <c r="C22" s="22">
        <f>+basiscijfers!H21/C14*C18</f>
        <v>2.3295279234804074</v>
      </c>
      <c r="D22" s="22">
        <f>+basiscijfers!I21/D14*D18</f>
        <v>2.6678657074340526</v>
      </c>
      <c r="E22" s="22">
        <f>+basiscijfers!J21/E14*E18</f>
        <v>3.0044182621502213</v>
      </c>
      <c r="F22" s="22">
        <f>+basiscijfers!K21/F14*F18</f>
        <v>3.6428936294775189</v>
      </c>
      <c r="G22" s="25" t="s">
        <v>22</v>
      </c>
      <c r="H22" s="22">
        <f>+basiscijfers!M21/H14*H18</f>
        <v>4.0643905420258699</v>
      </c>
      <c r="I22" s="25" t="s">
        <v>22</v>
      </c>
      <c r="J22" s="22">
        <f>+basiscijfers!O21/J14*J18</f>
        <v>4.4938771730518265</v>
      </c>
      <c r="K22" s="25" t="s">
        <v>22</v>
      </c>
      <c r="L22" s="22">
        <f>+basiscijfers!Q21/L14*L18</f>
        <v>6.2067949866202579</v>
      </c>
      <c r="M22" s="25" t="s">
        <v>22</v>
      </c>
      <c r="N22" s="22">
        <f>+basiscijfers!S21/N14*N18</f>
        <v>5.9352639894605126</v>
      </c>
      <c r="O22" s="25" t="s">
        <v>22</v>
      </c>
      <c r="P22" s="22">
        <f>+basiscijfers!U21/P14*P18</f>
        <v>6.8274623136263859</v>
      </c>
      <c r="Q22" s="25" t="s">
        <v>22</v>
      </c>
      <c r="R22" s="22">
        <f>+basiscijfers!W21/R14*R18</f>
        <v>6.1433767321002275</v>
      </c>
      <c r="S22" s="22">
        <f>+basiscijfers!X21/S14*S18</f>
        <v>6.0615981548075943</v>
      </c>
      <c r="T22" s="22">
        <f>+basiscijfers!Y21/T14*T18</f>
        <v>6.2968212188702166</v>
      </c>
      <c r="U22" s="22">
        <f>+basiscijfers!Z21/U14*U18</f>
        <v>6.3883495145631066</v>
      </c>
      <c r="V22" s="22">
        <f>+basiscijfers!AA21/V14*V18</f>
        <v>6.5180426979028905</v>
      </c>
      <c r="W22" s="22">
        <f>+basiscijfers!AB21/W14*W18</f>
        <v>6.426931905126243</v>
      </c>
      <c r="X22" s="22">
        <f>+basiscijfers!AC21/X14*X18</f>
        <v>6.9436749769159745</v>
      </c>
      <c r="Y22" s="22">
        <f>+basiscijfers!AD21/Y14*Y18</f>
        <v>7.0978202125743106</v>
      </c>
      <c r="Z22" s="22">
        <f>+basiscijfers!AE21/Z14*Z18</f>
        <v>6.9000507356671728</v>
      </c>
      <c r="AA22" s="22">
        <f>+basiscijfers!AF21/AA14*AA18</f>
        <v>6.5059071047094994</v>
      </c>
    </row>
    <row r="24" spans="1:28">
      <c r="A24" s="1" t="s">
        <v>60</v>
      </c>
      <c r="B24" s="26">
        <f>+basiscijfers!G46/B25/10</f>
        <v>1.8462747456930326</v>
      </c>
      <c r="C24" s="26">
        <f>+basiscijfers!H46/C25/10</f>
        <v>1.8606953230124685</v>
      </c>
      <c r="D24" s="26">
        <f>+basiscijfers!I46/D25/10</f>
        <v>1.8654224922663936</v>
      </c>
      <c r="E24" s="26">
        <f>+basiscijfers!J46/E25/10</f>
        <v>1.7643479267319342</v>
      </c>
      <c r="F24" s="26">
        <f>+basiscijfers!K46/F25/10</f>
        <v>1.787121844683681</v>
      </c>
      <c r="G24" s="26">
        <f>+basiscijfers!L46/G25/10</f>
        <v>1.7229110354345927</v>
      </c>
      <c r="H24" s="26">
        <f>+basiscijfers!M46/H25/10</f>
        <v>1.7521271060649632</v>
      </c>
      <c r="I24" s="26">
        <f>+basiscijfers!N46/I25/10</f>
        <v>1.6969539244179788</v>
      </c>
      <c r="J24" s="26">
        <f>+basiscijfers!O46/J25/10</f>
        <v>1.7335832474832504</v>
      </c>
      <c r="K24" s="26">
        <f>+basiscijfers!P46/K25/10</f>
        <v>1.7430844656926308</v>
      </c>
      <c r="L24" s="26">
        <f>+basiscijfers!Q46/L25/10</f>
        <v>1.7240756283964143</v>
      </c>
      <c r="M24" s="26">
        <f>+basiscijfers!R46/M25/10</f>
        <v>1.7023472648352491</v>
      </c>
      <c r="N24" s="26">
        <f>+basiscijfers!S46/N25/10</f>
        <v>1.6322698710011534</v>
      </c>
      <c r="O24" s="26">
        <f>+basiscijfers!T46/O25/10</f>
        <v>1.5662830584731413</v>
      </c>
      <c r="P24" s="26">
        <f>+basiscijfers!U46/P25/10</f>
        <v>1.6093015961073274</v>
      </c>
      <c r="Q24" s="26">
        <f>+basiscijfers!V46/Q25/10</f>
        <v>1.6132727315236264</v>
      </c>
      <c r="R24" s="26">
        <f>+basiscijfers!W46/R25/10</f>
        <v>1.9030561382868889</v>
      </c>
      <c r="S24" s="26">
        <f>+basiscijfers!X46/S25/10</f>
        <v>1.9394473446972615</v>
      </c>
      <c r="T24" s="26">
        <f>'uitvoering '!$Y$7/T25/10</f>
        <v>2.1557910673732019</v>
      </c>
      <c r="U24" s="26">
        <f>'uitvoering '!$Z$7/U25/10</f>
        <v>2.1731685527099462</v>
      </c>
      <c r="V24" s="26">
        <f>'uitvoering '!$AA$7/V25/10</f>
        <v>2.1460620746426127</v>
      </c>
      <c r="W24" s="26">
        <f>'uitvoering '!$AB$7/W25/10</f>
        <v>2.1508123957946568</v>
      </c>
      <c r="X24" s="26">
        <f>'uitvoering '!$AC$7/X25/10</f>
        <v>2.1805906806612323</v>
      </c>
      <c r="Y24" s="26">
        <f>'uitvoering '!$AD$7/Y25/10</f>
        <v>2.1387596899224808</v>
      </c>
      <c r="Z24" s="26">
        <f>'uitvoering '!$AE$7/Z25/10</f>
        <v>2.1846248462484623</v>
      </c>
      <c r="AA24" s="26">
        <v>2.31</v>
      </c>
      <c r="AB24" s="1">
        <v>2.2599999999999998</v>
      </c>
    </row>
    <row r="25" spans="1:28">
      <c r="A25" s="1" t="s">
        <v>59</v>
      </c>
      <c r="B25" s="22">
        <v>325.34100000000001</v>
      </c>
      <c r="C25" s="22">
        <v>340.964</v>
      </c>
      <c r="D25" s="22">
        <v>364.96100000000001</v>
      </c>
      <c r="E25" s="22">
        <v>389.315</v>
      </c>
      <c r="F25" s="22">
        <v>414.83800000000002</v>
      </c>
      <c r="G25" s="22">
        <v>448.06099999999998</v>
      </c>
      <c r="H25" s="22">
        <v>476.69600000000003</v>
      </c>
      <c r="I25" s="22">
        <v>494.50099999999998</v>
      </c>
      <c r="J25" s="22">
        <v>506.67099999999999</v>
      </c>
      <c r="K25" s="22">
        <v>523.93899999999996</v>
      </c>
      <c r="L25" s="22">
        <v>545.60900000000004</v>
      </c>
      <c r="M25" s="22">
        <v>579.21199999999999</v>
      </c>
      <c r="N25" s="22">
        <v>613.28</v>
      </c>
      <c r="O25" s="22">
        <v>639.16300000000001</v>
      </c>
      <c r="P25" s="22">
        <v>617.54</v>
      </c>
      <c r="Q25" s="22">
        <v>631.51199999999994</v>
      </c>
      <c r="R25" s="22">
        <v>642.92899999999997</v>
      </c>
      <c r="S25" s="22">
        <v>645.16399999999999</v>
      </c>
      <c r="T25" s="22">
        <v>660.5</v>
      </c>
      <c r="U25" s="22">
        <v>671.6</v>
      </c>
      <c r="V25" s="22">
        <v>690.00800000000004</v>
      </c>
      <c r="W25" s="51">
        <v>708.33699999999999</v>
      </c>
      <c r="X25" s="22">
        <v>737.048</v>
      </c>
      <c r="Y25" s="22">
        <v>774</v>
      </c>
      <c r="Z25" s="22">
        <v>813</v>
      </c>
      <c r="AA25" s="22"/>
    </row>
    <row r="26" spans="1:28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5"/>
      <c r="R26" s="55"/>
      <c r="S26" s="55"/>
      <c r="T26" s="55"/>
    </row>
    <row r="27" spans="1:28">
      <c r="A27" s="3" t="s">
        <v>16</v>
      </c>
      <c r="Q27" s="55"/>
      <c r="R27" s="55"/>
      <c r="S27" s="55"/>
      <c r="T27" s="55"/>
    </row>
    <row r="28" spans="1:28">
      <c r="A28" s="1" t="s">
        <v>12</v>
      </c>
      <c r="B28" s="22">
        <f>+basiscijfers!G39/basiscijfers!G46*100</f>
        <v>45.96207599909345</v>
      </c>
      <c r="C28" s="22">
        <f>+basiscijfers!H39/basiscijfers!H46*100</f>
        <v>48.45862241613618</v>
      </c>
      <c r="D28" s="22">
        <f>+basiscijfers!I39/basiscijfers!I46*100</f>
        <v>45.570885822835436</v>
      </c>
      <c r="E28" s="22">
        <f>+basiscijfers!J39/basiscijfers!J46*100</f>
        <v>48.582942458875614</v>
      </c>
      <c r="F28" s="22">
        <f>+basiscijfers!K39/basiscijfers!K46*100</f>
        <v>50.611448556178672</v>
      </c>
      <c r="G28" s="24" t="s">
        <v>22</v>
      </c>
      <c r="H28" s="22">
        <f>+basiscijfers!M39/basiscijfers!M46*100</f>
        <v>49.948661844366384</v>
      </c>
      <c r="I28" s="24" t="s">
        <v>22</v>
      </c>
      <c r="J28" s="22">
        <f>+basiscijfers!O39/basiscijfers!O46*100</f>
        <v>48.954442277223933</v>
      </c>
      <c r="K28" s="24" t="s">
        <v>22</v>
      </c>
      <c r="L28" s="22">
        <f>+basiscijfers!Q39/basiscijfers!Q46*100</f>
        <v>48.115897294044842</v>
      </c>
      <c r="M28" s="24" t="s">
        <v>22</v>
      </c>
      <c r="N28" s="22">
        <f>+basiscijfers!S39/basiscijfers!S46*100</f>
        <v>50.407653341287151</v>
      </c>
      <c r="O28" s="24" t="s">
        <v>22</v>
      </c>
      <c r="P28" s="22">
        <f>+basiscijfers!U39/basiscijfers!U46*100</f>
        <v>47.284949517735257</v>
      </c>
      <c r="Q28" s="24" t="s">
        <v>22</v>
      </c>
      <c r="R28" s="22">
        <f>+basiscijfers!W39/basiscijfers!W46*100</f>
        <v>51.116774558497482</v>
      </c>
      <c r="S28" s="22">
        <f>+basiscijfers!X39/basiscijfers!X46*100</f>
        <v>51.559411328416346</v>
      </c>
      <c r="T28" s="22">
        <f>+basiscijfers!Y39/basiscijfers!Y46*100</f>
        <v>55.43928646674626</v>
      </c>
      <c r="U28" s="22">
        <f>+basiscijfers!Z39/basiscijfers!Z46*100</f>
        <v>55.443645083932857</v>
      </c>
      <c r="V28" s="22">
        <f>+basiscijfers!AA39/basiscijfers!AA46*100</f>
        <v>54.416531604538086</v>
      </c>
      <c r="W28" s="22">
        <f>+basiscijfers!AB39/basiscijfers!AB46*100</f>
        <v>55.825402034788318</v>
      </c>
      <c r="X28" s="22">
        <f>+basiscijfers!AC39/basiscijfers!AC46*100</f>
        <v>56.410894167392115</v>
      </c>
      <c r="Y28" s="22">
        <f>+basiscijfers!AD39/basiscijfers!AD46*100</f>
        <v>56.728503232823734</v>
      </c>
      <c r="Z28" s="22">
        <f>+basiscijfers!AE39/basiscijfers!AE46*100</f>
        <v>57.59572072072072</v>
      </c>
      <c r="AA28" s="22">
        <f>+basiscijfers!AF39/basiscijfers!AF46*100</f>
        <v>56.889465714903743</v>
      </c>
    </row>
    <row r="29" spans="1:28">
      <c r="A29" s="1" t="s">
        <v>13</v>
      </c>
      <c r="B29" s="22">
        <f>+basiscijfers!G42/basiscijfers!G46*100</f>
        <v>42.162121326584568</v>
      </c>
      <c r="C29" s="22">
        <f>+basiscijfers!H42/basiscijfers!H46*100</f>
        <v>41.484872326729125</v>
      </c>
      <c r="D29" s="22">
        <f>+basiscijfers!I42/basiscijfers!I46*100</f>
        <v>39.098846897287217</v>
      </c>
      <c r="E29" s="22">
        <f>+basiscijfers!J42/basiscijfers!J46*100</f>
        <v>37.867477043007206</v>
      </c>
      <c r="F29" s="22">
        <f>+basiscijfers!K42/basiscijfers!K46*100</f>
        <v>33.657518585077447</v>
      </c>
      <c r="G29" s="24" t="s">
        <v>22</v>
      </c>
      <c r="H29" s="22">
        <f>+basiscijfers!M42/basiscijfers!M46*100</f>
        <v>35.372360054604087</v>
      </c>
      <c r="I29" s="24" t="s">
        <v>22</v>
      </c>
      <c r="J29" s="22">
        <f>+basiscijfers!O42/basiscijfers!O46*100</f>
        <v>36.629788598229204</v>
      </c>
      <c r="K29" s="24" t="s">
        <v>22</v>
      </c>
      <c r="L29" s="22">
        <f>+basiscijfers!Q42/basiscijfers!Q46*100</f>
        <v>35.187544938663954</v>
      </c>
      <c r="M29" s="24" t="s">
        <v>22</v>
      </c>
      <c r="N29" s="22">
        <f>+basiscijfers!S42/basiscijfers!S46*100</f>
        <v>34.70780375769862</v>
      </c>
      <c r="O29" s="24" t="s">
        <v>22</v>
      </c>
      <c r="P29" s="22">
        <f>+basiscijfers!U42/basiscijfers!U46*100</f>
        <v>36.702754718480982</v>
      </c>
      <c r="Q29" s="24" t="s">
        <v>22</v>
      </c>
      <c r="R29" s="22">
        <f>+basiscijfers!W42/basiscijfers!W46*100</f>
        <v>33.940304137190239</v>
      </c>
      <c r="S29" s="22">
        <f>+basiscijfers!X42/basiscijfers!X46*100</f>
        <v>32.426339368184543</v>
      </c>
      <c r="T29" s="22">
        <f>+basiscijfers!Y42/basiscijfers!Y46*100</f>
        <v>31.217079851113137</v>
      </c>
      <c r="U29" s="22">
        <f>+basiscijfers!Z42/basiscijfers!Z46*100</f>
        <v>31.277834874957179</v>
      </c>
      <c r="V29" s="22">
        <f>+basiscijfers!AA42/basiscijfers!AA46*100</f>
        <v>31.557266342517558</v>
      </c>
      <c r="W29" s="22">
        <f>+basiscijfers!AB42/basiscijfers!AB46*100</f>
        <v>30.219888414834262</v>
      </c>
      <c r="X29" s="22">
        <f>+basiscijfers!AC42/basiscijfers!AC46*100</f>
        <v>29.405546573809225</v>
      </c>
      <c r="Y29" s="22">
        <f>+basiscijfers!AD42/basiscijfers!AD46*100</f>
        <v>29.59091183757327</v>
      </c>
      <c r="Z29" s="22">
        <f>+basiscijfers!AE42/basiscijfers!AE46*100</f>
        <v>29.397522522522522</v>
      </c>
      <c r="AA29" s="22">
        <f>+basiscijfers!AF42/basiscijfers!AF46*100</f>
        <v>30.299589011464416</v>
      </c>
    </row>
    <row r="30" spans="1:28">
      <c r="A30" s="1" t="s">
        <v>14</v>
      </c>
      <c r="B30" s="22">
        <f>+(basiscijfers!G43+basiscijfers!G44)/basiscijfers!G46*100</f>
        <v>2.5534486666163021</v>
      </c>
      <c r="C30" s="22">
        <f>+(basiscijfers!H43+basiscijfers!H44)/basiscijfers!H46*100</f>
        <v>2.4461769544381662</v>
      </c>
      <c r="D30" s="22">
        <f>+(basiscijfers!I43+basiscijfers!I44)/basiscijfers!I46*100</f>
        <v>2.5728187695794178</v>
      </c>
      <c r="E30" s="22">
        <f>+(basiscijfers!J43+basiscijfers!J44)/basiscijfers!J46*100</f>
        <v>3.0455176058664204</v>
      </c>
      <c r="F30" s="22">
        <f>+(basiscijfers!K43+basiscijfers!K44)/basiscijfers!K46*100</f>
        <v>4.3483280310563828</v>
      </c>
      <c r="G30" s="24" t="s">
        <v>22</v>
      </c>
      <c r="H30" s="22">
        <f>+(basiscijfers!M43+basiscijfers!M44)/basiscijfers!M46*100</f>
        <v>4.0610396039413432</v>
      </c>
      <c r="I30" s="24" t="s">
        <v>22</v>
      </c>
      <c r="J30" s="22">
        <f>+(basiscijfers!O43+basiscijfers!O44)/basiscijfers!O46*100</f>
        <v>3.606571382659804</v>
      </c>
      <c r="K30" s="24" t="s">
        <v>22</v>
      </c>
      <c r="L30" s="22">
        <f>+(basiscijfers!Q43+basiscijfers!Q44)/basiscijfers!Q46*100</f>
        <v>4.229504295052493</v>
      </c>
      <c r="M30" s="24" t="s">
        <v>22</v>
      </c>
      <c r="N30" s="22">
        <f>+(basiscijfers!S43+basiscijfers!S44)/basiscijfers!S46*100</f>
        <v>3.8859645560366038</v>
      </c>
      <c r="O30" s="24" t="s">
        <v>22</v>
      </c>
      <c r="P30" s="22">
        <f>+(basiscijfers!U43+basiscijfers!U44)/basiscijfers!U46*100</f>
        <v>4.6481660605890784</v>
      </c>
      <c r="Q30" s="24" t="s">
        <v>22</v>
      </c>
      <c r="R30" s="22">
        <f>+(basiscijfers!W43+basiscijfers!W44)/basiscijfers!W46*100</f>
        <v>3.6199122835095547</v>
      </c>
      <c r="S30" s="22">
        <f>+(basiscijfers!X43+basiscijfers!X44)/basiscijfers!X46*100</f>
        <v>3.4916153112679003</v>
      </c>
      <c r="T30" s="22">
        <f>+(basiscijfers!Y43+basiscijfers!Y44)/basiscijfers!Y46*100</f>
        <v>2.6687267364281198</v>
      </c>
      <c r="U30" s="22">
        <f>+(basiscijfers!Z43+basiscijfers!Z44)/basiscijfers!Z46*100</f>
        <v>2.5899280575539567</v>
      </c>
      <c r="V30" s="22">
        <f>+(basiscijfers!AA43+basiscijfers!AA44)/basiscijfers!AA46*100</f>
        <v>2.4986493787142088</v>
      </c>
      <c r="W30" s="22">
        <f>+(basiscijfers!AB43+basiscijfers!AB44)/basiscijfers!AB46*100</f>
        <v>2.4876928126025599</v>
      </c>
      <c r="X30" s="22">
        <f>+(basiscijfers!AC43+basiscijfers!AC44)/basiscijfers!AC46*100</f>
        <v>2.3317995274219623</v>
      </c>
      <c r="Y30" s="22">
        <f>+(basiscijfers!AD43+basiscijfers!AD44)/basiscijfers!AD46*100</f>
        <v>2.5077043930146838</v>
      </c>
      <c r="Z30" s="22">
        <f>+(basiscijfers!AE43+basiscijfers!AE44)/basiscijfers!AE46*100</f>
        <v>2.6182432432432434</v>
      </c>
      <c r="AA30" s="22">
        <f>+(basiscijfers!AF43+basiscijfers!AF44)/basiscijfers!AF46*100</f>
        <v>2.4551157257192298</v>
      </c>
    </row>
    <row r="31" spans="1:28">
      <c r="A31" s="1" t="s">
        <v>15</v>
      </c>
      <c r="B31" s="22">
        <f>+basiscijfers!G45/basiscijfers!G46*100</f>
        <v>9.322354007705675</v>
      </c>
      <c r="C31" s="22">
        <f>+basiscijfers!H45/basiscijfers!H46*100</f>
        <v>7.6103283026965149</v>
      </c>
      <c r="D31" s="22">
        <f>+basiscijfers!I45/basiscijfers!I46*100</f>
        <v>12.757448510297941</v>
      </c>
      <c r="E31" s="22">
        <f>+basiscijfers!J45/basiscijfers!J46*100</f>
        <v>10.504062892250777</v>
      </c>
      <c r="F31" s="22">
        <f>+basiscijfers!K45/basiscijfers!K46*100</f>
        <v>11.382704827687489</v>
      </c>
      <c r="G31" s="24" t="s">
        <v>22</v>
      </c>
      <c r="H31" s="22">
        <f>+basiscijfers!M45/basiscijfers!M46*100</f>
        <v>10.617938497088183</v>
      </c>
      <c r="I31" s="24" t="s">
        <v>22</v>
      </c>
      <c r="J31" s="22">
        <f>+basiscijfers!O45/basiscijfers!O46*100</f>
        <v>10.80919774188707</v>
      </c>
      <c r="K31" s="24" t="s">
        <v>22</v>
      </c>
      <c r="L31" s="22">
        <f>+basiscijfers!Q45/basiscijfers!Q46*100</f>
        <v>12.467053472238723</v>
      </c>
      <c r="M31" s="24" t="s">
        <v>22</v>
      </c>
      <c r="N31" s="22">
        <f>+basiscijfers!S45/basiscijfers!S46*100</f>
        <v>10.998578344977638</v>
      </c>
      <c r="O31" s="24" t="s">
        <v>22</v>
      </c>
      <c r="P31" s="22">
        <f>+basiscijfers!U45/basiscijfers!U46*100</f>
        <v>11.364129703194683</v>
      </c>
      <c r="Q31" s="24" t="s">
        <v>22</v>
      </c>
      <c r="R31" s="22">
        <f>+basiscijfers!W45/basiscijfers!W46*100</f>
        <v>11.323009020802736</v>
      </c>
      <c r="S31" s="22">
        <f>+basiscijfers!X45/basiscijfers!X46*100</f>
        <v>12.522633992131208</v>
      </c>
      <c r="T31" s="22">
        <f>+basiscijfers!Y45/basiscijfers!Y46*100</f>
        <v>10.674906945712479</v>
      </c>
      <c r="U31" s="22">
        <f>+basiscijfers!Z45/basiscijfers!Z46*100</f>
        <v>10.688591983556012</v>
      </c>
      <c r="V31" s="22">
        <f>+basiscijfers!AA45/basiscijfers!AA46*100</f>
        <v>11.527552674230146</v>
      </c>
      <c r="W31" s="22">
        <f>+basiscijfers!AB45/basiscijfers!AB46*100</f>
        <v>11.467016737774859</v>
      </c>
      <c r="X31" s="22">
        <f>+basiscijfers!AC45/basiscijfers!AC46*100</f>
        <v>11.851759731376694</v>
      </c>
      <c r="Y31" s="22">
        <f>+basiscijfers!AD45/basiscijfers!AD46*100</f>
        <v>11.172880536588313</v>
      </c>
      <c r="Z31" s="22">
        <f>+basiscijfers!AE45/basiscijfers!AE46*100</f>
        <v>10.388513513513512</v>
      </c>
      <c r="AA31" s="22">
        <f>+basiscijfers!AF45/basiscijfers!AF46*100</f>
        <v>10.355829547912611</v>
      </c>
    </row>
    <row r="32" spans="1:28">
      <c r="Y32" s="52"/>
      <c r="Z32" s="52"/>
      <c r="AA32" s="52"/>
    </row>
    <row r="33" spans="1:28">
      <c r="A33" s="3" t="s">
        <v>61</v>
      </c>
      <c r="Y33" s="53"/>
      <c r="Z33" s="53"/>
      <c r="AA33" s="53"/>
    </row>
    <row r="34" spans="1:28">
      <c r="A34" s="1" t="s">
        <v>12</v>
      </c>
      <c r="B34" s="26">
        <f t="shared" ref="B34:F34" si="5">+B28/100*B$24</f>
        <v>0.84858620176750099</v>
      </c>
      <c r="C34" s="26">
        <f t="shared" si="5"/>
        <v>0.90166732089331758</v>
      </c>
      <c r="D34" s="26">
        <f t="shared" si="5"/>
        <v>0.8500895540642095</v>
      </c>
      <c r="E34" s="26">
        <f t="shared" si="5"/>
        <v>0.85717213801854053</v>
      </c>
      <c r="F34" s="26">
        <f t="shared" si="5"/>
        <v>0.90448825305831249</v>
      </c>
      <c r="G34" s="24" t="s">
        <v>22</v>
      </c>
      <c r="H34" s="26">
        <f t="shared" ref="H34" si="6">+H28/100*H$24</f>
        <v>0.87516404329187114</v>
      </c>
      <c r="I34" s="24" t="s">
        <v>22</v>
      </c>
      <c r="J34" s="26">
        <f t="shared" ref="J34" si="7">+J28/100*J$24</f>
        <v>0.84866601021681187</v>
      </c>
      <c r="K34" s="24" t="s">
        <v>22</v>
      </c>
      <c r="L34" s="26">
        <f t="shared" ref="L34" si="8">+L28/100*L$24</f>
        <v>0.82955445863087685</v>
      </c>
      <c r="M34" s="24" t="s">
        <v>22</v>
      </c>
      <c r="N34" s="26">
        <f t="shared" ref="N34" si="9">+N28/100*N$24</f>
        <v>0.82278893816853638</v>
      </c>
      <c r="O34" s="24" t="s">
        <v>22</v>
      </c>
      <c r="P34" s="26">
        <f t="shared" ref="P34:T34" si="10">+P28/100*P$24</f>
        <v>0.76095744730745751</v>
      </c>
      <c r="Q34" s="24" t="s">
        <v>22</v>
      </c>
      <c r="R34" s="26">
        <f t="shared" si="10"/>
        <v>0.97278091592975702</v>
      </c>
      <c r="S34" s="26">
        <f t="shared" si="10"/>
        <v>0.99996763395050992</v>
      </c>
      <c r="T34" s="26">
        <f t="shared" si="10"/>
        <v>1.1951551854655564</v>
      </c>
      <c r="U34" s="26">
        <f t="shared" ref="U34:V34" si="11">+U28/100*U$24</f>
        <v>1.204883859440143</v>
      </c>
      <c r="V34" s="26">
        <f t="shared" si="11"/>
        <v>1.1678125471009031</v>
      </c>
      <c r="W34" s="26">
        <f t="shared" ref="W34:X34" si="12">+W28/100*W$24</f>
        <v>1.2006996669664296</v>
      </c>
      <c r="X34" s="26">
        <f t="shared" si="12"/>
        <v>1.2300907010918229</v>
      </c>
      <c r="Y34" s="26">
        <f t="shared" ref="Y34" si="13">+Y28/100*Y$24</f>
        <v>1.2132863598400054</v>
      </c>
      <c r="Z34" s="26">
        <f>+Z28/100*Z$24</f>
        <v>1.2582504252407389</v>
      </c>
      <c r="AA34" s="26">
        <f>+AA28/100*AA$24</f>
        <v>1.3141466580142764</v>
      </c>
    </row>
    <row r="35" spans="1:28">
      <c r="A35" s="1" t="s">
        <v>13</v>
      </c>
      <c r="B35" s="26">
        <f t="shared" ref="B35:F37" si="14">+B29/100*B$24</f>
        <v>0.77842859830118705</v>
      </c>
      <c r="C35" s="26">
        <f t="shared" si="14"/>
        <v>0.77190707914114276</v>
      </c>
      <c r="D35" s="26">
        <f t="shared" si="14"/>
        <v>0.72935868423879668</v>
      </c>
      <c r="E35" s="26">
        <f t="shared" si="14"/>
        <v>0.66811404611398884</v>
      </c>
      <c r="F35" s="26">
        <f t="shared" si="14"/>
        <v>0.60150086701238881</v>
      </c>
      <c r="G35" s="24" t="s">
        <v>22</v>
      </c>
      <c r="H35" s="26">
        <f t="shared" ref="H35" si="15">+H29/100*H$24</f>
        <v>0.61976870857161359</v>
      </c>
      <c r="I35" s="24" t="s">
        <v>22</v>
      </c>
      <c r="J35" s="26">
        <f t="shared" ref="J35" si="16">+J29/100*J$24</f>
        <v>0.63500787872743125</v>
      </c>
      <c r="K35" s="24" t="s">
        <v>22</v>
      </c>
      <c r="L35" s="26">
        <f t="shared" ref="L35" si="17">+L29/100*L$24</f>
        <v>0.6066598865185413</v>
      </c>
      <c r="M35" s="24" t="s">
        <v>22</v>
      </c>
      <c r="N35" s="26">
        <f t="shared" ref="N35" si="18">+N29/100*N$24</f>
        <v>0.56652502362312074</v>
      </c>
      <c r="O35" s="24" t="s">
        <v>22</v>
      </c>
      <c r="P35" s="26">
        <f t="shared" ref="P35:T35" si="19">+P29/100*P$24</f>
        <v>0.5906580174998719</v>
      </c>
      <c r="Q35" s="24" t="s">
        <v>22</v>
      </c>
      <c r="R35" s="26">
        <f t="shared" si="19"/>
        <v>0.64590304123603781</v>
      </c>
      <c r="S35" s="26">
        <f t="shared" si="19"/>
        <v>0.62889177785877792</v>
      </c>
      <c r="T35" s="26">
        <f t="shared" si="19"/>
        <v>0.67297501892505673</v>
      </c>
      <c r="U35" s="26">
        <f t="shared" ref="U35:V35" si="20">+U29/100*U$24</f>
        <v>0.67972007147111368</v>
      </c>
      <c r="V35" s="26">
        <f t="shared" si="20"/>
        <v>0.67723852477072721</v>
      </c>
      <c r="W35" s="26">
        <f t="shared" ref="W35:X35" si="21">+W29/100*W$24</f>
        <v>0.64997310602156866</v>
      </c>
      <c r="X35" s="26">
        <f t="shared" si="21"/>
        <v>0.6412146081859823</v>
      </c>
      <c r="Y35" s="26">
        <f t="shared" ref="Y35:Z35" si="22">+Y29/100*Y$24</f>
        <v>0.63287849426251674</v>
      </c>
      <c r="Z35" s="26">
        <f t="shared" si="22"/>
        <v>0.64222558120851481</v>
      </c>
      <c r="AA35" s="26">
        <f t="shared" ref="AA35" si="23">+AA29/100*AA$24</f>
        <v>0.69992050616482804</v>
      </c>
    </row>
    <row r="36" spans="1:28">
      <c r="A36" s="1" t="s">
        <v>14</v>
      </c>
      <c r="B36" s="26">
        <f t="shared" si="14"/>
        <v>4.7143677875972269E-2</v>
      </c>
      <c r="C36" s="26">
        <f t="shared" si="14"/>
        <v>4.5515900183839803E-2</v>
      </c>
      <c r="D36" s="26">
        <f t="shared" si="14"/>
        <v>4.7993940012985938E-2</v>
      </c>
      <c r="E36" s="26">
        <f t="shared" si="14"/>
        <v>5.3733526737360225E-2</v>
      </c>
      <c r="F36" s="26">
        <f t="shared" si="14"/>
        <v>7.7709920121512413E-2</v>
      </c>
      <c r="G36" s="24" t="s">
        <v>22</v>
      </c>
      <c r="H36" s="26">
        <f t="shared" ref="H36" si="24">+H30/100*H$24</f>
        <v>7.1154575688689506E-2</v>
      </c>
      <c r="I36" s="24" t="s">
        <v>22</v>
      </c>
      <c r="J36" s="26">
        <f t="shared" ref="J36" si="25">+J30/100*J$24</f>
        <v>6.2522917298315397E-2</v>
      </c>
      <c r="K36" s="24" t="s">
        <v>22</v>
      </c>
      <c r="L36" s="26">
        <f t="shared" ref="L36" si="26">+L30/100*L$24</f>
        <v>7.2919852752979603E-2</v>
      </c>
      <c r="M36" s="24" t="s">
        <v>22</v>
      </c>
      <c r="N36" s="26">
        <f t="shared" ref="N36" si="27">+N30/100*N$24</f>
        <v>6.3429428645969219E-2</v>
      </c>
      <c r="O36" s="24" t="s">
        <v>22</v>
      </c>
      <c r="P36" s="26">
        <f t="shared" ref="P36:T36" si="28">+P30/100*P$24</f>
        <v>7.4803010602779121E-2</v>
      </c>
      <c r="Q36" s="24" t="s">
        <v>22</v>
      </c>
      <c r="R36" s="26">
        <f t="shared" si="28"/>
        <v>6.8888962911929669E-2</v>
      </c>
      <c r="S36" s="26">
        <f t="shared" si="28"/>
        <v>6.7718040441428318E-2</v>
      </c>
      <c r="T36" s="26">
        <f t="shared" si="28"/>
        <v>5.7532172596517779E-2</v>
      </c>
      <c r="U36" s="26">
        <f t="shared" ref="U36:V36" si="29">+U30/100*U$24</f>
        <v>5.6283502084574145E-2</v>
      </c>
      <c r="V36" s="26">
        <f t="shared" si="29"/>
        <v>5.3622566694878894E-2</v>
      </c>
      <c r="W36" s="26">
        <f t="shared" ref="W36:X36" si="30">+W30/100*W$24</f>
        <v>5.3505605382748601E-2</v>
      </c>
      <c r="X36" s="26">
        <f t="shared" si="30"/>
        <v>5.0847003186665969E-2</v>
      </c>
      <c r="Y36" s="26">
        <f t="shared" ref="Y36:Z36" si="31">+Y30/100*Y$24</f>
        <v>5.363377070021328E-2</v>
      </c>
      <c r="Z36" s="26">
        <f t="shared" si="31"/>
        <v>5.7198792427113461E-2</v>
      </c>
      <c r="AA36" s="26">
        <f t="shared" ref="AA36" si="32">+AA30/100*AA$24</f>
        <v>5.6713173264114215E-2</v>
      </c>
    </row>
    <row r="37" spans="1:28">
      <c r="A37" s="1" t="s">
        <v>15</v>
      </c>
      <c r="B37" s="26">
        <f t="shared" si="14"/>
        <v>0.17211626774837219</v>
      </c>
      <c r="C37" s="26">
        <f t="shared" si="14"/>
        <v>0.14160502279416823</v>
      </c>
      <c r="D37" s="26">
        <f t="shared" si="14"/>
        <v>0.23798031395040176</v>
      </c>
      <c r="E37" s="26">
        <f t="shared" si="14"/>
        <v>0.18532821586204504</v>
      </c>
      <c r="F37" s="26">
        <f t="shared" si="14"/>
        <v>0.20342280449146705</v>
      </c>
      <c r="G37" s="24" t="s">
        <v>22</v>
      </c>
      <c r="H37" s="26">
        <f t="shared" ref="H37" si="33">+H31/100*H$24</f>
        <v>0.18603977851278883</v>
      </c>
      <c r="I37" s="24" t="s">
        <v>22</v>
      </c>
      <c r="J37" s="26">
        <f t="shared" ref="J37" si="34">+J31/100*J$24</f>
        <v>0.18738644124069206</v>
      </c>
      <c r="K37" s="24" t="s">
        <v>22</v>
      </c>
      <c r="L37" s="26">
        <f t="shared" ref="L37" si="35">+L31/100*L$24</f>
        <v>0.21494143049401676</v>
      </c>
      <c r="M37" s="24" t="s">
        <v>22</v>
      </c>
      <c r="N37" s="26">
        <f t="shared" ref="N37" si="36">+N31/100*N$24</f>
        <v>0.17952648056352727</v>
      </c>
      <c r="O37" s="24" t="s">
        <v>22</v>
      </c>
      <c r="P37" s="26">
        <f t="shared" ref="P37:T37" si="37">+P31/100*P$24</f>
        <v>0.18288312069721893</v>
      </c>
      <c r="Q37" s="24" t="s">
        <v>22</v>
      </c>
      <c r="R37" s="26">
        <f t="shared" si="37"/>
        <v>0.21548321820916463</v>
      </c>
      <c r="S37" s="26">
        <f t="shared" si="37"/>
        <v>0.24286989244654539</v>
      </c>
      <c r="T37" s="26">
        <f t="shared" si="37"/>
        <v>0.23012869038607112</v>
      </c>
      <c r="U37" s="26">
        <f t="shared" ref="U37:V37" si="38">+U31/100*U$24</f>
        <v>0.23228111971411552</v>
      </c>
      <c r="V37" s="26">
        <f t="shared" si="38"/>
        <v>0.24738843607610345</v>
      </c>
      <c r="W37" s="26">
        <f t="shared" ref="W37:X37" si="39">+W31/100*W$24</f>
        <v>0.24663401742390972</v>
      </c>
      <c r="X37" s="26">
        <f t="shared" si="39"/>
        <v>0.25843836819676086</v>
      </c>
      <c r="Y37" s="26">
        <f t="shared" ref="Y37:Z37" si="40">+Y31/100*Y$24</f>
        <v>0.23896106511974541</v>
      </c>
      <c r="Z37" s="26">
        <f t="shared" si="40"/>
        <v>0.22695004737209531</v>
      </c>
      <c r="AA37" s="26">
        <f t="shared" ref="AA37" si="41">+AA31/100*AA$24</f>
        <v>0.23921966255678132</v>
      </c>
    </row>
    <row r="38" spans="1:28">
      <c r="T38" s="26"/>
      <c r="U38" s="26"/>
      <c r="V38" s="26"/>
      <c r="W38" s="26"/>
      <c r="X38" s="26"/>
      <c r="Y38" s="51"/>
      <c r="Z38" s="51"/>
      <c r="AA38" s="51"/>
    </row>
    <row r="39" spans="1:28">
      <c r="A39" s="3" t="s">
        <v>17</v>
      </c>
      <c r="Y39" s="51"/>
      <c r="Z39" s="51"/>
      <c r="AA39" s="51"/>
    </row>
    <row r="40" spans="1:28">
      <c r="A40" s="1" t="s">
        <v>12</v>
      </c>
      <c r="B40" s="22">
        <f>+basiscijfers!G9/basiscijfers!G46*100</f>
        <v>52.119060210017373</v>
      </c>
      <c r="C40" s="22">
        <f>+basiscijfers!H9/basiscijfers!H46*100</f>
        <v>52.678635290751728</v>
      </c>
      <c r="D40" s="22">
        <f>+basiscijfers!I9/basiscijfers!I46*100</f>
        <v>54.562420849163509</v>
      </c>
      <c r="E40" s="22">
        <f>+basiscijfers!J9/basiscijfers!J46*100</f>
        <v>54.16529034815354</v>
      </c>
      <c r="F40" s="22">
        <f>+basiscijfers!K9/basiscijfers!K46*100</f>
        <v>57.506695798724458</v>
      </c>
      <c r="G40" s="22">
        <f>+basiscijfers!L9/basiscijfers!L46*100</f>
        <v>57.741937899491717</v>
      </c>
      <c r="H40" s="22">
        <f>+basiscijfers!M9/basiscijfers!M46*100</f>
        <v>56.414501208434977</v>
      </c>
      <c r="I40" s="22">
        <f>+basiscijfers!N9/basiscijfers!N46*100</f>
        <v>54.138411911706562</v>
      </c>
      <c r="J40" s="22">
        <f>+basiscijfers!O9/basiscijfers!O46*100</f>
        <v>54.718337576992781</v>
      </c>
      <c r="K40" s="22">
        <f>+basiscijfers!P9/basiscijfers!P46*100</f>
        <v>55.525752278011986</v>
      </c>
      <c r="L40" s="22">
        <f>+basiscijfers!Q9/basiscijfers!Q46*100</f>
        <v>54.954593588648926</v>
      </c>
      <c r="M40" s="22">
        <f>+basiscijfers!R9/basiscijfers!R46*100</f>
        <v>55.576968015869433</v>
      </c>
      <c r="N40" s="22">
        <f>+basiscijfers!S9/basiscijfers!S46*100</f>
        <v>54.892995463807551</v>
      </c>
      <c r="O40" s="22">
        <f>+basiscijfers!T9/basiscijfers!T46*100</f>
        <v>52.571636099741447</v>
      </c>
      <c r="P40" s="22">
        <f>+basiscijfers!U9/basiscijfers!U46*100</f>
        <v>49.30132660782607</v>
      </c>
      <c r="Q40" s="22">
        <f>+basiscijfers!V9/basiscijfers!V46*100</f>
        <v>51.217063420534615</v>
      </c>
      <c r="R40" s="22">
        <f>+basiscijfers!W9/basiscijfers!W46*100</f>
        <v>56.571873402965359</v>
      </c>
      <c r="S40" s="22">
        <f>+basiscijfers!X9/basiscijfers!X46*100</f>
        <v>56.563886907289742</v>
      </c>
      <c r="T40" s="51">
        <f>'uitvoering '!$Y$4/'uitvoering '!$Y$7*100</f>
        <v>65.306552426434436</v>
      </c>
      <c r="U40" s="51">
        <f>'uitvoering '!$Z$4/'uitvoering '!$Z$7*100</f>
        <v>64.707091469681401</v>
      </c>
      <c r="V40" s="51">
        <f>'uitvoering '!$AA$4/'uitvoering '!$AA$7*100</f>
        <v>64.255807671528913</v>
      </c>
      <c r="W40" s="51">
        <f>'uitvoering '!$AB$4/'uitvoering '!$AB$7*100</f>
        <v>65.690843452576303</v>
      </c>
      <c r="X40" s="51">
        <f>'uitvoering '!$AC$4/'uitvoering '!$AC$7*100</f>
        <v>66.289198606271782</v>
      </c>
      <c r="Y40" s="51">
        <f>'uitvoering '!$AD$4/'uitvoering '!$AD$7*100</f>
        <v>66.437114896701701</v>
      </c>
      <c r="Z40" s="51">
        <f>'uitvoering '!$AE$4/'uitvoering '!$AE$7*100</f>
        <v>66.702325319520298</v>
      </c>
      <c r="AA40" s="22">
        <f>'uitvoering '!$AF$4/'uitvoering '!$AF$7*100</f>
        <v>67.307692307692307</v>
      </c>
      <c r="AB40" s="51">
        <f>'uitvoering '!$AG$4/'uitvoering '!$AG$7*100</f>
        <v>67.46738455166701</v>
      </c>
    </row>
    <row r="41" spans="1:28">
      <c r="A41" s="1" t="s">
        <v>18</v>
      </c>
      <c r="B41" s="22">
        <f>+basiscijfers!G28/basiscijfers!G46*100</f>
        <v>28.8056206088993</v>
      </c>
      <c r="C41" s="22">
        <f>+basiscijfers!H28/basiscijfers!H46*100</f>
        <v>28.624561905443091</v>
      </c>
      <c r="D41" s="22">
        <f>+basiscijfers!I28/basiscijfers!I46*100</f>
        <v>27.341198426981261</v>
      </c>
      <c r="E41" s="22">
        <f>+basiscijfers!J28/basiscijfers!J46*100</f>
        <v>27.145405298275747</v>
      </c>
      <c r="F41" s="22">
        <f>+basiscijfers!K28/basiscijfers!K46*100</f>
        <v>27.143592649559849</v>
      </c>
      <c r="G41" s="22">
        <f>+basiscijfers!L28/basiscijfers!L46*100</f>
        <v>28.668142403288595</v>
      </c>
      <c r="H41" s="22">
        <f>+basiscijfers!M28/basiscijfers!M46*100</f>
        <v>29.471894093038369</v>
      </c>
      <c r="I41" s="22">
        <f>+basiscijfers!N28/basiscijfers!N46*100</f>
        <v>31.990333088243577</v>
      </c>
      <c r="J41" s="22">
        <f>+basiscijfers!O28/basiscijfers!O46*100</f>
        <v>31.437623047661617</v>
      </c>
      <c r="K41" s="22">
        <f>+basiscijfers!P28/basiscijfers!P46*100</f>
        <v>30.765266879536629</v>
      </c>
      <c r="L41" s="22">
        <f>+basiscijfers!Q28/basiscijfers!Q46*100</f>
        <v>32.118466302452106</v>
      </c>
      <c r="M41" s="22">
        <f>+basiscijfers!R28/basiscijfers!R46*100</f>
        <v>31.644386053474467</v>
      </c>
      <c r="N41" s="22">
        <f>+basiscijfers!S28/basiscijfers!S46*100</f>
        <v>32.530065266140831</v>
      </c>
      <c r="O41" s="22">
        <f>+basiscijfers!T28/basiscijfers!T46*100</f>
        <v>34.852325547688814</v>
      </c>
      <c r="P41" s="22">
        <f>+basiscijfers!U28/basiscijfers!U46*100</f>
        <v>37.345995045401651</v>
      </c>
      <c r="Q41" s="22">
        <f>+basiscijfers!V28/basiscijfers!V46*100</f>
        <v>36.228964920810014</v>
      </c>
      <c r="R41" s="22">
        <f>+basiscijfers!W28/basiscijfers!W46*100</f>
        <v>32.644677821624427</v>
      </c>
      <c r="S41" s="22">
        <f>+basiscijfers!X28/basiscijfers!X46*100</f>
        <v>31.594937292485554</v>
      </c>
      <c r="T41" s="51">
        <f>'uitvoering '!$Z$6/'uitvoering '!$Z$7*100</f>
        <v>29.201781431997258</v>
      </c>
      <c r="U41" s="51">
        <f>'uitvoering '!$Z$6/'uitvoering '!$Z$7*100</f>
        <v>29.201781431997258</v>
      </c>
      <c r="V41" s="51">
        <f>'uitvoering '!$AA$6/'uitvoering '!$AA$7*100</f>
        <v>29.666396542409508</v>
      </c>
      <c r="W41" s="51">
        <f>'uitvoering '!$AC$6/'uitvoering '!$AC$7*100</f>
        <v>28.036336485813841</v>
      </c>
      <c r="X41" s="51">
        <f>'uitvoering '!$AB$6/'uitvoering '!$AB$7*100</f>
        <v>28.250738431243843</v>
      </c>
      <c r="Y41" s="51">
        <f>'uitvoering '!$AD$6/'uitvoering '!$AD$7*100</f>
        <v>27.697233297088321</v>
      </c>
      <c r="Z41" s="51">
        <f>'uitvoering '!$AE$6/'uitvoering '!$AE$7*100</f>
        <v>27.58853668149316</v>
      </c>
      <c r="AA41" s="51">
        <f>'uitvoering '!$AF$6/'uitvoering '!$AF$7*100</f>
        <v>27.102854652429727</v>
      </c>
      <c r="AB41" s="51">
        <f>'uitvoering '!$AG$6/'uitvoering '!$AG$7*100</f>
        <v>26.920687512942639</v>
      </c>
    </row>
    <row r="42" spans="1:28">
      <c r="A42" s="1" t="s">
        <v>19</v>
      </c>
      <c r="B42" s="22">
        <f>+basiscijfers!G17/basiscijfers!G46*100</f>
        <v>18.100778121930951</v>
      </c>
      <c r="C42" s="22">
        <f>+basiscijfers!H17/basiscijfers!H46*100</f>
        <v>17.738359201773836</v>
      </c>
      <c r="D42" s="22">
        <f>+basiscijfers!I17/basiscijfers!I46*100</f>
        <v>17.129907351862965</v>
      </c>
      <c r="E42" s="22">
        <f>+basiscijfers!J17/basiscijfers!J46*100</f>
        <v>17.711567681839206</v>
      </c>
      <c r="F42" s="22">
        <f>+basiscijfers!K17/basiscijfers!K46*100</f>
        <v>14.444380402302064</v>
      </c>
      <c r="G42" s="22">
        <f>+basiscijfers!L17/basiscijfers!L46*100</f>
        <v>12.620969174531638</v>
      </c>
      <c r="H42" s="22">
        <f>+basiscijfers!M17/basiscijfers!M46*100</f>
        <v>13.335237451783716</v>
      </c>
      <c r="I42" s="22">
        <f>+basiscijfers!N17/basiscijfers!N46*100</f>
        <v>13.177692250047349</v>
      </c>
      <c r="J42" s="22">
        <f>+basiscijfers!O17/basiscijfers!O46*100</f>
        <v>13.844039375345607</v>
      </c>
      <c r="K42" s="22">
        <f>+basiscijfers!P17/basiscijfers!P46*100</f>
        <v>13.708980842451391</v>
      </c>
      <c r="L42" s="22">
        <f>+basiscijfers!Q17/basiscijfers!Q46*100</f>
        <v>12.926940108898972</v>
      </c>
      <c r="M42" s="22">
        <f>+basiscijfers!R17/basiscijfers!R46*100</f>
        <v>12.77864593065611</v>
      </c>
      <c r="N42" s="22">
        <f>+basiscijfers!S17/basiscijfers!S46*100</f>
        <v>12.576939270051628</v>
      </c>
      <c r="O42" s="22">
        <f>+basiscijfers!T17/basiscijfers!T46*100</f>
        <v>12.576038352569727</v>
      </c>
      <c r="P42" s="22">
        <f>+basiscijfers!U17/basiscijfers!U46*100</f>
        <v>13.352678346772276</v>
      </c>
      <c r="Q42" s="22">
        <f>+basiscijfers!V17/basiscijfers!V46*100</f>
        <v>12.55397165865538</v>
      </c>
      <c r="R42" s="22">
        <f>+basiscijfers!W17/basiscijfers!W46*100</f>
        <v>10.783448775410216</v>
      </c>
      <c r="S42" s="22">
        <f>+basiscijfers!X17/basiscijfers!X46*100</f>
        <v>11.841175800224699</v>
      </c>
      <c r="T42" s="51">
        <f>'uitvoering '!$Y$5/'uitvoering '!$Y$7*100</f>
        <v>5.9554744012922249</v>
      </c>
      <c r="U42" s="51">
        <f>'uitvoering '!$Z$5/'uitvoering '!$Z$7*100</f>
        <v>6.0911270983213432</v>
      </c>
      <c r="V42" s="51">
        <f>'uitvoering '!$AA$5/'uitvoering '!$AA$7*100</f>
        <v>6.0777957860615883</v>
      </c>
      <c r="W42" s="51">
        <f>'uitvoering '!$AB$5/'uitvoering '!$AB$7*100</f>
        <v>6.0584181161798494</v>
      </c>
      <c r="X42" s="51">
        <f>'uitvoering '!$AC$5/'uitvoering '!$AC$7*100</f>
        <v>5.674464907914385</v>
      </c>
      <c r="Y42" s="51">
        <f>'uitvoering '!$AD$5/'uitvoering '!$AD$7*100</f>
        <v>5.8656518062099794</v>
      </c>
      <c r="Z42" s="51">
        <f>'uitvoering '!$AE$5/'uitvoering '!$AE$7*100</f>
        <v>5.7091379989865434</v>
      </c>
      <c r="AA42" s="51">
        <f>'uitvoering '!$AF$5/'uitvoering '!$AF$7*100</f>
        <v>5.5894530398779692</v>
      </c>
      <c r="AB42" s="51">
        <f>'uitvoering '!$AG$5/'uitvoering '!$AG$7*100</f>
        <v>5.6119279353903497</v>
      </c>
    </row>
    <row r="43" spans="1:28">
      <c r="A43" s="1" t="s">
        <v>20</v>
      </c>
      <c r="B43" s="22">
        <f>+basiscijfers!G36/basiscijfers!G46*100</f>
        <v>0.97454105915237565</v>
      </c>
      <c r="C43" s="22">
        <f>+basiscijfers!H36/basiscijfers!H46*100</f>
        <v>0.95844360203132828</v>
      </c>
      <c r="D43" s="22">
        <f>+basiscijfers!I36/basiscijfers!I46*100</f>
        <v>0.96647337199226824</v>
      </c>
      <c r="E43" s="22">
        <f>+basiscijfers!J36/basiscijfers!J46*100</f>
        <v>0.97773667173151912</v>
      </c>
      <c r="F43" s="22">
        <f>+basiscijfers!K36/basiscijfers!K46*100</f>
        <v>0.90533114941362836</v>
      </c>
      <c r="G43" s="22">
        <f>+basiscijfers!L36/basiscijfers!L46*100</f>
        <v>0.96895052268804949</v>
      </c>
      <c r="H43" s="22">
        <f>+basiscijfers!M36/basiscijfers!M46*100</f>
        <v>0.77836724674293312</v>
      </c>
      <c r="I43" s="22">
        <f>+basiscijfers!N36/basiscijfers!N46*100</f>
        <v>0.69356275000249212</v>
      </c>
      <c r="J43" s="24" t="s">
        <v>22</v>
      </c>
      <c r="K43" s="24" t="s">
        <v>22</v>
      </c>
      <c r="L43" s="24" t="s">
        <v>22</v>
      </c>
      <c r="M43" s="24" t="s">
        <v>22</v>
      </c>
      <c r="N43" s="24" t="s">
        <v>22</v>
      </c>
      <c r="O43" s="24" t="s">
        <v>22</v>
      </c>
      <c r="P43" s="24" t="s">
        <v>22</v>
      </c>
      <c r="Q43" s="24" t="s">
        <v>22</v>
      </c>
      <c r="R43" s="24" t="s">
        <v>22</v>
      </c>
      <c r="S43" s="24" t="s">
        <v>22</v>
      </c>
      <c r="T43" s="24" t="s">
        <v>22</v>
      </c>
      <c r="U43" s="24" t="s">
        <v>22</v>
      </c>
      <c r="V43" s="24" t="s">
        <v>22</v>
      </c>
      <c r="W43" s="24" t="s">
        <v>22</v>
      </c>
      <c r="X43" s="24" t="s">
        <v>22</v>
      </c>
    </row>
    <row r="45" spans="1:28" s="3" customFormat="1">
      <c r="A45" s="3" t="s">
        <v>62</v>
      </c>
    </row>
    <row r="46" spans="1:28" s="7" customFormat="1">
      <c r="B46" s="7" t="s">
        <v>1</v>
      </c>
      <c r="C46" s="7" t="s">
        <v>2</v>
      </c>
      <c r="D46" s="7" t="s">
        <v>3</v>
      </c>
      <c r="E46" s="7" t="s">
        <v>4</v>
      </c>
      <c r="F46" s="7">
        <v>1999</v>
      </c>
      <c r="G46" s="7">
        <v>2000</v>
      </c>
      <c r="H46" s="7">
        <v>2001</v>
      </c>
      <c r="I46" s="7">
        <v>2002</v>
      </c>
      <c r="J46" s="7">
        <v>2003</v>
      </c>
      <c r="K46" s="7">
        <v>2004</v>
      </c>
      <c r="L46" s="7">
        <v>2005</v>
      </c>
      <c r="M46" s="7">
        <v>2006</v>
      </c>
      <c r="N46" s="7">
        <v>2007</v>
      </c>
      <c r="O46" s="7">
        <v>2008</v>
      </c>
      <c r="P46" s="7">
        <v>2009</v>
      </c>
      <c r="Q46" s="7">
        <v>2010</v>
      </c>
      <c r="R46" s="7">
        <v>2011</v>
      </c>
      <c r="S46" s="7">
        <v>2012</v>
      </c>
      <c r="T46" s="7">
        <v>2013</v>
      </c>
      <c r="U46" s="7">
        <v>2014</v>
      </c>
      <c r="V46" s="7">
        <v>2015</v>
      </c>
      <c r="W46" s="7">
        <v>2016</v>
      </c>
      <c r="X46" s="7">
        <v>2017</v>
      </c>
      <c r="Y46" s="7">
        <v>2018</v>
      </c>
      <c r="Z46" s="7">
        <v>2019</v>
      </c>
      <c r="AA46" s="7">
        <v>2020</v>
      </c>
      <c r="AB46" s="7">
        <v>2021</v>
      </c>
    </row>
    <row r="47" spans="1:28">
      <c r="A47" s="1" t="s">
        <v>12</v>
      </c>
      <c r="B47" s="26">
        <f t="shared" ref="B47:I47" si="42">+B40/100*B$24</f>
        <v>0.9622610463500969</v>
      </c>
      <c r="C47" s="26">
        <f t="shared" si="42"/>
        <v>0.98018890308181317</v>
      </c>
      <c r="D47" s="26">
        <f t="shared" si="42"/>
        <v>1.0178196708453442</v>
      </c>
      <c r="E47" s="26">
        <f t="shared" si="42"/>
        <v>0.95566417726597941</v>
      </c>
      <c r="F47" s="26">
        <f t="shared" si="42"/>
        <v>1.0277147227747974</v>
      </c>
      <c r="G47" s="26">
        <f t="shared" si="42"/>
        <v>0.99484222014413215</v>
      </c>
      <c r="H47" s="26">
        <f t="shared" si="42"/>
        <v>0.98845376742433544</v>
      </c>
      <c r="I47" s="26">
        <f t="shared" si="42"/>
        <v>0.91870390555327497</v>
      </c>
      <c r="J47" s="26">
        <f t="shared" ref="J47:T47" si="43">+J40/100*J$24</f>
        <v>0.94858793353607918</v>
      </c>
      <c r="K47" s="26">
        <f t="shared" si="43"/>
        <v>0.96786076241699903</v>
      </c>
      <c r="L47" s="26">
        <f t="shared" si="43"/>
        <v>0.94745875474619456</v>
      </c>
      <c r="M47" s="26">
        <f t="shared" si="43"/>
        <v>0.94611299489651446</v>
      </c>
      <c r="N47" s="26">
        <f t="shared" si="43"/>
        <v>0.89600182624576041</v>
      </c>
      <c r="O47" s="26">
        <f t="shared" si="43"/>
        <v>0.82342062979240038</v>
      </c>
      <c r="P47" s="26">
        <f t="shared" si="43"/>
        <v>0.79340703600183138</v>
      </c>
      <c r="Q47" s="26">
        <f t="shared" si="43"/>
        <v>0.8262709180506469</v>
      </c>
      <c r="R47" s="26">
        <f t="shared" si="43"/>
        <v>1.0765945093390201</v>
      </c>
      <c r="S47" s="26">
        <f t="shared" si="43"/>
        <v>1.0970268026809928</v>
      </c>
      <c r="T47" s="26">
        <f t="shared" si="43"/>
        <v>1.4078728236184708</v>
      </c>
      <c r="U47" s="26">
        <f t="shared" ref="U47:V47" si="44">+U40/100*U$24</f>
        <v>1.4061941631923764</v>
      </c>
      <c r="V47" s="26">
        <f t="shared" si="44"/>
        <v>1.3789695191939804</v>
      </c>
      <c r="W47" s="26">
        <f>+W40/100*W$24</f>
        <v>1.4128868038800737</v>
      </c>
      <c r="X47" s="26">
        <f>+X40/100*X$24</f>
        <v>1.445496087093378</v>
      </c>
      <c r="Y47" s="26">
        <f>+Y40/100*Y$24</f>
        <v>1.4209302325581394</v>
      </c>
      <c r="Z47" s="26">
        <f>+Z40/100*Z$24</f>
        <v>1.4571955719557195</v>
      </c>
      <c r="AA47" s="26">
        <f>+Z40/100*AA$24</f>
        <v>1.5408237148809187</v>
      </c>
      <c r="AB47" s="26">
        <f>+AB40/100*AB$24</f>
        <v>1.5247628908676742</v>
      </c>
    </row>
    <row r="48" spans="1:28">
      <c r="A48" s="1" t="s">
        <v>18</v>
      </c>
      <c r="B48" s="26">
        <f t="shared" ref="B48:I50" si="45">+B41/100*B$24</f>
        <v>0.53183089864225541</v>
      </c>
      <c r="C48" s="26">
        <f t="shared" si="45"/>
        <v>0.53261588460738829</v>
      </c>
      <c r="D48" s="26">
        <f t="shared" si="45"/>
        <v>0.51002886511209389</v>
      </c>
      <c r="E48" s="26">
        <f t="shared" si="45"/>
        <v>0.47893939558310877</v>
      </c>
      <c r="F48" s="26">
        <f t="shared" si="45"/>
        <v>0.48508907367223802</v>
      </c>
      <c r="G48" s="26">
        <f t="shared" si="45"/>
        <v>0.49392658912036302</v>
      </c>
      <c r="H48" s="26">
        <f t="shared" si="45"/>
        <v>0.51638504507488403</v>
      </c>
      <c r="I48" s="26">
        <f t="shared" si="45"/>
        <v>0.54286121277533261</v>
      </c>
      <c r="J48" s="26">
        <f t="shared" ref="J48:T48" si="46">+J41/100*J$24</f>
        <v>0.54499736656119502</v>
      </c>
      <c r="K48" s="26">
        <f t="shared" si="46"/>
        <v>0.53626458780608299</v>
      </c>
      <c r="L48" s="26">
        <f t="shared" si="46"/>
        <v>0.55374664973529164</v>
      </c>
      <c r="M48" s="26">
        <f t="shared" si="46"/>
        <v>0.53869734045522966</v>
      </c>
      <c r="N48" s="26">
        <f t="shared" si="46"/>
        <v>0.53097845435622792</v>
      </c>
      <c r="O48" s="26">
        <f t="shared" si="46"/>
        <v>0.54588607053735627</v>
      </c>
      <c r="P48" s="26">
        <f t="shared" si="46"/>
        <v>0.60100969434781215</v>
      </c>
      <c r="Q48" s="26">
        <f t="shared" si="46"/>
        <v>0.5844720119806881</v>
      </c>
      <c r="R48" s="26">
        <f t="shared" si="46"/>
        <v>0.62124654510840238</v>
      </c>
      <c r="S48" s="26">
        <f t="shared" si="46"/>
        <v>0.61276717237787592</v>
      </c>
      <c r="T48" s="26">
        <f t="shared" si="46"/>
        <v>0.62952939562484322</v>
      </c>
      <c r="U48" s="26">
        <f t="shared" ref="U48:V48" si="47">+U41/100*U$24</f>
        <v>0.63460393091125666</v>
      </c>
      <c r="V48" s="26">
        <f t="shared" si="47"/>
        <v>0.63665928510973779</v>
      </c>
      <c r="W48" s="26">
        <f t="shared" ref="W48:X48" si="48">+W41/100*W$24</f>
        <v>0.60300900046358408</v>
      </c>
      <c r="X48" s="26">
        <f t="shared" si="48"/>
        <v>0.61603296944968444</v>
      </c>
      <c r="Y48" s="26">
        <f t="shared" ref="Y48:Z48" si="49">+Y41/100*Y$24</f>
        <v>0.59237726098191223</v>
      </c>
      <c r="Z48" s="26">
        <f t="shared" si="49"/>
        <v>0.60270602706027054</v>
      </c>
      <c r="AA48" s="26">
        <v>0.62</v>
      </c>
      <c r="AB48" s="26">
        <f t="shared" ref="AB48" si="50">+AB41/100*AB$24</f>
        <v>0.60840753779250356</v>
      </c>
    </row>
    <row r="49" spans="1:28">
      <c r="A49" s="1" t="s">
        <v>19</v>
      </c>
      <c r="B49" s="26">
        <f t="shared" si="45"/>
        <v>0.33419009523914073</v>
      </c>
      <c r="C49" s="26">
        <f t="shared" si="45"/>
        <v>0.33005682004655756</v>
      </c>
      <c r="D49" s="26">
        <f t="shared" si="45"/>
        <v>0.31954514464604628</v>
      </c>
      <c r="E49" s="26">
        <f t="shared" si="45"/>
        <v>0.31249367718625332</v>
      </c>
      <c r="F49" s="26">
        <f t="shared" si="45"/>
        <v>0.25813867749874875</v>
      </c>
      <c r="G49" s="26">
        <f t="shared" si="45"/>
        <v>0.2174480706868038</v>
      </c>
      <c r="H49" s="26">
        <f t="shared" si="45"/>
        <v>0.23365031005082917</v>
      </c>
      <c r="I49" s="26">
        <f t="shared" si="45"/>
        <v>0.22361936578490232</v>
      </c>
      <c r="J49" s="26">
        <f t="shared" ref="J49:T49" si="51">+J42/100*J$24</f>
        <v>0.23999794738597627</v>
      </c>
      <c r="K49" s="26">
        <f t="shared" si="51"/>
        <v>0.23895911546954893</v>
      </c>
      <c r="L49" s="26">
        <f t="shared" si="51"/>
        <v>0.22287022391492806</v>
      </c>
      <c r="M49" s="26">
        <f t="shared" si="51"/>
        <v>0.21753692948350514</v>
      </c>
      <c r="N49" s="26">
        <f t="shared" si="51"/>
        <v>0.20528959039916514</v>
      </c>
      <c r="O49" s="26">
        <f t="shared" si="51"/>
        <v>0.19697635814338438</v>
      </c>
      <c r="P49" s="26">
        <f t="shared" si="51"/>
        <v>0.21488486575768373</v>
      </c>
      <c r="Q49" s="26">
        <f t="shared" si="51"/>
        <v>0.20252980149229155</v>
      </c>
      <c r="R49" s="26">
        <f t="shared" si="51"/>
        <v>0.20521508383946646</v>
      </c>
      <c r="S49" s="26">
        <f t="shared" si="51"/>
        <v>0.22965336963839264</v>
      </c>
      <c r="T49" s="26">
        <f t="shared" si="51"/>
        <v>0.12838758516275545</v>
      </c>
      <c r="U49" s="26">
        <f t="shared" ref="U49:V49" si="52">+U42/100*U$24</f>
        <v>0.13237045860631327</v>
      </c>
      <c r="V49" s="26">
        <f t="shared" si="52"/>
        <v>0.13043327033889462</v>
      </c>
      <c r="W49" s="26">
        <f t="shared" ref="W49:X49" si="53">+W42/100*W$24</f>
        <v>0.13030520783186533</v>
      </c>
      <c r="X49" s="26">
        <f t="shared" si="53"/>
        <v>0.12373685295937306</v>
      </c>
      <c r="Y49" s="26">
        <f t="shared" ref="Y49:Z49" si="54">+Y42/100*Y$24</f>
        <v>0.12545219638242894</v>
      </c>
      <c r="Z49" s="26">
        <f t="shared" si="54"/>
        <v>0.12472324723247231</v>
      </c>
      <c r="AA49" s="26">
        <f t="shared" ref="AA49:AB49" si="55">+AA42/100*AA$24</f>
        <v>0.12911636522118108</v>
      </c>
      <c r="AB49" s="26">
        <f t="shared" si="55"/>
        <v>0.12682957133982189</v>
      </c>
    </row>
    <row r="50" spans="1:28">
      <c r="A50" s="1" t="s">
        <v>20</v>
      </c>
      <c r="B50" s="26">
        <f t="shared" si="45"/>
        <v>1.799270546153971E-2</v>
      </c>
      <c r="C50" s="26">
        <f t="shared" si="45"/>
        <v>1.7833715276709163E-2</v>
      </c>
      <c r="D50" s="26">
        <f t="shared" si="45"/>
        <v>1.8028811662909223E-2</v>
      </c>
      <c r="E50" s="26">
        <f t="shared" si="45"/>
        <v>1.7250676696592873E-2</v>
      </c>
      <c r="F50" s="26">
        <f t="shared" si="45"/>
        <v>1.6179370737896808E-2</v>
      </c>
      <c r="G50" s="26">
        <f t="shared" si="45"/>
        <v>1.6694155483293571E-2</v>
      </c>
      <c r="H50" s="26">
        <f t="shared" si="45"/>
        <v>1.3637983514914487E-2</v>
      </c>
      <c r="I50" s="26">
        <f t="shared" si="45"/>
        <v>1.1769440304468545E-2</v>
      </c>
      <c r="J50" s="24" t="s">
        <v>22</v>
      </c>
      <c r="K50" s="24" t="s">
        <v>22</v>
      </c>
      <c r="L50" s="24" t="s">
        <v>22</v>
      </c>
      <c r="M50" s="24" t="s">
        <v>22</v>
      </c>
      <c r="N50" s="24" t="s">
        <v>22</v>
      </c>
      <c r="O50" s="24" t="s">
        <v>22</v>
      </c>
      <c r="P50" s="24" t="s">
        <v>22</v>
      </c>
      <c r="Q50" s="24" t="s">
        <v>22</v>
      </c>
      <c r="R50" s="24" t="s">
        <v>22</v>
      </c>
      <c r="S50" s="24" t="s">
        <v>22</v>
      </c>
      <c r="T50" s="24" t="s">
        <v>22</v>
      </c>
      <c r="U50" s="24" t="s">
        <v>22</v>
      </c>
      <c r="V50" s="24" t="s">
        <v>22</v>
      </c>
      <c r="W50" s="24" t="s">
        <v>22</v>
      </c>
      <c r="X50" s="24" t="s">
        <v>22</v>
      </c>
    </row>
    <row r="51" spans="1:28">
      <c r="B51" s="26"/>
      <c r="C51" s="26"/>
      <c r="D51" s="26"/>
      <c r="E51" s="26"/>
      <c r="F51" s="26"/>
      <c r="G51" s="26"/>
      <c r="H51" s="26"/>
      <c r="I51" s="26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6"/>
    </row>
    <row r="52" spans="1:28">
      <c r="A52" s="1" t="s">
        <v>118</v>
      </c>
      <c r="B52" s="26">
        <f t="shared" ref="B52:I52" si="56">+B49+B50</f>
        <v>0.35218280070068042</v>
      </c>
      <c r="C52" s="26">
        <f t="shared" si="56"/>
        <v>0.34789053532326675</v>
      </c>
      <c r="D52" s="26">
        <f t="shared" si="56"/>
        <v>0.33757395630895548</v>
      </c>
      <c r="E52" s="26">
        <f t="shared" si="56"/>
        <v>0.32974435388284618</v>
      </c>
      <c r="F52" s="26">
        <f t="shared" si="56"/>
        <v>0.27431804823664557</v>
      </c>
      <c r="G52" s="26">
        <f t="shared" si="56"/>
        <v>0.23414222617009736</v>
      </c>
      <c r="H52" s="26">
        <f t="shared" si="56"/>
        <v>0.24728829356574367</v>
      </c>
      <c r="I52" s="26">
        <f t="shared" si="56"/>
        <v>0.23538880608937088</v>
      </c>
      <c r="J52" s="26"/>
      <c r="K52" s="26"/>
      <c r="W52" s="26"/>
    </row>
    <row r="53" spans="1:28">
      <c r="B53" s="26"/>
      <c r="C53" s="26"/>
      <c r="D53" s="26"/>
      <c r="E53" s="26"/>
      <c r="F53" s="26"/>
      <c r="G53" s="26"/>
      <c r="H53" s="26"/>
      <c r="I53" s="26"/>
      <c r="W53" s="26"/>
    </row>
    <row r="54" spans="1:28">
      <c r="A54" s="1" t="s">
        <v>139</v>
      </c>
      <c r="B54" s="26">
        <f t="shared" ref="B54:T54" si="57">+B48+B49</f>
        <v>0.86602099388139608</v>
      </c>
      <c r="C54" s="26">
        <f t="shared" si="57"/>
        <v>0.86267270465394585</v>
      </c>
      <c r="D54" s="26">
        <f t="shared" si="57"/>
        <v>0.82957400975814011</v>
      </c>
      <c r="E54" s="26">
        <f t="shared" si="57"/>
        <v>0.79143307276936214</v>
      </c>
      <c r="F54" s="26">
        <f t="shared" si="57"/>
        <v>0.74322775117098683</v>
      </c>
      <c r="G54" s="26">
        <f t="shared" si="57"/>
        <v>0.71137465980716685</v>
      </c>
      <c r="H54" s="26">
        <f t="shared" si="57"/>
        <v>0.75003535512571318</v>
      </c>
      <c r="I54" s="26">
        <f t="shared" si="57"/>
        <v>0.76648057856023488</v>
      </c>
      <c r="J54" s="26">
        <f t="shared" si="57"/>
        <v>0.78499531394717126</v>
      </c>
      <c r="K54" s="26">
        <f t="shared" si="57"/>
        <v>0.77522370327563195</v>
      </c>
      <c r="L54" s="26">
        <f t="shared" si="57"/>
        <v>0.7766168736502197</v>
      </c>
      <c r="M54" s="26">
        <f t="shared" si="57"/>
        <v>0.75623426993873477</v>
      </c>
      <c r="N54" s="26">
        <f t="shared" si="57"/>
        <v>0.73626804475539309</v>
      </c>
      <c r="O54" s="26">
        <f t="shared" si="57"/>
        <v>0.74286242868074059</v>
      </c>
      <c r="P54" s="26">
        <f t="shared" si="57"/>
        <v>0.81589456010549588</v>
      </c>
      <c r="Q54" s="26">
        <f t="shared" si="57"/>
        <v>0.78700181347297971</v>
      </c>
      <c r="R54" s="26">
        <f t="shared" si="57"/>
        <v>0.82646162894786879</v>
      </c>
      <c r="S54" s="26">
        <f t="shared" si="57"/>
        <v>0.84242054201626859</v>
      </c>
      <c r="T54" s="26">
        <f t="shared" si="57"/>
        <v>0.75791698078759873</v>
      </c>
      <c r="U54" s="26">
        <f t="shared" ref="U54:V54" si="58">+U48+U49</f>
        <v>0.76697438951756991</v>
      </c>
      <c r="V54" s="26">
        <f t="shared" si="58"/>
        <v>0.76709255544863242</v>
      </c>
      <c r="W54" s="26">
        <f t="shared" ref="W54:Y54" si="59">+W48+W49</f>
        <v>0.73331420829544935</v>
      </c>
      <c r="X54" s="26">
        <f t="shared" si="59"/>
        <v>0.73976982240905753</v>
      </c>
      <c r="Y54" s="26">
        <f t="shared" si="59"/>
        <v>0.71782945736434112</v>
      </c>
      <c r="Z54" s="26">
        <f t="shared" ref="Z54:AB54" si="60">+Z48+Z49</f>
        <v>0.72742927429274284</v>
      </c>
      <c r="AA54" s="26">
        <f t="shared" si="60"/>
        <v>0.74911636522118108</v>
      </c>
      <c r="AB54" s="26">
        <f t="shared" si="60"/>
        <v>0.73523710913232543</v>
      </c>
    </row>
  </sheetData>
  <pageMargins left="0.25" right="0.25" top="0.75" bottom="0.75" header="0.3" footer="0.3"/>
  <pageSetup paperSize="9" scale="59" orientation="landscape" r:id="rId1"/>
  <headerFooter>
    <oddFooter>&amp;L&amp;Z&amp;F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"/>
  <sheetViews>
    <sheetView workbookViewId="0">
      <selection activeCell="AD24" sqref="AC24:AD24"/>
    </sheetView>
  </sheetViews>
  <sheetFormatPr defaultRowHeight="15"/>
  <cols>
    <col min="1" max="1" width="23.140625" style="1" bestFit="1" customWidth="1"/>
    <col min="2" max="27" width="6.7109375" style="1" customWidth="1"/>
    <col min="28" max="28" width="7.28515625" style="1" customWidth="1"/>
    <col min="29" max="16384" width="9.140625" style="1"/>
  </cols>
  <sheetData>
    <row r="1" spans="1:33">
      <c r="A1" s="28" t="s">
        <v>113</v>
      </c>
    </row>
    <row r="3" spans="1:33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</row>
    <row r="4" spans="1:33">
      <c r="A4" s="1" t="s">
        <v>68</v>
      </c>
      <c r="B4" s="23">
        <f>+basiscijfers!B9</f>
        <v>2665.0512090973862</v>
      </c>
      <c r="C4" s="23">
        <f>+basiscijfers!C9</f>
        <v>2504.8667928175669</v>
      </c>
      <c r="D4" s="23">
        <f>+basiscijfers!D9</f>
        <v>2476.7324194199782</v>
      </c>
      <c r="E4" s="23">
        <f>+basiscijfers!E9</f>
        <v>2608.7824623022088</v>
      </c>
      <c r="F4" s="23">
        <f>+basiscijfers!F9</f>
        <v>2916.8992290274127</v>
      </c>
      <c r="G4" s="23">
        <f>+basiscijfers!G9</f>
        <v>3130.6297108058684</v>
      </c>
      <c r="H4" s="23">
        <f>+basiscijfers!H9</f>
        <v>3342.091291503873</v>
      </c>
      <c r="I4" s="23">
        <f>+basiscijfers!I9</f>
        <v>3714.6448489138766</v>
      </c>
      <c r="J4" s="23">
        <f>+basiscijfers!J9</f>
        <v>3720.5439917230478</v>
      </c>
      <c r="K4" s="23">
        <f>+basiscijfers!K9</f>
        <v>4263.3512016645145</v>
      </c>
      <c r="L4" s="23">
        <f>+basiscijfers!L9</f>
        <v>4457.5</v>
      </c>
      <c r="M4" s="23">
        <f>+basiscijfers!M9</f>
        <v>4711.9195711611101</v>
      </c>
      <c r="N4" s="23">
        <f>+basiscijfers!N9</f>
        <v>4543</v>
      </c>
      <c r="O4" s="23">
        <f>+basiscijfers!O9</f>
        <v>4806.2199687265884</v>
      </c>
      <c r="P4" s="23">
        <f>+basiscijfers!P9</f>
        <v>5071</v>
      </c>
      <c r="Q4" s="23">
        <f>+basiscijfers!Q9</f>
        <v>5169.4202371831652</v>
      </c>
      <c r="R4" s="23">
        <f>+basiscijfers!R9</f>
        <v>5480</v>
      </c>
      <c r="S4" s="23">
        <f>+basiscijfers!S9</f>
        <v>5495</v>
      </c>
      <c r="T4" s="23">
        <f>+basiscijfers!T9</f>
        <v>5263</v>
      </c>
      <c r="U4" s="23">
        <f>+basiscijfers!U9</f>
        <v>4899.6058101257095</v>
      </c>
      <c r="V4" s="23">
        <f>+basiscijfers!V9</f>
        <v>5218</v>
      </c>
      <c r="W4" s="23">
        <f>+basiscijfers!W9</f>
        <v>6921.7383129482696</v>
      </c>
      <c r="X4" s="23">
        <f>+basiscijfers!X9</f>
        <v>7077.6220012488011</v>
      </c>
      <c r="Y4" s="23">
        <v>9299</v>
      </c>
      <c r="Z4" s="23">
        <v>9444</v>
      </c>
      <c r="AA4" s="23">
        <v>9515</v>
      </c>
      <c r="AB4" s="23">
        <v>10008</v>
      </c>
      <c r="AC4" s="23">
        <v>10654</v>
      </c>
      <c r="AD4" s="23">
        <v>10998</v>
      </c>
      <c r="AE4" s="23">
        <v>11847</v>
      </c>
      <c r="AF4" s="23">
        <v>12355</v>
      </c>
      <c r="AG4" s="1">
        <v>13032</v>
      </c>
    </row>
    <row r="5" spans="1:33">
      <c r="A5" s="1" t="s">
        <v>110</v>
      </c>
      <c r="B5" s="23">
        <f>+basiscijfers!B18</f>
        <v>963.82917897545485</v>
      </c>
      <c r="C5" s="23">
        <f>+basiscijfers!C18</f>
        <v>1040.0642552785985</v>
      </c>
      <c r="D5" s="23">
        <f>+basiscijfers!D18</f>
        <v>1065.0221671635559</v>
      </c>
      <c r="E5" s="23">
        <f>+basiscijfers!E18</f>
        <v>1088.6187384002433</v>
      </c>
      <c r="F5" s="23">
        <f>+basiscijfers!F18</f>
        <v>1114.4842107173813</v>
      </c>
      <c r="G5" s="23">
        <f>+basiscijfers!G18</f>
        <v>1145.7950456276008</v>
      </c>
      <c r="H5" s="23">
        <f>+basiscijfers!H18</f>
        <v>1186.1814848596232</v>
      </c>
      <c r="I5" s="23">
        <f>+basiscijfers!I18</f>
        <v>1232.0132866847271</v>
      </c>
      <c r="J5" s="23">
        <f>+basiscijfers!J18</f>
        <v>1283.7442313190029</v>
      </c>
      <c r="K5" s="23">
        <f>+basiscijfers!K18</f>
        <v>1137.9755049439357</v>
      </c>
      <c r="L5" s="23">
        <f>+basiscijfers!L18</f>
        <v>1049.0999999999999</v>
      </c>
      <c r="M5" s="23">
        <f>+basiscijfers!M18</f>
        <v>1178.8134038961575</v>
      </c>
      <c r="N5" s="23">
        <f>+basiscijfers!N18</f>
        <v>1164</v>
      </c>
      <c r="O5" s="23">
        <f>+basiscijfers!O18</f>
        <v>1216</v>
      </c>
      <c r="P5" s="23">
        <f>+basiscijfers!P18</f>
        <v>1252</v>
      </c>
      <c r="Q5" s="23">
        <f>+basiscijfers!Q18</f>
        <v>1216</v>
      </c>
      <c r="R5" s="23">
        <f>+basiscijfers!R18</f>
        <v>1260</v>
      </c>
      <c r="S5" s="23">
        <f>+basiscijfers!S18</f>
        <v>1259</v>
      </c>
      <c r="T5" s="23">
        <f>+basiscijfers!T18</f>
        <v>1259</v>
      </c>
      <c r="U5" s="23">
        <f>+basiscijfers!U18</f>
        <v>1327</v>
      </c>
      <c r="V5" s="23">
        <f>+basiscijfers!V18</f>
        <v>1279</v>
      </c>
      <c r="W5" s="23">
        <f>+basiscijfers!W18</f>
        <v>1319.3872863782435</v>
      </c>
      <c r="X5" s="23">
        <f>+basiscijfers!X18</f>
        <v>1481.6408656938395</v>
      </c>
      <c r="Y5" s="23">
        <v>848</v>
      </c>
      <c r="Z5" s="23">
        <v>889</v>
      </c>
      <c r="AA5" s="23">
        <v>900</v>
      </c>
      <c r="AB5" s="23">
        <v>923</v>
      </c>
      <c r="AC5" s="23">
        <v>912</v>
      </c>
      <c r="AD5" s="23">
        <v>971</v>
      </c>
      <c r="AE5" s="23">
        <v>1014</v>
      </c>
      <c r="AF5" s="23">
        <v>1026</v>
      </c>
      <c r="AG5" s="1">
        <v>1084</v>
      </c>
    </row>
    <row r="6" spans="1:33">
      <c r="A6" s="1" t="s">
        <v>111</v>
      </c>
      <c r="B6" s="23">
        <f>+basiscijfers!B28</f>
        <v>1411.7102522564223</v>
      </c>
      <c r="C6" s="23">
        <f>+basiscijfers!C28</f>
        <v>1498.8360537457286</v>
      </c>
      <c r="D6" s="23">
        <f>+basiscijfers!D28</f>
        <v>1534.2309106007592</v>
      </c>
      <c r="E6" s="23">
        <f>+basiscijfers!E28</f>
        <v>1587.7769760993956</v>
      </c>
      <c r="F6" s="23">
        <f>+basiscijfers!F28</f>
        <v>1634.5163383566803</v>
      </c>
      <c r="G6" s="23">
        <f>+basiscijfers!G28</f>
        <v>1730.2639639516999</v>
      </c>
      <c r="H6" s="23">
        <f>+basiscijfers!H28</f>
        <v>1816.0284247927354</v>
      </c>
      <c r="I6" s="23">
        <f>+basiscijfers!I28</f>
        <v>1861.406446401749</v>
      </c>
      <c r="J6" s="23">
        <f>+basiscijfers!J28</f>
        <v>1864.5829079143798</v>
      </c>
      <c r="K6" s="23">
        <f>+basiscijfers!K28</f>
        <v>2012.3338114404387</v>
      </c>
      <c r="L6" s="23">
        <f>+basiscijfers!L28</f>
        <v>2213.0924144785895</v>
      </c>
      <c r="M6" s="23">
        <f>+basiscijfers!M28</f>
        <v>2461.5868544701693</v>
      </c>
      <c r="N6" s="23">
        <f>+basiscijfers!N28</f>
        <v>2684.4541257861474</v>
      </c>
      <c r="O6" s="23">
        <f>+basiscijfers!O28</f>
        <v>2761.3436071292726</v>
      </c>
      <c r="P6" s="23">
        <f>+basiscijfers!P28</f>
        <v>2809.6993187053126</v>
      </c>
      <c r="Q6" s="23">
        <f>+basiscijfers!Q28</f>
        <v>3021.2915581542284</v>
      </c>
      <c r="R6" s="23">
        <f>+basiscijfers!R28</f>
        <v>3120.1996395975448</v>
      </c>
      <c r="S6" s="23">
        <f>+basiscijfers!S28</f>
        <v>3256.3846648758745</v>
      </c>
      <c r="T6" s="23">
        <f>+basiscijfers!T28</f>
        <v>3489.1017850286835</v>
      </c>
      <c r="U6" s="23">
        <f>+basiscijfers!U28</f>
        <v>3711.4752664754787</v>
      </c>
      <c r="V6" s="23">
        <f>+basiscijfers!V28</f>
        <v>3691.0108922994827</v>
      </c>
      <c r="W6" s="23">
        <f>+basiscijfers!W28</f>
        <v>3994.1741999999999</v>
      </c>
      <c r="X6" s="23">
        <f>+basiscijfers!X28</f>
        <v>3953.3531999999996</v>
      </c>
      <c r="Y6" s="23">
        <v>4092</v>
      </c>
      <c r="Z6" s="23">
        <v>4262</v>
      </c>
      <c r="AA6" s="23">
        <v>4393</v>
      </c>
      <c r="AB6" s="23">
        <v>4304</v>
      </c>
      <c r="AC6" s="23">
        <v>4506</v>
      </c>
      <c r="AD6" s="23">
        <v>4585</v>
      </c>
      <c r="AE6" s="23">
        <v>4900</v>
      </c>
      <c r="AF6" s="23">
        <v>4975</v>
      </c>
      <c r="AG6" s="1">
        <v>5200</v>
      </c>
    </row>
    <row r="7" spans="1:33">
      <c r="A7" s="1" t="s">
        <v>112</v>
      </c>
      <c r="B7" s="23">
        <f t="shared" ref="B7:Z7" si="0">SUM(B4:B6)</f>
        <v>5040.5906403292629</v>
      </c>
      <c r="C7" s="23">
        <f t="shared" si="0"/>
        <v>5043.7671018418941</v>
      </c>
      <c r="D7" s="23">
        <f t="shared" si="0"/>
        <v>5075.9854971842933</v>
      </c>
      <c r="E7" s="23">
        <f t="shared" si="0"/>
        <v>5285.1781768018482</v>
      </c>
      <c r="F7" s="23">
        <f t="shared" si="0"/>
        <v>5665.8997781014741</v>
      </c>
      <c r="G7" s="23">
        <f t="shared" si="0"/>
        <v>6006.6887203851693</v>
      </c>
      <c r="H7" s="23">
        <f t="shared" si="0"/>
        <v>6344.3012011562314</v>
      </c>
      <c r="I7" s="23">
        <f t="shared" si="0"/>
        <v>6808.0645820003529</v>
      </c>
      <c r="J7" s="23">
        <f t="shared" si="0"/>
        <v>6868.8711309564305</v>
      </c>
      <c r="K7" s="23">
        <f t="shared" si="0"/>
        <v>7413.6605180488887</v>
      </c>
      <c r="L7" s="23">
        <f t="shared" si="0"/>
        <v>7719.6924144785899</v>
      </c>
      <c r="M7" s="23">
        <f t="shared" si="0"/>
        <v>8352.3198295274378</v>
      </c>
      <c r="N7" s="23">
        <f t="shared" si="0"/>
        <v>8391.4541257861474</v>
      </c>
      <c r="O7" s="23">
        <f t="shared" si="0"/>
        <v>8783.5635758558601</v>
      </c>
      <c r="P7" s="23">
        <f t="shared" si="0"/>
        <v>9132.6993187053122</v>
      </c>
      <c r="Q7" s="23">
        <f t="shared" si="0"/>
        <v>9406.7117953373927</v>
      </c>
      <c r="R7" s="23">
        <f t="shared" si="0"/>
        <v>9860.1996395975439</v>
      </c>
      <c r="S7" s="23">
        <f t="shared" si="0"/>
        <v>10010.384664875874</v>
      </c>
      <c r="T7" s="23">
        <f t="shared" si="0"/>
        <v>10011.101785028684</v>
      </c>
      <c r="U7" s="23">
        <f t="shared" si="0"/>
        <v>9938.0810766011891</v>
      </c>
      <c r="V7" s="23">
        <f t="shared" si="0"/>
        <v>10188.010892299482</v>
      </c>
      <c r="W7" s="23">
        <f t="shared" si="0"/>
        <v>12235.299799326513</v>
      </c>
      <c r="X7" s="23">
        <f t="shared" si="0"/>
        <v>12512.616066942641</v>
      </c>
      <c r="Y7" s="23">
        <f t="shared" si="0"/>
        <v>14239</v>
      </c>
      <c r="Z7" s="23">
        <f t="shared" si="0"/>
        <v>14595</v>
      </c>
      <c r="AA7" s="23">
        <f t="shared" ref="AA7" si="1">SUM(AA4:AA6)</f>
        <v>14808</v>
      </c>
      <c r="AB7" s="23">
        <f t="shared" ref="AB7:AG7" si="2">SUM(AB4:AB6)</f>
        <v>15235</v>
      </c>
      <c r="AC7" s="23">
        <f t="shared" si="2"/>
        <v>16072</v>
      </c>
      <c r="AD7" s="23">
        <f t="shared" si="2"/>
        <v>16554</v>
      </c>
      <c r="AE7" s="23">
        <f t="shared" si="2"/>
        <v>17761</v>
      </c>
      <c r="AF7" s="23">
        <f t="shared" si="2"/>
        <v>18356</v>
      </c>
      <c r="AG7" s="23">
        <f t="shared" si="2"/>
        <v>19316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abSelected="1" topLeftCell="G1" workbookViewId="0">
      <selection activeCell="AE9" sqref="AE9:AF9"/>
    </sheetView>
  </sheetViews>
  <sheetFormatPr defaultRowHeight="15"/>
  <cols>
    <col min="1" max="1" width="20.42578125" style="1" customWidth="1"/>
    <col min="2" max="25" width="6.7109375" style="1" customWidth="1"/>
    <col min="26" max="27" width="7.7109375" style="1" customWidth="1"/>
    <col min="28" max="16384" width="9.140625" style="1"/>
  </cols>
  <sheetData>
    <row r="1" spans="1:32">
      <c r="A1" s="3" t="s">
        <v>66</v>
      </c>
    </row>
    <row r="3" spans="1:32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</row>
    <row r="4" spans="1:32">
      <c r="A4" s="1" t="str">
        <f>+basiscijfers!A4</f>
        <v>Bedrijven</v>
      </c>
      <c r="B4" s="8">
        <f>+basiscijfers!B4</f>
        <v>2269.3548606667846</v>
      </c>
      <c r="C4" s="8">
        <f>+basiscijfers!C4</f>
        <v>2243.4893883496466</v>
      </c>
      <c r="D4" s="8">
        <f>+basiscijfers!D4</f>
        <v>2206.2794106302554</v>
      </c>
      <c r="E4" s="8">
        <f>+basiscijfers!E4</f>
        <v>2154.5484659959793</v>
      </c>
      <c r="F4" s="8">
        <f>+basiscijfers!F4</f>
        <v>2307.0186186022661</v>
      </c>
      <c r="G4" s="8">
        <f>+basiscijfers!G4</f>
        <v>2505.774353249747</v>
      </c>
      <c r="H4" s="8">
        <f>+basiscijfers!H4</f>
        <v>2824.3280649450244</v>
      </c>
      <c r="I4" s="8">
        <f>+basiscijfers!I4</f>
        <v>2812.0759991105906</v>
      </c>
      <c r="J4" s="8">
        <f>+basiscijfers!J4</f>
        <v>3016.7308765672428</v>
      </c>
      <c r="K4" s="8">
        <f>+basiscijfers!K4</f>
        <v>3390.641124386334</v>
      </c>
      <c r="L4" s="8"/>
      <c r="M4" s="8">
        <f>+basiscijfers!M4</f>
        <v>3783.6916543670736</v>
      </c>
      <c r="N4" s="8"/>
      <c r="O4" s="8">
        <f>+basiscijfers!O4</f>
        <v>3921.2076241710047</v>
      </c>
      <c r="P4" s="8"/>
      <c r="Q4" s="8">
        <f>+basiscijfers!Q4</f>
        <v>4086.1237861913419</v>
      </c>
      <c r="R4" s="8"/>
      <c r="S4" s="8">
        <f>+basiscijfers!S4</f>
        <v>4563</v>
      </c>
      <c r="T4" s="8"/>
      <c r="U4" s="8">
        <f>+basiscijfers!U4</f>
        <v>3925.2166201024729</v>
      </c>
      <c r="V4" s="8"/>
      <c r="W4" s="8">
        <f>+basiscijfers!W4</f>
        <v>5691.53758950662</v>
      </c>
      <c r="X4" s="8">
        <f>+basiscijfers!X4</f>
        <v>5851.1935857170101</v>
      </c>
      <c r="Y4" s="8">
        <f>+basiscijfers!Y4</f>
        <v>7514</v>
      </c>
      <c r="Z4" s="8">
        <f>+basiscijfers!Z4</f>
        <v>7690</v>
      </c>
      <c r="AA4" s="8">
        <f>+basiscijfers!AA4</f>
        <v>7643</v>
      </c>
      <c r="AB4" s="1">
        <f>+basiscijfers!AB4</f>
        <v>8097</v>
      </c>
      <c r="AC4" s="1">
        <f>+basiscijfers!AC4</f>
        <v>8618</v>
      </c>
      <c r="AD4" s="5">
        <v>8905</v>
      </c>
      <c r="AE4" s="5">
        <v>9737</v>
      </c>
      <c r="AF4" s="5">
        <v>10030</v>
      </c>
    </row>
    <row r="5" spans="1:32">
      <c r="A5" s="1" t="str">
        <f>+basiscijfers!A5</f>
        <v>Overheid</v>
      </c>
      <c r="B5" s="8">
        <f>+basiscijfers!B5</f>
        <v>316.73859083091696</v>
      </c>
      <c r="C5" s="8">
        <f>+basiscijfers!C5</f>
        <v>187.41122924522736</v>
      </c>
      <c r="D5" s="8">
        <f>+basiscijfers!D5</f>
        <v>178.78940513951471</v>
      </c>
      <c r="E5" s="8">
        <f>+basiscijfers!E5</f>
        <v>202.38597637620194</v>
      </c>
      <c r="F5" s="8">
        <f>+basiscijfers!F5</f>
        <v>246.40265733694542</v>
      </c>
      <c r="G5" s="8">
        <f>+basiscijfers!G5</f>
        <v>206.01621810492307</v>
      </c>
      <c r="H5" s="8">
        <f>+basiscijfers!H5</f>
        <v>187.8650094613175</v>
      </c>
      <c r="I5" s="8">
        <f>+basiscijfers!I5</f>
        <v>199.20951486357097</v>
      </c>
      <c r="J5" s="8">
        <f>+basiscijfers!J5</f>
        <v>161.99953714417956</v>
      </c>
      <c r="K5" s="8">
        <f>+basiscijfers!K5</f>
        <v>203.35774488212041</v>
      </c>
      <c r="L5" s="8"/>
      <c r="M5" s="8">
        <f>+basiscijfers!M5</f>
        <v>213.27376325244362</v>
      </c>
      <c r="N5" s="8"/>
      <c r="O5" s="8">
        <f>+basiscijfers!O5</f>
        <v>158.76692585261802</v>
      </c>
      <c r="P5" s="8"/>
      <c r="Q5" s="8">
        <f>+basiscijfers!Q5</f>
        <v>176.6993820807196</v>
      </c>
      <c r="R5" s="8"/>
      <c r="S5" s="8">
        <f>+basiscijfers!S5</f>
        <v>125</v>
      </c>
      <c r="T5" s="8"/>
      <c r="U5" s="8">
        <f>+basiscijfers!U5</f>
        <v>183.07425479322956</v>
      </c>
      <c r="V5" s="8"/>
      <c r="W5" s="8">
        <f>+basiscijfers!W5</f>
        <v>264.425480449124</v>
      </c>
      <c r="X5" s="8">
        <f>+basiscijfers!X5</f>
        <v>156.42805809814399</v>
      </c>
      <c r="Y5" s="8">
        <f>+basiscijfers!Y5</f>
        <v>634</v>
      </c>
      <c r="Z5" s="8">
        <f>+basiscijfers!Z5</f>
        <v>587</v>
      </c>
      <c r="AA5" s="8">
        <f>+basiscijfers!AA5</f>
        <v>597</v>
      </c>
      <c r="AB5" s="1">
        <f>+basiscijfers!AB5</f>
        <v>598</v>
      </c>
      <c r="AC5" s="1">
        <f>+basiscijfers!AC5</f>
        <v>608</v>
      </c>
      <c r="AD5" s="5">
        <v>707</v>
      </c>
      <c r="AE5" s="5">
        <v>725</v>
      </c>
      <c r="AF5" s="5">
        <v>831</v>
      </c>
    </row>
    <row r="6" spans="1:32">
      <c r="A6" s="1" t="str">
        <f>+basiscijfers!A6</f>
        <v>Hoger onderwijs</v>
      </c>
      <c r="B6" s="8">
        <f>+basiscijfers!B6</f>
        <v>0.45378021609013891</v>
      </c>
      <c r="C6" s="8">
        <f>+basiscijfers!C6</f>
        <v>0.45378021609013891</v>
      </c>
      <c r="D6" s="8">
        <f>+basiscijfers!D6</f>
        <v>0.45378021609013891</v>
      </c>
      <c r="E6" s="8">
        <f>+basiscijfers!E6</f>
        <v>0</v>
      </c>
      <c r="F6" s="8">
        <f>+basiscijfers!F6</f>
        <v>0</v>
      </c>
      <c r="G6" s="8">
        <f>+basiscijfers!G6</f>
        <v>0</v>
      </c>
      <c r="H6" s="8">
        <f>+basiscijfers!H6</f>
        <v>0</v>
      </c>
      <c r="I6" s="8">
        <f>+basiscijfers!I6</f>
        <v>0</v>
      </c>
      <c r="J6" s="8">
        <f>+basiscijfers!J6</f>
        <v>0</v>
      </c>
      <c r="K6" s="8">
        <f>+basiscijfers!K6</f>
        <v>1.7119961850272378</v>
      </c>
      <c r="L6" s="8"/>
      <c r="M6" s="8">
        <f>+basiscijfers!M6</f>
        <v>2.716366425736136</v>
      </c>
      <c r="N6" s="8"/>
      <c r="O6" s="8">
        <f>+basiscijfers!O6</f>
        <v>2.6509620487423824</v>
      </c>
      <c r="P6" s="8"/>
      <c r="Q6" s="8">
        <f>+basiscijfers!Q6</f>
        <v>4.8978191930237083</v>
      </c>
      <c r="R6" s="8"/>
      <c r="S6" s="8">
        <f>+basiscijfers!S6</f>
        <v>2</v>
      </c>
      <c r="T6" s="8"/>
      <c r="U6" s="8">
        <f>+basiscijfers!U6</f>
        <v>7.1446939381516374</v>
      </c>
      <c r="V6" s="8"/>
      <c r="W6" s="8">
        <f>+basiscijfers!W6</f>
        <v>5.3437997525201499</v>
      </c>
      <c r="X6" s="8">
        <f>+basiscijfers!X6</f>
        <v>9.92067123406928</v>
      </c>
      <c r="Y6" s="8">
        <f>+basiscijfers!Y6</f>
        <v>15</v>
      </c>
      <c r="Z6" s="8">
        <f>+basiscijfers!Z6</f>
        <v>17</v>
      </c>
      <c r="AA6" s="8">
        <f>+basiscijfers!AA6</f>
        <v>17</v>
      </c>
      <c r="AB6" s="1">
        <f>+basiscijfers!AB6</f>
        <v>18</v>
      </c>
      <c r="AC6" s="1">
        <f>+basiscijfers!AC6</f>
        <v>23</v>
      </c>
      <c r="AD6" s="5">
        <v>22</v>
      </c>
      <c r="AE6" s="5">
        <v>22</v>
      </c>
      <c r="AF6" s="5">
        <v>26</v>
      </c>
    </row>
    <row r="7" spans="1:32">
      <c r="A7" s="1" t="str">
        <f>+basiscijfers!A7</f>
        <v>Privaat non profit</v>
      </c>
      <c r="B7" s="8">
        <f>+basiscijfers!B7</f>
        <v>9.9831647539830559</v>
      </c>
      <c r="C7" s="8">
        <f>+basiscijfers!C7</f>
        <v>13.613406482704166</v>
      </c>
      <c r="D7" s="8">
        <f>+basiscijfers!D7</f>
        <v>14.974747130974583</v>
      </c>
      <c r="E7" s="8">
        <f>+basiscijfers!E7</f>
        <v>46.739362257284306</v>
      </c>
      <c r="F7" s="8">
        <f>+basiscijfers!F7</f>
        <v>6.8067032413520829</v>
      </c>
      <c r="G7" s="8">
        <f>+basiscijfers!G7</f>
        <v>4.5378021609013892</v>
      </c>
      <c r="H7" s="8">
        <f>+basiscijfers!H7</f>
        <v>2.7226812965408334</v>
      </c>
      <c r="I7" s="8">
        <f>+basiscijfers!I7</f>
        <v>3.1764615126309721</v>
      </c>
      <c r="J7" s="8">
        <f>+basiscijfers!J7</f>
        <v>3.1764615126309717</v>
      </c>
      <c r="K7" s="8">
        <f>+basiscijfers!K7</f>
        <v>21.195784369139311</v>
      </c>
      <c r="L7" s="8"/>
      <c r="M7" s="8">
        <f>+basiscijfers!M7</f>
        <v>33.630633952935348</v>
      </c>
      <c r="N7" s="8"/>
      <c r="O7" s="8">
        <f>+basiscijfers!O7</f>
        <v>4.6208576751117771</v>
      </c>
      <c r="P7" s="8"/>
      <c r="Q7" s="8">
        <f>+basiscijfers!Q7</f>
        <v>11.959460213980863</v>
      </c>
      <c r="R7" s="8"/>
      <c r="S7" s="8">
        <f>+basiscijfers!S7</f>
        <v>10</v>
      </c>
      <c r="T7" s="8"/>
      <c r="U7" s="8">
        <f>+basiscijfers!U7</f>
        <v>2.79381773825052</v>
      </c>
      <c r="V7" s="8"/>
      <c r="W7" s="8">
        <f>+basiscijfers!W7</f>
        <v>47.575543240006702</v>
      </c>
      <c r="X7" s="8">
        <f>+basiscijfers!X7</f>
        <v>30.630273295747699</v>
      </c>
      <c r="Y7" s="8">
        <f>+basiscijfers!Y7</f>
        <v>48</v>
      </c>
      <c r="Z7" s="8">
        <f>+basiscijfers!Z7</f>
        <v>45</v>
      </c>
      <c r="AA7" s="8">
        <f>+basiscijfers!AA7</f>
        <v>48</v>
      </c>
      <c r="AB7" s="1">
        <f>+basiscijfers!AB7</f>
        <v>47</v>
      </c>
      <c r="AC7" s="1">
        <f>+basiscijfers!AC7</f>
        <v>55</v>
      </c>
      <c r="AD7" s="5">
        <v>79</v>
      </c>
      <c r="AE7" s="5">
        <v>93</v>
      </c>
      <c r="AF7" s="5">
        <v>102</v>
      </c>
    </row>
    <row r="8" spans="1:32">
      <c r="A8" s="1" t="str">
        <f>+basiscijfers!A8</f>
        <v>Buitenland</v>
      </c>
      <c r="B8" s="8">
        <f>+basiscijfers!B8</f>
        <v>68.520812629610973</v>
      </c>
      <c r="C8" s="8">
        <f>+basiscijfers!C8</f>
        <v>59.898988523898332</v>
      </c>
      <c r="D8" s="8">
        <f>+basiscijfers!D8</f>
        <v>76.23507630314333</v>
      </c>
      <c r="E8" s="8">
        <f>+basiscijfers!E8</f>
        <v>205.10865767274277</v>
      </c>
      <c r="F8" s="8">
        <f>+basiscijfers!F8</f>
        <v>356.67124984684915</v>
      </c>
      <c r="G8" s="8">
        <f>+basiscijfers!G8</f>
        <v>414.30133729029683</v>
      </c>
      <c r="H8" s="8">
        <f>+basiscijfers!H8</f>
        <v>327.17553580099013</v>
      </c>
      <c r="I8" s="8">
        <f>+basiscijfers!I8</f>
        <v>700.18287342708436</v>
      </c>
      <c r="J8" s="8">
        <f>+basiscijfers!J8</f>
        <v>538.63711649899471</v>
      </c>
      <c r="K8" s="8">
        <f>+basiscijfers!K8</f>
        <v>646.44455184189383</v>
      </c>
      <c r="L8" s="8"/>
      <c r="M8" s="8">
        <f>+basiscijfers!M8</f>
        <v>678.60715316292135</v>
      </c>
      <c r="N8" s="8"/>
      <c r="O8" s="8">
        <f>+basiscijfers!O8</f>
        <v>718.97359897911133</v>
      </c>
      <c r="P8" s="8"/>
      <c r="Q8" s="8">
        <f>+basiscijfers!Q8</f>
        <v>889.73978950409992</v>
      </c>
      <c r="R8" s="8"/>
      <c r="S8" s="8">
        <f>+basiscijfers!S8</f>
        <v>795</v>
      </c>
      <c r="T8" s="8"/>
      <c r="U8" s="8">
        <f>+basiscijfers!U8</f>
        <v>781.37642355360572</v>
      </c>
      <c r="V8" s="8"/>
      <c r="W8" s="8">
        <f>+basiscijfers!W8</f>
        <v>912.85590000000002</v>
      </c>
      <c r="X8" s="8">
        <f>+basiscijfers!X8</f>
        <v>1029.4494129038301</v>
      </c>
      <c r="Y8" s="8">
        <f>+basiscijfers!Y8</f>
        <v>1089</v>
      </c>
      <c r="Z8" s="8">
        <f>+basiscijfers!Z8</f>
        <v>1106</v>
      </c>
      <c r="AA8" s="8">
        <f>+basiscijfers!AA8</f>
        <v>1210</v>
      </c>
      <c r="AB8" s="1">
        <f>+basiscijfers!AB8</f>
        <v>1247</v>
      </c>
      <c r="AC8" s="1">
        <f>+basiscijfers!AC8</f>
        <v>1363</v>
      </c>
      <c r="AD8" s="5">
        <v>1285</v>
      </c>
      <c r="AE8" s="5">
        <v>1270</v>
      </c>
      <c r="AF8" s="5">
        <v>1324</v>
      </c>
    </row>
    <row r="9" spans="1:32" s="3" customFormat="1">
      <c r="A9" s="3" t="s">
        <v>132</v>
      </c>
      <c r="B9" s="9">
        <f>+basiscijfers!B9</f>
        <v>2665.0512090973862</v>
      </c>
      <c r="C9" s="9">
        <f>+basiscijfers!C9</f>
        <v>2504.8667928175669</v>
      </c>
      <c r="D9" s="9">
        <f>+basiscijfers!D9</f>
        <v>2476.7324194199782</v>
      </c>
      <c r="E9" s="9">
        <f>+basiscijfers!E9</f>
        <v>2608.7824623022088</v>
      </c>
      <c r="F9" s="9">
        <f>+basiscijfers!F9</f>
        <v>2916.8992290274127</v>
      </c>
      <c r="G9" s="9">
        <f>+basiscijfers!G9</f>
        <v>3130.6297108058684</v>
      </c>
      <c r="H9" s="9">
        <f>+basiscijfers!H9</f>
        <v>3342.091291503873</v>
      </c>
      <c r="I9" s="9">
        <f>+basiscijfers!I9</f>
        <v>3714.6448489138766</v>
      </c>
      <c r="J9" s="9">
        <f>+basiscijfers!J9</f>
        <v>3720.5439917230478</v>
      </c>
      <c r="K9" s="9">
        <f>+basiscijfers!K9</f>
        <v>4263.3512016645145</v>
      </c>
      <c r="L9" s="9">
        <f>+basiscijfers!L9</f>
        <v>4457.5</v>
      </c>
      <c r="M9" s="9">
        <f>+basiscijfers!M9</f>
        <v>4711.9195711611101</v>
      </c>
      <c r="N9" s="9">
        <f>+basiscijfers!N9</f>
        <v>4543</v>
      </c>
      <c r="O9" s="9">
        <f>+basiscijfers!O9</f>
        <v>4806.2199687265884</v>
      </c>
      <c r="P9" s="9">
        <f>+basiscijfers!P9</f>
        <v>5071</v>
      </c>
      <c r="Q9" s="9">
        <f>+basiscijfers!Q9</f>
        <v>5169.4202371831652</v>
      </c>
      <c r="R9" s="9">
        <f>+basiscijfers!R9</f>
        <v>5480</v>
      </c>
      <c r="S9" s="9">
        <f>+basiscijfers!S9</f>
        <v>5495</v>
      </c>
      <c r="T9" s="9">
        <f>+basiscijfers!T9</f>
        <v>5263</v>
      </c>
      <c r="U9" s="9">
        <f>+basiscijfers!U9</f>
        <v>4899.6058101257095</v>
      </c>
      <c r="V9" s="9">
        <f>+basiscijfers!V9</f>
        <v>5218</v>
      </c>
      <c r="W9" s="9">
        <f>+basiscijfers!W9</f>
        <v>6921.7383129482696</v>
      </c>
      <c r="X9" s="9">
        <f>+basiscijfers!X9</f>
        <v>7077.6220012488011</v>
      </c>
      <c r="Y9" s="9">
        <f>+basiscijfers!Y9</f>
        <v>9300</v>
      </c>
      <c r="Z9" s="9">
        <f>+basiscijfers!Z9</f>
        <v>9445</v>
      </c>
      <c r="AA9" s="9">
        <f>+basiscijfers!AA9</f>
        <v>9515</v>
      </c>
      <c r="AB9" s="3">
        <f>+basiscijfers!AB9</f>
        <v>10007</v>
      </c>
      <c r="AC9" s="3">
        <f>+basiscijfers!AC9</f>
        <v>10667</v>
      </c>
      <c r="AD9" s="3">
        <f>+basiscijfers!AD9</f>
        <v>10998</v>
      </c>
      <c r="AE9" s="3">
        <f>+basiscijfers!AE9</f>
        <v>11847</v>
      </c>
      <c r="AF9" s="3">
        <f>+basiscijfers!AF9</f>
        <v>12313</v>
      </c>
    </row>
    <row r="22" spans="22:22">
      <c r="V22" s="1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opLeftCell="A10" workbookViewId="0">
      <selection activeCell="AE13" sqref="AE13:AF16"/>
    </sheetView>
  </sheetViews>
  <sheetFormatPr defaultRowHeight="15"/>
  <cols>
    <col min="1" max="1" width="23.85546875" style="1" customWidth="1"/>
    <col min="2" max="26" width="6.7109375" style="1" customWidth="1"/>
    <col min="27" max="16384" width="9.140625" style="1"/>
  </cols>
  <sheetData>
    <row r="1" spans="1:32">
      <c r="A1" s="3" t="s">
        <v>103</v>
      </c>
    </row>
    <row r="2" spans="1:32">
      <c r="A2" s="3"/>
    </row>
    <row r="3" spans="1:32">
      <c r="A3" s="3" t="s">
        <v>98</v>
      </c>
    </row>
    <row r="4" spans="1:32" s="30" customFormat="1">
      <c r="A4" s="28"/>
      <c r="B4" s="29">
        <v>1990</v>
      </c>
      <c r="C4" s="29">
        <v>1991</v>
      </c>
      <c r="D4" s="29">
        <v>1992</v>
      </c>
      <c r="E4" s="29">
        <v>1993</v>
      </c>
      <c r="F4" s="29">
        <v>1994</v>
      </c>
      <c r="G4" s="29" t="s">
        <v>1</v>
      </c>
      <c r="H4" s="29" t="s">
        <v>2</v>
      </c>
      <c r="I4" s="29" t="s">
        <v>3</v>
      </c>
      <c r="J4" s="29" t="s">
        <v>4</v>
      </c>
      <c r="K4" s="29">
        <v>1999</v>
      </c>
      <c r="L4" s="29">
        <v>2000</v>
      </c>
      <c r="M4" s="29">
        <v>2001</v>
      </c>
      <c r="N4" s="29">
        <v>2002</v>
      </c>
      <c r="O4" s="29">
        <v>2003</v>
      </c>
      <c r="P4" s="29">
        <v>2004</v>
      </c>
      <c r="Q4" s="29">
        <v>2005</v>
      </c>
      <c r="R4" s="29">
        <v>2006</v>
      </c>
      <c r="S4" s="29">
        <v>2007</v>
      </c>
      <c r="T4" s="29">
        <v>2008</v>
      </c>
      <c r="U4" s="29">
        <v>2009</v>
      </c>
      <c r="V4" s="29">
        <v>2010</v>
      </c>
      <c r="W4" s="29">
        <v>2011</v>
      </c>
      <c r="X4" s="29">
        <v>2012</v>
      </c>
      <c r="Y4" s="29">
        <v>2013</v>
      </c>
      <c r="Z4" s="29">
        <v>2014</v>
      </c>
      <c r="AA4" s="29">
        <v>2015</v>
      </c>
      <c r="AB4" s="28">
        <v>2016</v>
      </c>
      <c r="AC4" s="28">
        <v>2017</v>
      </c>
      <c r="AD4" s="28">
        <v>2018</v>
      </c>
      <c r="AE4" s="28">
        <v>2019</v>
      </c>
      <c r="AF4" s="28">
        <v>2020</v>
      </c>
    </row>
    <row r="5" spans="1:32" s="30" customFormat="1">
      <c r="A5" s="31" t="s">
        <v>97</v>
      </c>
      <c r="B5" s="32">
        <f>+basiscijfers!B4</f>
        <v>2269.3548606667846</v>
      </c>
      <c r="C5" s="32">
        <f>+basiscijfers!C4</f>
        <v>2243.4893883496466</v>
      </c>
      <c r="D5" s="32">
        <f>+basiscijfers!D4</f>
        <v>2206.2794106302554</v>
      </c>
      <c r="E5" s="32">
        <f>+basiscijfers!E4</f>
        <v>2154.5484659959793</v>
      </c>
      <c r="F5" s="32">
        <f>+basiscijfers!F4</f>
        <v>2307.0186186022661</v>
      </c>
      <c r="G5" s="32">
        <f>+basiscijfers!G4</f>
        <v>2505.774353249747</v>
      </c>
      <c r="H5" s="32">
        <f>+basiscijfers!H4</f>
        <v>2824.3280649450244</v>
      </c>
      <c r="I5" s="32">
        <f>+basiscijfers!I4</f>
        <v>2812.0759991105906</v>
      </c>
      <c r="J5" s="32">
        <f>+basiscijfers!J4</f>
        <v>3016.7308765672428</v>
      </c>
      <c r="K5" s="32">
        <f>+basiscijfers!K4</f>
        <v>3390.641124386334</v>
      </c>
      <c r="L5" s="32"/>
      <c r="M5" s="32">
        <f>+basiscijfers!M4</f>
        <v>3783.6916543670736</v>
      </c>
      <c r="N5" s="32"/>
      <c r="O5" s="32">
        <f>+basiscijfers!O4</f>
        <v>3921.2076241710047</v>
      </c>
      <c r="P5" s="32"/>
      <c r="Q5" s="32">
        <f>+basiscijfers!Q4</f>
        <v>4086.1237861913419</v>
      </c>
      <c r="R5" s="32"/>
      <c r="S5" s="32">
        <f>+basiscijfers!S4</f>
        <v>4563</v>
      </c>
      <c r="T5" s="32"/>
      <c r="U5" s="32">
        <f>+basiscijfers!U4</f>
        <v>3925.2166201024729</v>
      </c>
      <c r="V5" s="32"/>
      <c r="W5" s="32">
        <f>+basiscijfers!W4</f>
        <v>5691.53758950662</v>
      </c>
      <c r="X5" s="32">
        <f>+basiscijfers!X4</f>
        <v>5851.1935857170101</v>
      </c>
      <c r="Y5" s="32">
        <f>+basiscijfers!Y4</f>
        <v>7514</v>
      </c>
      <c r="Z5" s="32">
        <f>+basiscijfers!Z4</f>
        <v>7690</v>
      </c>
      <c r="AA5" s="32">
        <f>+basiscijfers!AA4</f>
        <v>7643</v>
      </c>
      <c r="AB5" s="32">
        <f>+basiscijfers!AB4</f>
        <v>8097</v>
      </c>
      <c r="AC5" s="32">
        <f>+basiscijfers!AC4</f>
        <v>8618</v>
      </c>
      <c r="AD5" s="32">
        <f>+basiscijfers!AD4</f>
        <v>8905</v>
      </c>
      <c r="AE5" s="32">
        <f>+basiscijfers!AE4</f>
        <v>9737</v>
      </c>
      <c r="AF5" s="30">
        <v>10030</v>
      </c>
    </row>
    <row r="6" spans="1:32" s="30" customFormat="1">
      <c r="A6" s="31" t="s">
        <v>102</v>
      </c>
      <c r="B6" s="32">
        <f>+basiscijfers!B12</f>
        <v>129.32736158568957</v>
      </c>
      <c r="C6" s="32">
        <f>+basiscijfers!C12</f>
        <v>136.13406482704167</v>
      </c>
      <c r="D6" s="32">
        <f>+basiscijfers!D12</f>
        <v>140.67186698794305</v>
      </c>
      <c r="E6" s="32">
        <f>+basiscijfers!E12</f>
        <v>132.50382309832057</v>
      </c>
      <c r="F6" s="32">
        <f>+basiscijfers!F12</f>
        <v>161.09197671199931</v>
      </c>
      <c r="G6" s="32">
        <f>+basiscijfers!G12</f>
        <v>181.05830621996543</v>
      </c>
      <c r="H6" s="32">
        <f>+basiscijfers!H12</f>
        <v>177.4280644912443</v>
      </c>
      <c r="I6" s="32">
        <f>+basiscijfers!I12</f>
        <v>206.01621810492307</v>
      </c>
      <c r="J6" s="32">
        <f>+basiscijfers!J12</f>
        <v>224.16742674852856</v>
      </c>
      <c r="K6" s="32">
        <f>+basiscijfers!K12</f>
        <v>246.44349755639354</v>
      </c>
      <c r="L6" s="32"/>
      <c r="M6" s="32">
        <f>+basiscijfers!M12</f>
        <v>241.02047342889929</v>
      </c>
      <c r="N6" s="32"/>
      <c r="O6" s="32">
        <f>+basiscijfers!O12</f>
        <v>200</v>
      </c>
      <c r="P6" s="32"/>
      <c r="Q6" s="32">
        <f>+basiscijfers!Q12</f>
        <v>177</v>
      </c>
      <c r="R6" s="32"/>
      <c r="S6" s="32">
        <f>+basiscijfers!S12</f>
        <v>215</v>
      </c>
      <c r="T6" s="32"/>
      <c r="U6" s="32">
        <f>+basiscijfers!U12</f>
        <v>430</v>
      </c>
      <c r="V6" s="32"/>
      <c r="W6" s="32">
        <f>+basiscijfers!W12</f>
        <v>236.320925471408</v>
      </c>
      <c r="X6" s="32">
        <f>+basiscijfers!X12</f>
        <v>270.79010018345798</v>
      </c>
      <c r="Y6" s="32">
        <f>+basiscijfers!Y12</f>
        <v>69</v>
      </c>
      <c r="Z6" s="32">
        <f>+basiscijfers!Z12</f>
        <v>73</v>
      </c>
      <c r="AA6" s="32">
        <f>+basiscijfers!AA12</f>
        <v>70</v>
      </c>
      <c r="AB6" s="32">
        <f>+basiscijfers!AB12</f>
        <v>72</v>
      </c>
      <c r="AC6" s="32">
        <f>+basiscijfers!AC12</f>
        <v>78</v>
      </c>
      <c r="AD6" s="32">
        <f>+basiscijfers!AD12</f>
        <v>89</v>
      </c>
      <c r="AE6" s="32">
        <f>+basiscijfers!AE12</f>
        <v>84</v>
      </c>
      <c r="AF6" s="30">
        <v>88</v>
      </c>
    </row>
    <row r="7" spans="1:32" s="30" customFormat="1">
      <c r="A7" s="31" t="s">
        <v>95</v>
      </c>
      <c r="B7" s="32">
        <f>+basiscijfers!B21</f>
        <v>12.252065834433751</v>
      </c>
      <c r="C7" s="32">
        <f>+basiscijfers!C21</f>
        <v>17.243648211425278</v>
      </c>
      <c r="D7" s="32">
        <f>+basiscijfers!D21</f>
        <v>18.604988859695695</v>
      </c>
      <c r="E7" s="32">
        <f>+basiscijfers!E21</f>
        <v>24.05035145277736</v>
      </c>
      <c r="F7" s="32">
        <f>+basiscijfers!F21</f>
        <v>65.344351116979993</v>
      </c>
      <c r="G7" s="32">
        <f>+basiscijfers!G21</f>
        <v>69.882153277881386</v>
      </c>
      <c r="H7" s="32">
        <f>+basiscijfers!H21</f>
        <v>68.520812629610973</v>
      </c>
      <c r="I7" s="32">
        <f>+basiscijfers!I21</f>
        <v>80.772878464044723</v>
      </c>
      <c r="J7" s="32">
        <f>+basiscijfers!J21</f>
        <v>92.571164082388322</v>
      </c>
      <c r="K7" s="32">
        <f>+basiscijfers!K21</f>
        <v>112.31737356548729</v>
      </c>
      <c r="L7" s="32"/>
      <c r="M7" s="32">
        <f>+basiscijfers!M21</f>
        <v>145.31775351696669</v>
      </c>
      <c r="N7" s="32"/>
      <c r="O7" s="32">
        <f>+basiscijfers!O21</f>
        <v>178.7369364546185</v>
      </c>
      <c r="P7" s="32"/>
      <c r="Q7" s="32">
        <f>+basiscijfers!Q21</f>
        <v>263</v>
      </c>
      <c r="R7" s="32"/>
      <c r="S7" s="32">
        <f>+basiscijfers!S21</f>
        <v>268</v>
      </c>
      <c r="T7" s="32"/>
      <c r="U7" s="32">
        <f>+basiscijfers!U21</f>
        <v>344</v>
      </c>
      <c r="V7" s="32"/>
      <c r="W7" s="32">
        <f>+basiscijfers!W21</f>
        <v>326.43209999999999</v>
      </c>
      <c r="X7" s="32">
        <f>+basiscijfers!X21</f>
        <v>329.44749999999999</v>
      </c>
      <c r="Y7" s="32">
        <f>+basiscijfers!Y21</f>
        <v>311</v>
      </c>
      <c r="Z7" s="32">
        <f>+basiscijfers!Z21</f>
        <v>329</v>
      </c>
      <c r="AA7" s="32">
        <f>+basiscijfers!AA21</f>
        <v>345</v>
      </c>
      <c r="AB7" s="32">
        <f>+basiscijfers!AB21</f>
        <v>336</v>
      </c>
      <c r="AC7" s="32">
        <f>+basiscijfers!AC21</f>
        <v>376</v>
      </c>
      <c r="AD7" s="32">
        <f>+basiscijfers!AD21</f>
        <v>394</v>
      </c>
      <c r="AE7" s="32">
        <f>+basiscijfers!AE21</f>
        <v>408</v>
      </c>
      <c r="AF7" s="30">
        <v>402</v>
      </c>
    </row>
    <row r="8" spans="1:32" s="30" customFormat="1">
      <c r="A8" s="31" t="s">
        <v>93</v>
      </c>
      <c r="B8" s="32"/>
      <c r="C8" s="32"/>
      <c r="D8" s="32"/>
      <c r="E8" s="32"/>
      <c r="F8" s="32"/>
      <c r="G8" s="32"/>
      <c r="H8" s="32"/>
      <c r="I8" s="32"/>
      <c r="J8" s="33"/>
      <c r="K8" s="33">
        <v>417</v>
      </c>
      <c r="L8" s="34"/>
      <c r="M8" s="33">
        <v>628</v>
      </c>
      <c r="N8" s="34"/>
      <c r="O8" s="35">
        <v>500</v>
      </c>
      <c r="P8" s="35"/>
      <c r="Q8" s="35">
        <v>796</v>
      </c>
      <c r="R8" s="35"/>
      <c r="S8" s="35">
        <v>803</v>
      </c>
      <c r="T8" s="35"/>
      <c r="U8" s="35">
        <v>905</v>
      </c>
      <c r="V8" s="35"/>
      <c r="W8" s="35">
        <v>1131</v>
      </c>
      <c r="X8" s="35">
        <v>1442</v>
      </c>
      <c r="Y8" s="35">
        <v>1559</v>
      </c>
      <c r="Z8" s="35">
        <v>1447</v>
      </c>
      <c r="AA8" s="35">
        <v>1841</v>
      </c>
      <c r="AB8" s="35">
        <v>2685</v>
      </c>
      <c r="AC8" s="35">
        <v>3159</v>
      </c>
      <c r="AD8" s="35">
        <v>3248</v>
      </c>
      <c r="AE8" s="35">
        <v>2802</v>
      </c>
      <c r="AF8" s="30">
        <v>2896</v>
      </c>
    </row>
    <row r="9" spans="1:32" s="3" customFormat="1">
      <c r="A9" s="36" t="s">
        <v>96</v>
      </c>
      <c r="B9" s="37">
        <f t="shared" ref="B9:Y9" si="0">SUM(B5:B8)</f>
        <v>2410.9342880869081</v>
      </c>
      <c r="C9" s="37">
        <f t="shared" si="0"/>
        <v>2396.8671013881135</v>
      </c>
      <c r="D9" s="37">
        <f t="shared" si="0"/>
        <v>2365.556266477894</v>
      </c>
      <c r="E9" s="37">
        <f t="shared" si="0"/>
        <v>2311.102640547077</v>
      </c>
      <c r="F9" s="37">
        <f t="shared" si="0"/>
        <v>2533.4549464312454</v>
      </c>
      <c r="G9" s="37">
        <f t="shared" si="0"/>
        <v>2756.7148127475939</v>
      </c>
      <c r="H9" s="37">
        <f t="shared" si="0"/>
        <v>3070.2769420658797</v>
      </c>
      <c r="I9" s="37">
        <f t="shared" si="0"/>
        <v>3098.8650956795586</v>
      </c>
      <c r="J9" s="37">
        <f t="shared" si="0"/>
        <v>3333.4694673981598</v>
      </c>
      <c r="K9" s="37">
        <f t="shared" si="0"/>
        <v>4166.4019955082149</v>
      </c>
      <c r="L9" s="37">
        <f t="shared" si="0"/>
        <v>0</v>
      </c>
      <c r="M9" s="37">
        <f t="shared" si="0"/>
        <v>4798.0298813129393</v>
      </c>
      <c r="N9" s="37">
        <f t="shared" si="0"/>
        <v>0</v>
      </c>
      <c r="O9" s="37">
        <f t="shared" si="0"/>
        <v>4799.9445606256231</v>
      </c>
      <c r="P9" s="37">
        <f t="shared" si="0"/>
        <v>0</v>
      </c>
      <c r="Q9" s="37">
        <f t="shared" si="0"/>
        <v>5322.1237861913414</v>
      </c>
      <c r="R9" s="37">
        <f t="shared" si="0"/>
        <v>0</v>
      </c>
      <c r="S9" s="37">
        <f t="shared" si="0"/>
        <v>5849</v>
      </c>
      <c r="T9" s="37">
        <f t="shared" si="0"/>
        <v>0</v>
      </c>
      <c r="U9" s="37">
        <f t="shared" si="0"/>
        <v>5604.2166201024729</v>
      </c>
      <c r="V9" s="37">
        <f t="shared" si="0"/>
        <v>0</v>
      </c>
      <c r="W9" s="37">
        <f t="shared" si="0"/>
        <v>7385.2906149780283</v>
      </c>
      <c r="X9" s="37">
        <f t="shared" si="0"/>
        <v>7893.4311859004683</v>
      </c>
      <c r="Y9" s="37">
        <f t="shared" si="0"/>
        <v>9453</v>
      </c>
      <c r="Z9" s="37">
        <f t="shared" ref="Z9:AA9" si="1">SUM(Z5:Z8)</f>
        <v>9539</v>
      </c>
      <c r="AA9" s="37">
        <f t="shared" si="1"/>
        <v>9899</v>
      </c>
      <c r="AB9" s="37">
        <f t="shared" ref="AB9:AC9" si="2">SUM(AB5:AB8)</f>
        <v>11190</v>
      </c>
      <c r="AC9" s="37">
        <f t="shared" si="2"/>
        <v>12231</v>
      </c>
      <c r="AD9" s="37">
        <f t="shared" ref="AD9:AF9" si="3">SUM(AD5:AD8)</f>
        <v>12636</v>
      </c>
      <c r="AE9" s="37">
        <f t="shared" si="3"/>
        <v>13031</v>
      </c>
      <c r="AF9" s="37">
        <f t="shared" si="3"/>
        <v>13416</v>
      </c>
    </row>
    <row r="10" spans="1:32" s="3" customFormat="1">
      <c r="A10" s="36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32" s="3" customFormat="1">
      <c r="A11" s="28" t="s">
        <v>99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32" s="30" customFormat="1">
      <c r="A12" s="28"/>
      <c r="B12" s="29">
        <v>1990</v>
      </c>
      <c r="C12" s="29">
        <v>1991</v>
      </c>
      <c r="D12" s="29">
        <v>1992</v>
      </c>
      <c r="E12" s="29">
        <v>1993</v>
      </c>
      <c r="F12" s="29">
        <v>1994</v>
      </c>
      <c r="G12" s="29" t="s">
        <v>1</v>
      </c>
      <c r="H12" s="29" t="s">
        <v>2</v>
      </c>
      <c r="I12" s="29" t="s">
        <v>3</v>
      </c>
      <c r="J12" s="29" t="s">
        <v>4</v>
      </c>
      <c r="K12" s="29">
        <v>1999</v>
      </c>
      <c r="L12" s="29">
        <v>2000</v>
      </c>
      <c r="M12" s="29">
        <v>2001</v>
      </c>
      <c r="N12" s="29">
        <v>2002</v>
      </c>
      <c r="O12" s="29">
        <v>2003</v>
      </c>
      <c r="P12" s="29">
        <v>2004</v>
      </c>
      <c r="Q12" s="29">
        <v>2005</v>
      </c>
      <c r="R12" s="29">
        <v>2006</v>
      </c>
      <c r="S12" s="29">
        <v>2007</v>
      </c>
      <c r="T12" s="29">
        <v>2008</v>
      </c>
      <c r="U12" s="29">
        <v>2009</v>
      </c>
      <c r="V12" s="29">
        <v>2010</v>
      </c>
      <c r="W12" s="29">
        <v>2011</v>
      </c>
      <c r="X12" s="29">
        <v>2012</v>
      </c>
      <c r="Y12" s="29">
        <v>2013</v>
      </c>
      <c r="Z12" s="29">
        <v>2014</v>
      </c>
      <c r="AA12" s="29">
        <v>2015</v>
      </c>
      <c r="AB12" s="28">
        <v>2016</v>
      </c>
      <c r="AC12" s="28">
        <f>AC4</f>
        <v>2017</v>
      </c>
      <c r="AD12" s="28">
        <v>2018</v>
      </c>
      <c r="AE12" s="28">
        <v>2019</v>
      </c>
      <c r="AF12" s="28">
        <v>2020</v>
      </c>
    </row>
    <row r="13" spans="1:32">
      <c r="A13" s="31" t="s">
        <v>97</v>
      </c>
      <c r="B13" s="22">
        <f t="shared" ref="B13:K13" si="4">+B5/B$9*100</f>
        <v>94.12761151891587</v>
      </c>
      <c r="C13" s="22">
        <f t="shared" si="4"/>
        <v>93.600908746686855</v>
      </c>
      <c r="D13" s="22">
        <f t="shared" si="4"/>
        <v>93.266832917705742</v>
      </c>
      <c r="E13" s="22">
        <f t="shared" si="4"/>
        <v>93.225996465737296</v>
      </c>
      <c r="F13" s="22">
        <f t="shared" si="4"/>
        <v>91.062152964356073</v>
      </c>
      <c r="G13" s="22">
        <f t="shared" si="4"/>
        <v>90.89711934156378</v>
      </c>
      <c r="H13" s="22">
        <f t="shared" si="4"/>
        <v>91.989358557493347</v>
      </c>
      <c r="I13" s="22">
        <f t="shared" si="4"/>
        <v>90.745350710206466</v>
      </c>
      <c r="J13" s="22">
        <f t="shared" si="4"/>
        <v>90.498230329430982</v>
      </c>
      <c r="K13" s="22">
        <f t="shared" si="4"/>
        <v>81.380556365942937</v>
      </c>
      <c r="L13" s="22"/>
      <c r="M13" s="22">
        <f>+M5/M$9*100</f>
        <v>78.859276577320927</v>
      </c>
      <c r="N13" s="22"/>
      <c r="O13" s="22">
        <f>+O5/O$9*100</f>
        <v>81.69276904439738</v>
      </c>
      <c r="P13" s="22"/>
      <c r="Q13" s="22">
        <f>+Q5/Q$9*100</f>
        <v>76.776188422995801</v>
      </c>
      <c r="R13" s="22"/>
      <c r="S13" s="22">
        <f>+S5/S$9*100</f>
        <v>78.013335612925289</v>
      </c>
      <c r="T13" s="22"/>
      <c r="U13" s="22">
        <f>+U5/U$9*100</f>
        <v>70.040415747360967</v>
      </c>
      <c r="V13" s="22"/>
      <c r="W13" s="22">
        <f t="shared" ref="W13:Y16" si="5">+W5/W$9*100</f>
        <v>77.065858152740446</v>
      </c>
      <c r="X13" s="22">
        <f t="shared" si="5"/>
        <v>74.127378169440732</v>
      </c>
      <c r="Y13" s="22">
        <f t="shared" si="5"/>
        <v>79.48799322966255</v>
      </c>
      <c r="Z13" s="22">
        <f t="shared" ref="Z13:AA13" si="6">+Z5/Z$9*100</f>
        <v>80.61641681517979</v>
      </c>
      <c r="AA13" s="22">
        <f t="shared" si="6"/>
        <v>77.209819173653898</v>
      </c>
      <c r="AB13" s="22">
        <f t="shared" ref="AB13:AC13" si="7">+AB5/AB$9*100</f>
        <v>72.359249329758711</v>
      </c>
      <c r="AC13" s="22">
        <f t="shared" si="7"/>
        <v>70.46030578039408</v>
      </c>
      <c r="AD13" s="22">
        <f t="shared" ref="AD13:AE13" si="8">+AD5/AD$9*100</f>
        <v>70.473251028806587</v>
      </c>
      <c r="AE13" s="22">
        <f t="shared" si="8"/>
        <v>74.721817205126243</v>
      </c>
      <c r="AF13" s="22">
        <f t="shared" ref="AF13" si="9">+AF5/AF$9*100</f>
        <v>74.761478831246279</v>
      </c>
    </row>
    <row r="14" spans="1:32">
      <c r="A14" s="31" t="s">
        <v>94</v>
      </c>
      <c r="B14" s="22">
        <f t="shared" ref="B14:K14" si="10">+B6/B$9*100</f>
        <v>5.3642010163749285</v>
      </c>
      <c r="C14" s="22">
        <f t="shared" si="10"/>
        <v>5.679666792881485</v>
      </c>
      <c r="D14" s="22">
        <f t="shared" si="10"/>
        <v>5.9466717820832526</v>
      </c>
      <c r="E14" s="22">
        <f t="shared" si="10"/>
        <v>5.7333595130571391</v>
      </c>
      <c r="F14" s="22">
        <f t="shared" si="10"/>
        <v>6.3585885724520868</v>
      </c>
      <c r="G14" s="22">
        <f t="shared" si="10"/>
        <v>6.5679012345679011</v>
      </c>
      <c r="H14" s="22">
        <f t="shared" si="10"/>
        <v>5.7788944723618094</v>
      </c>
      <c r="I14" s="22">
        <f t="shared" si="10"/>
        <v>6.6481183189339585</v>
      </c>
      <c r="J14" s="22">
        <f t="shared" si="10"/>
        <v>6.7247481622651772</v>
      </c>
      <c r="K14" s="22">
        <f t="shared" si="10"/>
        <v>5.9150196697794293</v>
      </c>
      <c r="L14" s="22"/>
      <c r="M14" s="22">
        <f>+M6/M$9*100</f>
        <v>5.0233216422350857</v>
      </c>
      <c r="N14" s="22"/>
      <c r="O14" s="22">
        <f>+O6/O$9*100</f>
        <v>4.1667147916794285</v>
      </c>
      <c r="P14" s="22"/>
      <c r="Q14" s="22">
        <f>+Q6/Q$9*100</f>
        <v>3.3257400073865266</v>
      </c>
      <c r="R14" s="22"/>
      <c r="S14" s="22">
        <f>+S6/S$9*100</f>
        <v>3.6758420242776544</v>
      </c>
      <c r="T14" s="22"/>
      <c r="U14" s="22">
        <f>+U6/U$9*100</f>
        <v>7.6727940611285197</v>
      </c>
      <c r="V14" s="22"/>
      <c r="W14" s="22">
        <f t="shared" si="5"/>
        <v>3.1998866096362959</v>
      </c>
      <c r="X14" s="22">
        <f t="shared" si="5"/>
        <v>3.4305752949003092</v>
      </c>
      <c r="Y14" s="22">
        <f t="shared" si="5"/>
        <v>0.72992700729927007</v>
      </c>
      <c r="Z14" s="22">
        <f t="shared" ref="Z14:AA14" si="11">+Z6/Z$9*100</f>
        <v>0.76527937938987312</v>
      </c>
      <c r="AA14" s="22">
        <f t="shared" si="11"/>
        <v>0.70714213556924943</v>
      </c>
      <c r="AB14" s="22">
        <f t="shared" ref="AB14:AC14" si="12">+AB6/AB$9*100</f>
        <v>0.64343163538873993</v>
      </c>
      <c r="AC14" s="22">
        <f t="shared" si="12"/>
        <v>0.63772381653176358</v>
      </c>
      <c r="AD14" s="22">
        <f t="shared" ref="AD14:AE14" si="13">+AD6/AD$9*100</f>
        <v>0.70433681544792659</v>
      </c>
      <c r="AE14" s="22">
        <f t="shared" si="13"/>
        <v>0.64461668329368438</v>
      </c>
      <c r="AF14" s="22">
        <f t="shared" ref="AF14" si="14">+AF6/AF$9*100</f>
        <v>0.65593321407274896</v>
      </c>
    </row>
    <row r="15" spans="1:32">
      <c r="A15" s="31" t="s">
        <v>95</v>
      </c>
      <c r="B15" s="22">
        <f t="shared" ref="B15:K15" si="15">+B7/B$9*100</f>
        <v>0.50818746470920384</v>
      </c>
      <c r="C15" s="22">
        <f t="shared" si="15"/>
        <v>0.71942446043165476</v>
      </c>
      <c r="D15" s="22">
        <f t="shared" si="15"/>
        <v>0.78649530021101099</v>
      </c>
      <c r="E15" s="22">
        <f t="shared" si="15"/>
        <v>1.0406440212055763</v>
      </c>
      <c r="F15" s="22">
        <f t="shared" si="15"/>
        <v>2.5792584631918318</v>
      </c>
      <c r="G15" s="22">
        <f t="shared" si="15"/>
        <v>2.5349794238683123</v>
      </c>
      <c r="H15" s="22">
        <f t="shared" si="15"/>
        <v>2.231746970144842</v>
      </c>
      <c r="I15" s="22">
        <f t="shared" si="15"/>
        <v>2.6065309708595694</v>
      </c>
      <c r="J15" s="22">
        <f t="shared" si="15"/>
        <v>2.777021508303839</v>
      </c>
      <c r="K15" s="22">
        <f t="shared" si="15"/>
        <v>2.6957882049446091</v>
      </c>
      <c r="L15" s="22"/>
      <c r="M15" s="22">
        <f>+M7/M$9*100</f>
        <v>3.0286963005991483</v>
      </c>
      <c r="N15" s="22"/>
      <c r="O15" s="22">
        <f>+O7/O$9*100</f>
        <v>3.723729184724625</v>
      </c>
      <c r="P15" s="22"/>
      <c r="Q15" s="22">
        <f>+Q7/Q$9*100</f>
        <v>4.9416362821619009</v>
      </c>
      <c r="R15" s="22"/>
      <c r="S15" s="22">
        <f>+S7/S$9*100</f>
        <v>4.5819798256112154</v>
      </c>
      <c r="T15" s="22"/>
      <c r="U15" s="22">
        <f>+U7/U$9*100</f>
        <v>6.1382352489028156</v>
      </c>
      <c r="V15" s="22"/>
      <c r="W15" s="22">
        <f t="shared" si="5"/>
        <v>4.4200305312016646</v>
      </c>
      <c r="X15" s="22">
        <f t="shared" si="5"/>
        <v>4.1736919248560875</v>
      </c>
      <c r="Y15" s="22">
        <f t="shared" si="5"/>
        <v>3.2899608589865652</v>
      </c>
      <c r="Z15" s="22">
        <f t="shared" ref="Z15:AA15" si="16">+Z7/Z$9*100</f>
        <v>3.4489988468392916</v>
      </c>
      <c r="AA15" s="22">
        <f t="shared" si="16"/>
        <v>3.4852005253055864</v>
      </c>
      <c r="AB15" s="22">
        <f t="shared" ref="AB15:AC15" si="17">+AB7/AB$9*100</f>
        <v>3.0026809651474533</v>
      </c>
      <c r="AC15" s="22">
        <f t="shared" si="17"/>
        <v>3.0741558335377319</v>
      </c>
      <c r="AD15" s="22">
        <f t="shared" ref="AD15:AE15" si="18">+AD7/AD$9*100</f>
        <v>3.1180753402975623</v>
      </c>
      <c r="AE15" s="22">
        <f t="shared" si="18"/>
        <v>3.1309953188550379</v>
      </c>
      <c r="AF15" s="22">
        <f t="shared" ref="AF15" si="19">+AF7/AF$9*100</f>
        <v>2.9964221824686939</v>
      </c>
    </row>
    <row r="16" spans="1:32">
      <c r="A16" s="31" t="s">
        <v>93</v>
      </c>
      <c r="B16" s="22">
        <f t="shared" ref="B16:K16" si="20">+B8/B$9*100</f>
        <v>0</v>
      </c>
      <c r="C16" s="22">
        <f t="shared" si="20"/>
        <v>0</v>
      </c>
      <c r="D16" s="22">
        <f t="shared" si="20"/>
        <v>0</v>
      </c>
      <c r="E16" s="22">
        <f t="shared" si="20"/>
        <v>0</v>
      </c>
      <c r="F16" s="22">
        <f t="shared" si="20"/>
        <v>0</v>
      </c>
      <c r="G16" s="22">
        <f t="shared" si="20"/>
        <v>0</v>
      </c>
      <c r="H16" s="22">
        <f t="shared" si="20"/>
        <v>0</v>
      </c>
      <c r="I16" s="22">
        <f t="shared" si="20"/>
        <v>0</v>
      </c>
      <c r="J16" s="22">
        <f t="shared" si="20"/>
        <v>0</v>
      </c>
      <c r="K16" s="22">
        <f t="shared" si="20"/>
        <v>10.008635759333027</v>
      </c>
      <c r="L16" s="22"/>
      <c r="M16" s="22">
        <f>+M8/M$9*100</f>
        <v>13.088705479844851</v>
      </c>
      <c r="N16" s="22"/>
      <c r="O16" s="22">
        <f>+O8/O$9*100</f>
        <v>10.416786979198573</v>
      </c>
      <c r="P16" s="22"/>
      <c r="Q16" s="22">
        <f>+Q8/Q$9*100</f>
        <v>14.956435287455792</v>
      </c>
      <c r="R16" s="22"/>
      <c r="S16" s="22">
        <f>+S8/S$9*100</f>
        <v>13.728842537185843</v>
      </c>
      <c r="T16" s="22"/>
      <c r="U16" s="22">
        <f>+U8/U$9*100</f>
        <v>16.148554942607699</v>
      </c>
      <c r="V16" s="22"/>
      <c r="W16" s="22">
        <f t="shared" si="5"/>
        <v>15.314224706421587</v>
      </c>
      <c r="X16" s="22">
        <f t="shared" si="5"/>
        <v>18.268354610802874</v>
      </c>
      <c r="Y16" s="22">
        <f t="shared" si="5"/>
        <v>16.492118904051623</v>
      </c>
      <c r="Z16" s="22">
        <f t="shared" ref="Z16:AA16" si="21">+Z8/Z$9*100</f>
        <v>15.169304958591049</v>
      </c>
      <c r="AA16" s="22">
        <f t="shared" si="21"/>
        <v>18.597838165471259</v>
      </c>
      <c r="AB16" s="22">
        <f t="shared" ref="AB16:AC16" si="22">+AB8/AB$9*100</f>
        <v>23.994638069705093</v>
      </c>
      <c r="AC16" s="22">
        <f t="shared" si="22"/>
        <v>25.827814569536422</v>
      </c>
      <c r="AD16" s="22">
        <f t="shared" ref="AD16:AE16" si="23">+AD8/AD$9*100</f>
        <v>25.704336815447924</v>
      </c>
      <c r="AE16" s="22">
        <f t="shared" si="23"/>
        <v>21.502570792725038</v>
      </c>
      <c r="AF16" s="22">
        <f t="shared" ref="AF16" si="24">+AF8/AF$9*100</f>
        <v>21.586165772212283</v>
      </c>
    </row>
    <row r="17" spans="1:30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9" spans="1:30" s="30" customFormat="1">
      <c r="A19" s="31" t="s">
        <v>100</v>
      </c>
      <c r="B19" s="32">
        <f>+basiscijfers!B8</f>
        <v>68.520812629610973</v>
      </c>
      <c r="C19" s="32">
        <f>+basiscijfers!C8</f>
        <v>59.898988523898332</v>
      </c>
      <c r="D19" s="32">
        <f>+basiscijfers!D8</f>
        <v>76.23507630314333</v>
      </c>
      <c r="E19" s="32">
        <f>+basiscijfers!E8</f>
        <v>205.10865767274277</v>
      </c>
      <c r="F19" s="32">
        <f>+basiscijfers!F8</f>
        <v>356.67124984684915</v>
      </c>
      <c r="G19" s="32">
        <f>+basiscijfers!G8</f>
        <v>414.30133729029683</v>
      </c>
      <c r="H19" s="32">
        <f>+basiscijfers!H8</f>
        <v>327.17553580099013</v>
      </c>
      <c r="I19" s="32">
        <f>+basiscijfers!I8</f>
        <v>700.18287342708436</v>
      </c>
      <c r="J19" s="32">
        <f>+basiscijfers!J8</f>
        <v>538.63711649899471</v>
      </c>
      <c r="K19" s="32">
        <f>+basiscijfers!K8</f>
        <v>646.44455184189383</v>
      </c>
      <c r="L19" s="32" t="str">
        <f>+basiscijfers!L8</f>
        <v>--</v>
      </c>
      <c r="M19" s="32">
        <f>+basiscijfers!M8</f>
        <v>678.60715316292135</v>
      </c>
      <c r="N19" s="32" t="str">
        <f>+basiscijfers!N8</f>
        <v>--</v>
      </c>
      <c r="O19" s="32">
        <f>+basiscijfers!O8</f>
        <v>718.97359897911133</v>
      </c>
      <c r="P19" s="32" t="str">
        <f>+basiscijfers!P8</f>
        <v>--</v>
      </c>
      <c r="Q19" s="32">
        <f>+basiscijfers!Q8</f>
        <v>889.73978950409992</v>
      </c>
      <c r="R19" s="32" t="str">
        <f>+basiscijfers!R8</f>
        <v>--</v>
      </c>
      <c r="S19" s="32">
        <f>+basiscijfers!S8</f>
        <v>795</v>
      </c>
      <c r="T19" s="32" t="str">
        <f>+basiscijfers!T8</f>
        <v>--</v>
      </c>
      <c r="U19" s="32">
        <f>+basiscijfers!U8</f>
        <v>781.37642355360572</v>
      </c>
      <c r="V19" s="32" t="str">
        <f>+basiscijfers!V8</f>
        <v>--</v>
      </c>
      <c r="W19" s="32">
        <f>+basiscijfers!W8</f>
        <v>912.85590000000002</v>
      </c>
      <c r="X19" s="32">
        <f>+basiscijfers!X8</f>
        <v>1029.4494129038301</v>
      </c>
      <c r="Y19" s="32">
        <f>+basiscijfers!Y8</f>
        <v>1089</v>
      </c>
      <c r="Z19" s="32">
        <f>+basiscijfers!Z8</f>
        <v>1106</v>
      </c>
      <c r="AA19" s="32">
        <f>+basiscijfers!AA8</f>
        <v>1210</v>
      </c>
      <c r="AB19" s="32">
        <f>+basiscijfers!AB8</f>
        <v>1247</v>
      </c>
      <c r="AC19" s="32">
        <f>+basiscijfers!AC8</f>
        <v>1363</v>
      </c>
      <c r="AD19" s="32">
        <f>+basiscijfers!AD8</f>
        <v>1285</v>
      </c>
    </row>
    <row r="21" spans="1:30">
      <c r="A21" s="1" t="s">
        <v>101</v>
      </c>
      <c r="K21" s="23">
        <f>+K19-K8</f>
        <v>229.44455184189383</v>
      </c>
      <c r="M21" s="23">
        <f>+M19-M8</f>
        <v>50.60715316292135</v>
      </c>
      <c r="O21" s="23">
        <f>+O19-O8</f>
        <v>218.97359897911133</v>
      </c>
      <c r="Q21" s="23">
        <f>+Q19-Q8</f>
        <v>93.739789504099917</v>
      </c>
      <c r="S21" s="23">
        <f>+S19-S8</f>
        <v>-8</v>
      </c>
      <c r="U21" s="23">
        <f>+U19-U8</f>
        <v>-123.62357644639428</v>
      </c>
      <c r="W21" s="23">
        <f t="shared" ref="W21:AD21" si="25">+W19-W8</f>
        <v>-218.14409999999998</v>
      </c>
      <c r="X21" s="23">
        <f t="shared" si="25"/>
        <v>-412.55058709616992</v>
      </c>
      <c r="Y21" s="23">
        <f t="shared" si="25"/>
        <v>-470</v>
      </c>
      <c r="Z21" s="23">
        <f t="shared" si="25"/>
        <v>-341</v>
      </c>
      <c r="AA21" s="23">
        <f t="shared" si="25"/>
        <v>-631</v>
      </c>
      <c r="AB21" s="23">
        <f t="shared" si="25"/>
        <v>-1438</v>
      </c>
      <c r="AC21" s="23">
        <f t="shared" si="25"/>
        <v>-1796</v>
      </c>
      <c r="AD21" s="23">
        <f t="shared" si="25"/>
        <v>-1963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workbookViewId="0">
      <selection activeCell="AF12" sqref="AF12"/>
    </sheetView>
  </sheetViews>
  <sheetFormatPr defaultRowHeight="15"/>
  <cols>
    <col min="1" max="1" width="32.85546875" style="1" customWidth="1"/>
    <col min="2" max="26" width="6.7109375" style="1" customWidth="1"/>
    <col min="27" max="27" width="7.7109375" style="1" customWidth="1"/>
    <col min="28" max="16384" width="9.140625" style="1"/>
  </cols>
  <sheetData>
    <row r="1" spans="1:32">
      <c r="A1" s="3" t="s">
        <v>65</v>
      </c>
    </row>
    <row r="3" spans="1:32" s="3" customFormat="1">
      <c r="B3" s="3">
        <f>+basiscijfers!B11</f>
        <v>1990</v>
      </c>
      <c r="C3" s="3">
        <f>+basiscijfers!C11</f>
        <v>1991</v>
      </c>
      <c r="D3" s="3">
        <f>+basiscijfers!D11</f>
        <v>1992</v>
      </c>
      <c r="E3" s="3">
        <f>+basiscijfers!E11</f>
        <v>1993</v>
      </c>
      <c r="F3" s="3">
        <f>+basiscijfers!F11</f>
        <v>1994</v>
      </c>
      <c r="G3" s="3" t="str">
        <f>+basiscijfers!G11</f>
        <v>1995</v>
      </c>
      <c r="H3" s="3" t="str">
        <f>+basiscijfers!H11</f>
        <v>1996</v>
      </c>
      <c r="I3" s="3" t="str">
        <f>+basiscijfers!I11</f>
        <v>1997</v>
      </c>
      <c r="J3" s="3" t="str">
        <f>+basiscijfers!J11</f>
        <v>1998</v>
      </c>
      <c r="K3" s="3">
        <f>+basiscijfers!K11</f>
        <v>1999</v>
      </c>
      <c r="L3" s="3">
        <f>+basiscijfers!L11</f>
        <v>2000</v>
      </c>
      <c r="M3" s="3">
        <f>+basiscijfers!M11</f>
        <v>2001</v>
      </c>
      <c r="N3" s="3">
        <f>+basiscijfers!N11</f>
        <v>2002</v>
      </c>
      <c r="O3" s="3">
        <f>+basiscijfers!O11</f>
        <v>2003</v>
      </c>
      <c r="P3" s="3">
        <f>+basiscijfers!P11</f>
        <v>2004</v>
      </c>
      <c r="Q3" s="3">
        <f>+basiscijfers!Q11</f>
        <v>2005</v>
      </c>
      <c r="R3" s="3">
        <f>+basiscijfers!R11</f>
        <v>2006</v>
      </c>
      <c r="S3" s="3">
        <f>+basiscijfers!S11</f>
        <v>2007</v>
      </c>
      <c r="T3" s="3">
        <f>+basiscijfers!T11</f>
        <v>2008</v>
      </c>
      <c r="U3" s="3">
        <f>+basiscijfers!U11</f>
        <v>2009</v>
      </c>
      <c r="V3" s="3">
        <f>+basiscijfers!V11</f>
        <v>2010</v>
      </c>
      <c r="W3" s="3">
        <f>+basiscijfers!W11</f>
        <v>2011</v>
      </c>
      <c r="X3" s="3">
        <f>+basiscijfers!X11</f>
        <v>2012</v>
      </c>
      <c r="Y3" s="3">
        <f>+basiscijfers!Y11</f>
        <v>2013</v>
      </c>
      <c r="Z3" s="3">
        <f>+basiscijfers!Z11</f>
        <v>2014</v>
      </c>
      <c r="AA3" s="3">
        <f>+basiscijfers!AA11</f>
        <v>2015</v>
      </c>
      <c r="AB3" s="3">
        <f>+basiscijfers!AB11</f>
        <v>2016</v>
      </c>
      <c r="AC3" s="3">
        <f>+basiscijfers!AC11</f>
        <v>2017</v>
      </c>
      <c r="AD3" s="3">
        <v>2018</v>
      </c>
      <c r="AE3" s="3">
        <v>2019</v>
      </c>
      <c r="AF3" s="3">
        <v>2020</v>
      </c>
    </row>
    <row r="4" spans="1:32">
      <c r="A4" s="1" t="str">
        <f>+basiscijfers!A12</f>
        <v>Bedrijven</v>
      </c>
      <c r="B4" s="8">
        <f>+basiscijfers!B12</f>
        <v>129.32736158568957</v>
      </c>
      <c r="C4" s="8">
        <f>+basiscijfers!C12</f>
        <v>136.13406482704167</v>
      </c>
      <c r="D4" s="8">
        <f>+basiscijfers!D12</f>
        <v>140.67186698794305</v>
      </c>
      <c r="E4" s="8">
        <f>+basiscijfers!E12</f>
        <v>132.50382309832057</v>
      </c>
      <c r="F4" s="8">
        <f>+basiscijfers!F12</f>
        <v>161.09197671199931</v>
      </c>
      <c r="G4" s="8">
        <f>+basiscijfers!G12</f>
        <v>181.05830621996543</v>
      </c>
      <c r="H4" s="8">
        <f>+basiscijfers!H12</f>
        <v>177.4280644912443</v>
      </c>
      <c r="I4" s="8">
        <f>+basiscijfers!I12</f>
        <v>206.01621810492307</v>
      </c>
      <c r="J4" s="8">
        <f>+basiscijfers!J12</f>
        <v>224.16742674852856</v>
      </c>
      <c r="K4" s="8">
        <f>+basiscijfers!K12</f>
        <v>246.44349755639354</v>
      </c>
      <c r="L4" s="8"/>
      <c r="M4" s="8">
        <f>+basiscijfers!M12</f>
        <v>241.02047342889929</v>
      </c>
      <c r="N4" s="8"/>
      <c r="O4" s="8">
        <f>+basiscijfers!O12</f>
        <v>200</v>
      </c>
      <c r="P4" s="8"/>
      <c r="Q4" s="8">
        <f>+basiscijfers!Q12</f>
        <v>177</v>
      </c>
      <c r="R4" s="8"/>
      <c r="S4" s="8">
        <f>+basiscijfers!S12</f>
        <v>215</v>
      </c>
      <c r="T4" s="8"/>
      <c r="U4" s="8">
        <f>+basiscijfers!U12</f>
        <v>430</v>
      </c>
      <c r="V4" s="8"/>
      <c r="W4" s="8">
        <f>+basiscijfers!W12</f>
        <v>236.320925471408</v>
      </c>
      <c r="X4" s="8">
        <f>+basiscijfers!X12</f>
        <v>270.79010018345798</v>
      </c>
      <c r="Y4" s="8">
        <f>+basiscijfers!Y12</f>
        <v>69</v>
      </c>
      <c r="Z4" s="8">
        <f>+basiscijfers!Z12</f>
        <v>73</v>
      </c>
      <c r="AA4" s="8">
        <f>+basiscijfers!AA12</f>
        <v>70</v>
      </c>
      <c r="AB4" s="8">
        <f>+basiscijfers!AB12</f>
        <v>72</v>
      </c>
      <c r="AC4" s="8">
        <f>+basiscijfers!AC12</f>
        <v>78</v>
      </c>
      <c r="AD4" s="8">
        <f>+basiscijfers!AD12</f>
        <v>89</v>
      </c>
      <c r="AE4" s="8">
        <f>+basiscijfers!AE12</f>
        <v>84</v>
      </c>
      <c r="AF4" s="8">
        <f>+basiscijfers!AF12</f>
        <v>88</v>
      </c>
    </row>
    <row r="5" spans="1:32">
      <c r="A5" s="1" t="str">
        <f>+basiscijfers!A13</f>
        <v>Overheid</v>
      </c>
      <c r="B5" s="8">
        <f>+basiscijfers!B13</f>
        <v>686.56946694438011</v>
      </c>
      <c r="C5" s="8">
        <f>+basiscijfers!C13</f>
        <v>739.20797201083622</v>
      </c>
      <c r="D5" s="8">
        <f>+basiscijfers!D13</f>
        <v>744.65333460391787</v>
      </c>
      <c r="E5" s="8">
        <f>+basiscijfers!E13</f>
        <v>748.28357633263909</v>
      </c>
      <c r="F5" s="8">
        <f>+basiscijfers!F13</f>
        <v>789.12379578075149</v>
      </c>
      <c r="G5" s="8">
        <f>+basiscijfers!G13</f>
        <v>800.01452096691492</v>
      </c>
      <c r="H5" s="8">
        <f>+basiscijfers!H13</f>
        <v>833.14047674149504</v>
      </c>
      <c r="I5" s="8">
        <f>+basiscijfers!I13</f>
        <v>831.32535587713448</v>
      </c>
      <c r="J5" s="8">
        <f>+basiscijfers!J13</f>
        <v>855.82948754600181</v>
      </c>
      <c r="K5" s="8">
        <f>+basiscijfers!K13</f>
        <v>674.18172082533556</v>
      </c>
      <c r="L5" s="8"/>
      <c r="M5" s="8">
        <f>+basiscijfers!M13</f>
        <v>712.96859878114708</v>
      </c>
      <c r="N5" s="8"/>
      <c r="O5" s="8">
        <f>+basiscijfers!O13</f>
        <v>837</v>
      </c>
      <c r="P5" s="8"/>
      <c r="Q5" s="8">
        <f>+basiscijfers!Q13</f>
        <v>815</v>
      </c>
      <c r="R5" s="8"/>
      <c r="S5" s="8">
        <f>+basiscijfers!S13</f>
        <v>832</v>
      </c>
      <c r="T5" s="8"/>
      <c r="U5" s="8">
        <f>+basiscijfers!U13</f>
        <v>693</v>
      </c>
      <c r="V5" s="8"/>
      <c r="W5" s="8">
        <f>+basiscijfers!W13</f>
        <v>777.42268353932195</v>
      </c>
      <c r="X5" s="8">
        <f>+basiscijfers!X13</f>
        <v>857.85849160666203</v>
      </c>
      <c r="Y5" s="8">
        <f>+basiscijfers!Y13</f>
        <v>657</v>
      </c>
      <c r="Z5" s="8">
        <f>+basiscijfers!Z13</f>
        <v>696</v>
      </c>
      <c r="AA5" s="8">
        <f>+basiscijfers!AA13</f>
        <v>688</v>
      </c>
      <c r="AB5" s="8">
        <f>+basiscijfers!AB13</f>
        <v>704</v>
      </c>
      <c r="AC5" s="8">
        <f>+basiscijfers!AC13</f>
        <v>688</v>
      </c>
      <c r="AD5" s="8">
        <f>+basiscijfers!AD13</f>
        <v>731</v>
      </c>
      <c r="AE5" s="8">
        <f>+basiscijfers!AE13</f>
        <v>774</v>
      </c>
      <c r="AF5" s="8">
        <f>+basiscijfers!AF13</f>
        <v>797</v>
      </c>
    </row>
    <row r="6" spans="1:32">
      <c r="A6" s="1" t="str">
        <f>+basiscijfers!A14</f>
        <v>Hoger onderwijs</v>
      </c>
      <c r="B6" s="8">
        <f>+basiscijfers!B14</f>
        <v>4.5378021609013892</v>
      </c>
      <c r="C6" s="8">
        <f>+basiscijfers!C14</f>
        <v>4.991582376991528</v>
      </c>
      <c r="D6" s="8">
        <f>+basiscijfers!D14</f>
        <v>4.991582376991528</v>
      </c>
      <c r="E6" s="8">
        <f>+basiscijfers!E14</f>
        <v>4.991582376991528</v>
      </c>
      <c r="F6" s="8">
        <f>+basiscijfers!F14</f>
        <v>4.0840219448112496</v>
      </c>
      <c r="G6" s="8">
        <f>+basiscijfers!G14</f>
        <v>4.5378021609013892</v>
      </c>
      <c r="H6" s="8">
        <f>+basiscijfers!H14</f>
        <v>2.7226812965408334</v>
      </c>
      <c r="I6" s="8">
        <f>+basiscijfers!I14</f>
        <v>5.4453625930816667</v>
      </c>
      <c r="J6" s="8">
        <f>+basiscijfers!J14</f>
        <v>4.9915823769915271</v>
      </c>
      <c r="K6" s="8">
        <f>+basiscijfers!K14</f>
        <v>6.3529230252619433</v>
      </c>
      <c r="L6" s="8"/>
      <c r="M6" s="8">
        <f>+basiscijfers!M14</f>
        <v>6.8</v>
      </c>
      <c r="N6" s="8"/>
      <c r="O6" s="8">
        <f>+basiscijfers!O14</f>
        <v>12</v>
      </c>
      <c r="P6" s="8"/>
      <c r="Q6" s="8">
        <f>+basiscijfers!Q14</f>
        <v>19</v>
      </c>
      <c r="R6" s="8"/>
      <c r="S6" s="8">
        <f>+basiscijfers!S14</f>
        <v>16</v>
      </c>
      <c r="T6" s="8"/>
      <c r="U6" s="8">
        <f>+basiscijfers!U14</f>
        <v>23</v>
      </c>
      <c r="V6" s="8"/>
      <c r="W6" s="8">
        <f>+basiscijfers!W14</f>
        <v>33.211953307223197</v>
      </c>
      <c r="X6" s="8">
        <f>+basiscijfers!X14</f>
        <v>42.800190243552699</v>
      </c>
      <c r="Y6" s="8">
        <f>+basiscijfers!Y14</f>
        <v>6</v>
      </c>
      <c r="Z6" s="8">
        <f>+basiscijfers!Z14</f>
        <v>9</v>
      </c>
      <c r="AA6" s="8">
        <f>+basiscijfers!AA14</f>
        <v>11</v>
      </c>
      <c r="AB6" s="8">
        <f>+basiscijfers!AB14</f>
        <v>9</v>
      </c>
      <c r="AC6" s="8">
        <f>+basiscijfers!AC14</f>
        <v>8</v>
      </c>
      <c r="AD6" s="8">
        <f>+basiscijfers!AD14</f>
        <v>13</v>
      </c>
      <c r="AE6" s="8">
        <f>+basiscijfers!AE14</f>
        <v>13</v>
      </c>
      <c r="AF6" s="8">
        <f>+basiscijfers!AF14</f>
        <v>13</v>
      </c>
    </row>
    <row r="7" spans="1:32">
      <c r="A7" s="1" t="str">
        <f>+basiscijfers!A15</f>
        <v>Privaat non profit</v>
      </c>
      <c r="B7" s="8">
        <f>+basiscijfers!B15</f>
        <v>23.142791020597084</v>
      </c>
      <c r="C7" s="8">
        <f>+basiscijfers!C15</f>
        <v>23.142791020597084</v>
      </c>
      <c r="D7" s="8">
        <f>+basiscijfers!D15</f>
        <v>21.781450372326667</v>
      </c>
      <c r="E7" s="8">
        <f>+basiscijfers!E15</f>
        <v>10.436944970073194</v>
      </c>
      <c r="F7" s="8">
        <f>+basiscijfers!F15</f>
        <v>21.327670156236529</v>
      </c>
      <c r="G7" s="8">
        <f>+basiscijfers!G15</f>
        <v>19.966329507966112</v>
      </c>
      <c r="H7" s="8">
        <f>+basiscijfers!H15</f>
        <v>21.781450372326667</v>
      </c>
      <c r="I7" s="8">
        <f>+basiscijfers!I15</f>
        <v>22.235230588416805</v>
      </c>
      <c r="J7" s="8">
        <f>+basiscijfers!J15</f>
        <v>20.873889940146384</v>
      </c>
      <c r="K7" s="8">
        <f>+basiscijfers!K15</f>
        <v>19.543406346570105</v>
      </c>
      <c r="L7" s="8"/>
      <c r="M7" s="8">
        <f>+basiscijfers!M15</f>
        <v>21.71260978985438</v>
      </c>
      <c r="N7" s="8"/>
      <c r="O7" s="8">
        <f>+basiscijfers!O15</f>
        <v>32</v>
      </c>
      <c r="P7" s="8"/>
      <c r="Q7" s="8">
        <f>+basiscijfers!Q15</f>
        <v>48</v>
      </c>
      <c r="R7" s="8"/>
      <c r="S7" s="8">
        <f>+basiscijfers!S15</f>
        <v>37</v>
      </c>
      <c r="T7" s="8"/>
      <c r="U7" s="8">
        <f>+basiscijfers!U15</f>
        <v>36</v>
      </c>
      <c r="V7" s="8"/>
      <c r="W7" s="8">
        <f>+basiscijfers!W15</f>
        <v>54.673024060290302</v>
      </c>
      <c r="X7" s="8">
        <f>+basiscijfers!X15</f>
        <v>51.616883660166899</v>
      </c>
      <c r="Y7" s="8">
        <f>+basiscijfers!Y15</f>
        <v>2</v>
      </c>
      <c r="Z7" s="8">
        <f>+basiscijfers!Z15</f>
        <v>3</v>
      </c>
      <c r="AA7" s="8">
        <f>+basiscijfers!AA15</f>
        <v>4</v>
      </c>
      <c r="AB7" s="8">
        <f>+basiscijfers!AB15</f>
        <v>4</v>
      </c>
      <c r="AC7" s="8">
        <f>+basiscijfers!AC15</f>
        <v>3</v>
      </c>
      <c r="AD7" s="8">
        <f>+basiscijfers!AD15</f>
        <v>3</v>
      </c>
      <c r="AE7" s="8">
        <f>+basiscijfers!AE15</f>
        <v>11</v>
      </c>
      <c r="AF7" s="8">
        <f>+basiscijfers!AF15</f>
        <v>12</v>
      </c>
    </row>
    <row r="8" spans="1:32">
      <c r="A8" s="1" t="str">
        <f>+basiscijfers!A16</f>
        <v>Buitenland</v>
      </c>
      <c r="B8" s="8">
        <f>+basiscijfers!B16</f>
        <v>16.336087779244998</v>
      </c>
      <c r="C8" s="8">
        <f>+basiscijfers!C16</f>
        <v>18.604988859695695</v>
      </c>
      <c r="D8" s="8">
        <f>+basiscijfers!D16</f>
        <v>21.327670156236529</v>
      </c>
      <c r="E8" s="8">
        <f>+basiscijfers!E16</f>
        <v>60.35276873998847</v>
      </c>
      <c r="F8" s="8">
        <f>+basiscijfers!F16</f>
        <v>80.319098247954585</v>
      </c>
      <c r="G8" s="8">
        <f>+basiscijfers!G16</f>
        <v>81.680438896224999</v>
      </c>
      <c r="H8" s="8">
        <f>+basiscijfers!H16</f>
        <v>90.302263001937632</v>
      </c>
      <c r="I8" s="8">
        <f>+basiscijfers!I16</f>
        <v>101.19298818810097</v>
      </c>
      <c r="J8" s="8">
        <f>+basiscijfers!J16</f>
        <v>110.72237272599386</v>
      </c>
      <c r="K8" s="8">
        <f>+basiscijfers!K16</f>
        <v>124.33577920869803</v>
      </c>
      <c r="L8" s="8"/>
      <c r="M8" s="8">
        <f>+basiscijfers!M16</f>
        <v>131.30000000000001</v>
      </c>
      <c r="N8" s="8"/>
      <c r="O8" s="8">
        <f>+basiscijfers!O16</f>
        <v>135</v>
      </c>
      <c r="P8" s="8"/>
      <c r="Q8" s="8">
        <f>+basiscijfers!Q16</f>
        <v>157</v>
      </c>
      <c r="R8" s="8"/>
      <c r="S8" s="8">
        <f>+basiscijfers!S16</f>
        <v>159</v>
      </c>
      <c r="T8" s="8"/>
      <c r="U8" s="8">
        <f>+basiscijfers!U16</f>
        <v>145</v>
      </c>
      <c r="V8" s="8"/>
      <c r="W8" s="8">
        <f>+basiscijfers!W16</f>
        <v>217.7587</v>
      </c>
      <c r="X8" s="8">
        <f>+basiscijfers!X16</f>
        <v>258.5752</v>
      </c>
      <c r="Y8" s="8">
        <f>+basiscijfers!Y16</f>
        <v>113</v>
      </c>
      <c r="Z8" s="8">
        <f>+basiscijfers!Z16</f>
        <v>107</v>
      </c>
      <c r="AA8" s="8">
        <f>+basiscijfers!AA16</f>
        <v>127</v>
      </c>
      <c r="AB8" s="8">
        <f>+basiscijfers!AB16</f>
        <v>134</v>
      </c>
      <c r="AC8" s="8">
        <f>+basiscijfers!AC16</f>
        <v>131</v>
      </c>
      <c r="AD8" s="8">
        <f>+basiscijfers!AD16</f>
        <v>135</v>
      </c>
      <c r="AE8" s="8">
        <f>+basiscijfers!AE16</f>
        <v>131</v>
      </c>
      <c r="AF8" s="8">
        <f>+basiscijfers!AF16</f>
        <v>128</v>
      </c>
    </row>
    <row r="9" spans="1:32" s="3" customFormat="1">
      <c r="A9" s="3" t="s">
        <v>105</v>
      </c>
      <c r="B9" s="9">
        <f>+basiscijfers!B17</f>
        <v>859.91350949081311</v>
      </c>
      <c r="C9" s="9">
        <f>+basiscijfers!C17</f>
        <v>922.08139909516228</v>
      </c>
      <c r="D9" s="9">
        <f>+basiscijfers!D17</f>
        <v>933.42590449741567</v>
      </c>
      <c r="E9" s="9">
        <f>+basiscijfers!E17</f>
        <v>956.56869551801299</v>
      </c>
      <c r="F9" s="9">
        <f>+basiscijfers!F17</f>
        <v>1055.9465628417533</v>
      </c>
      <c r="G9" s="9">
        <f>+basiscijfers!G17</f>
        <v>1087.2573977519728</v>
      </c>
      <c r="H9" s="9">
        <f>+basiscijfers!H17</f>
        <v>1125.3749359035446</v>
      </c>
      <c r="I9" s="9">
        <f>+basiscijfers!I17</f>
        <v>1166.2151553516569</v>
      </c>
      <c r="J9" s="9">
        <f>+basiscijfers!J17</f>
        <v>1216.5847593376623</v>
      </c>
      <c r="K9" s="9">
        <f>+basiscijfers!K17</f>
        <v>1070.8573269622593</v>
      </c>
      <c r="L9" s="9">
        <f>+basiscijfers!L17</f>
        <v>974.3</v>
      </c>
      <c r="M9" s="9">
        <f>+basiscijfers!M17</f>
        <v>1113.8016819999007</v>
      </c>
      <c r="N9" s="9">
        <f>+basiscijfers!N17</f>
        <v>1105.8</v>
      </c>
      <c r="O9" s="9">
        <f>+basiscijfers!O17</f>
        <v>1216</v>
      </c>
      <c r="P9" s="9">
        <f>+basiscijfers!P17</f>
        <v>1252</v>
      </c>
      <c r="Q9" s="9">
        <f>+basiscijfers!Q17</f>
        <v>1216</v>
      </c>
      <c r="R9" s="9">
        <f>+basiscijfers!R17</f>
        <v>1260</v>
      </c>
      <c r="S9" s="9">
        <f>+basiscijfers!S17</f>
        <v>1259</v>
      </c>
      <c r="T9" s="9">
        <f>+basiscijfers!T17</f>
        <v>1259</v>
      </c>
      <c r="U9" s="9">
        <f>+basiscijfers!U17</f>
        <v>1327</v>
      </c>
      <c r="V9" s="9">
        <f>+basiscijfers!V17</f>
        <v>1279</v>
      </c>
      <c r="W9" s="9">
        <f>+basiscijfers!W17</f>
        <v>1319.3872863782435</v>
      </c>
      <c r="X9" s="9">
        <f>+basiscijfers!X17</f>
        <v>1481.6408656938395</v>
      </c>
      <c r="Y9" s="9">
        <f>+basiscijfers!Y17</f>
        <v>847</v>
      </c>
      <c r="Z9" s="9">
        <f>+basiscijfers!Z17</f>
        <v>888</v>
      </c>
      <c r="AA9" s="9">
        <f>+basiscijfers!AA17</f>
        <v>900</v>
      </c>
      <c r="AB9" s="9">
        <f>+basiscijfers!AB17</f>
        <v>923</v>
      </c>
      <c r="AC9" s="9">
        <f>+basiscijfers!AC17</f>
        <v>908</v>
      </c>
      <c r="AD9" s="9">
        <f>+basiscijfers!AD17</f>
        <v>971</v>
      </c>
      <c r="AE9" s="9">
        <f>+basiscijfers!AE17</f>
        <v>1013</v>
      </c>
      <c r="AF9" s="9">
        <f>+basiscijfers!AF17</f>
        <v>1038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workbookViewId="0">
      <selection activeCell="AE3" sqref="AE3:AF9"/>
    </sheetView>
  </sheetViews>
  <sheetFormatPr defaultRowHeight="15"/>
  <cols>
    <col min="1" max="1" width="28.28515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2">
      <c r="A1" s="3" t="s">
        <v>67</v>
      </c>
    </row>
    <row r="3" spans="1:32" s="3" customFormat="1">
      <c r="B3" s="3">
        <f>+basiscijfers!B20</f>
        <v>1990</v>
      </c>
      <c r="C3" s="3">
        <f>+basiscijfers!C20</f>
        <v>1991</v>
      </c>
      <c r="D3" s="3">
        <f>+basiscijfers!D20</f>
        <v>1992</v>
      </c>
      <c r="E3" s="3">
        <f>+basiscijfers!E20</f>
        <v>1993</v>
      </c>
      <c r="F3" s="3">
        <f>+basiscijfers!F20</f>
        <v>1994</v>
      </c>
      <c r="G3" s="3" t="str">
        <f>+basiscijfers!G20</f>
        <v>1995</v>
      </c>
      <c r="H3" s="3" t="str">
        <f>+basiscijfers!H20</f>
        <v>1996</v>
      </c>
      <c r="I3" s="3" t="str">
        <f>+basiscijfers!I20</f>
        <v>1997</v>
      </c>
      <c r="J3" s="3" t="str">
        <f>+basiscijfers!J20</f>
        <v>1998</v>
      </c>
      <c r="K3" s="3">
        <f>+basiscijfers!K20</f>
        <v>1999</v>
      </c>
      <c r="L3" s="3">
        <f>+basiscijfers!L20</f>
        <v>2000</v>
      </c>
      <c r="M3" s="3">
        <f>+basiscijfers!M20</f>
        <v>2001</v>
      </c>
      <c r="N3" s="3">
        <f>+basiscijfers!N20</f>
        <v>2002</v>
      </c>
      <c r="O3" s="3">
        <f>+basiscijfers!O20</f>
        <v>2003</v>
      </c>
      <c r="P3" s="3">
        <f>+basiscijfers!P20</f>
        <v>2004</v>
      </c>
      <c r="Q3" s="3">
        <f>+basiscijfers!Q20</f>
        <v>2005</v>
      </c>
      <c r="R3" s="3">
        <f>+basiscijfers!R20</f>
        <v>2006</v>
      </c>
      <c r="S3" s="3">
        <f>+basiscijfers!S20</f>
        <v>2007</v>
      </c>
      <c r="T3" s="3">
        <f>+basiscijfers!T20</f>
        <v>2008</v>
      </c>
      <c r="U3" s="3">
        <f>+basiscijfers!U20</f>
        <v>2009</v>
      </c>
      <c r="V3" s="3">
        <f>+basiscijfers!V20</f>
        <v>2010</v>
      </c>
      <c r="W3" s="3">
        <f>+basiscijfers!W20</f>
        <v>2011</v>
      </c>
      <c r="X3" s="3">
        <f>+basiscijfers!X20</f>
        <v>2012</v>
      </c>
      <c r="Y3" s="3">
        <f>+basiscijfers!Y20</f>
        <v>2013</v>
      </c>
      <c r="Z3" s="3">
        <f>+basiscijfers!Z20</f>
        <v>2014</v>
      </c>
      <c r="AA3" s="3">
        <f>+basiscijfers!AA20</f>
        <v>2015</v>
      </c>
      <c r="AB3" s="3">
        <f>+basiscijfers!AB20</f>
        <v>2016</v>
      </c>
      <c r="AC3" s="3">
        <v>2017</v>
      </c>
      <c r="AD3" s="3">
        <v>2018</v>
      </c>
      <c r="AE3" s="3">
        <v>2019</v>
      </c>
      <c r="AF3" s="3">
        <v>2020</v>
      </c>
    </row>
    <row r="4" spans="1:32">
      <c r="A4" s="1" t="str">
        <f>+basiscijfers!A21</f>
        <v>Bedrijven</v>
      </c>
      <c r="B4" s="10">
        <f>+basiscijfers!B21</f>
        <v>12.252065834433751</v>
      </c>
      <c r="C4" s="10">
        <f>+basiscijfers!C21</f>
        <v>17.243648211425278</v>
      </c>
      <c r="D4" s="10">
        <f>+basiscijfers!D21</f>
        <v>18.604988859695695</v>
      </c>
      <c r="E4" s="10">
        <f>+basiscijfers!E21</f>
        <v>24.05035145277736</v>
      </c>
      <c r="F4" s="10">
        <f>+basiscijfers!F21</f>
        <v>65.344351116979993</v>
      </c>
      <c r="G4" s="10">
        <f>+basiscijfers!G21</f>
        <v>69.882153277881386</v>
      </c>
      <c r="H4" s="10">
        <f>+basiscijfers!H21</f>
        <v>68.520812629610973</v>
      </c>
      <c r="I4" s="10">
        <f>+basiscijfers!I21</f>
        <v>80.772878464044723</v>
      </c>
      <c r="J4" s="10">
        <f>+basiscijfers!J21</f>
        <v>92.571164082388322</v>
      </c>
      <c r="K4" s="10">
        <f>+basiscijfers!K21</f>
        <v>112.31737356548729</v>
      </c>
      <c r="L4" s="10" t="str">
        <f>+basiscijfers!L21</f>
        <v>--</v>
      </c>
      <c r="M4" s="10">
        <f>+basiscijfers!M21</f>
        <v>145.31775351696669</v>
      </c>
      <c r="N4" s="10" t="str">
        <f>+basiscijfers!N21</f>
        <v>--</v>
      </c>
      <c r="O4" s="10">
        <f>+basiscijfers!O21</f>
        <v>178.7369364546185</v>
      </c>
      <c r="P4" s="10" t="str">
        <f>+basiscijfers!P21</f>
        <v>--</v>
      </c>
      <c r="Q4" s="10">
        <f>+basiscijfers!Q21</f>
        <v>263</v>
      </c>
      <c r="R4" s="10" t="str">
        <f>+basiscijfers!R21</f>
        <v>--</v>
      </c>
      <c r="S4" s="10">
        <f>+basiscijfers!S21</f>
        <v>268</v>
      </c>
      <c r="T4" s="10" t="str">
        <f>+basiscijfers!T21</f>
        <v>--</v>
      </c>
      <c r="U4" s="10">
        <f>+basiscijfers!U21</f>
        <v>344</v>
      </c>
      <c r="V4" s="10" t="str">
        <f>+basiscijfers!V21</f>
        <v>--</v>
      </c>
      <c r="W4" s="10">
        <f>+basiscijfers!W21</f>
        <v>326.43209999999999</v>
      </c>
      <c r="X4" s="10">
        <f>+basiscijfers!X21</f>
        <v>329.44749999999999</v>
      </c>
      <c r="Y4" s="10">
        <f>+basiscijfers!Y21</f>
        <v>311</v>
      </c>
      <c r="Z4" s="10">
        <f>+basiscijfers!Z21</f>
        <v>329</v>
      </c>
      <c r="AA4" s="10">
        <f>+basiscijfers!AA21</f>
        <v>345</v>
      </c>
      <c r="AB4" s="10">
        <f>+basiscijfers!AB21</f>
        <v>336</v>
      </c>
      <c r="AC4" s="10">
        <f>+basiscijfers!AC21</f>
        <v>376</v>
      </c>
      <c r="AD4" s="10">
        <f>+basiscijfers!AD21</f>
        <v>394</v>
      </c>
      <c r="AE4" s="10">
        <f>+basiscijfers!AE21</f>
        <v>408</v>
      </c>
      <c r="AF4" s="10">
        <f>+basiscijfers!AF21</f>
        <v>402</v>
      </c>
    </row>
    <row r="5" spans="1:32">
      <c r="A5" s="1" t="str">
        <f>+basiscijfers!A24</f>
        <v>Overheid totaal</v>
      </c>
      <c r="B5" s="10">
        <f>+basiscijfers!B24</f>
        <v>1362.2482087025969</v>
      </c>
      <c r="C5" s="10">
        <f>+basiscijfers!C24</f>
        <v>1443.4748673827319</v>
      </c>
      <c r="D5" s="10">
        <f>+basiscijfers!D24</f>
        <v>1475.6932627251317</v>
      </c>
      <c r="E5" s="10">
        <f>+basiscijfers!E24</f>
        <v>1523.3401854145964</v>
      </c>
      <c r="F5" s="10">
        <f>+basiscijfers!F24</f>
        <v>1413.9791533368727</v>
      </c>
      <c r="G5" s="10">
        <f>+basiscijfers!G24</f>
        <v>1482.4999659664838</v>
      </c>
      <c r="H5" s="10">
        <f>+basiscijfers!H24</f>
        <v>1570.9871081040608</v>
      </c>
      <c r="I5" s="10">
        <f>+basiscijfers!I24</f>
        <v>1592.7685584763874</v>
      </c>
      <c r="J5" s="10">
        <f>+basiscijfers!J24</f>
        <v>1543.7602951386523</v>
      </c>
      <c r="K5" s="10">
        <f>+basiscijfers!K24</f>
        <v>1580.2578668324541</v>
      </c>
      <c r="L5" s="10" t="str">
        <f>+basiscijfers!L24</f>
        <v>--</v>
      </c>
      <c r="M5" s="10">
        <f>+basiscijfers!M24</f>
        <v>1993.1360346534343</v>
      </c>
      <c r="N5" s="10" t="str">
        <f>+basiscijfers!N24</f>
        <v>--</v>
      </c>
      <c r="O5" s="10">
        <f>+basiscijfers!O24</f>
        <v>2221.633843374445</v>
      </c>
      <c r="P5" s="10" t="str">
        <f>+basiscijfers!P24</f>
        <v>--</v>
      </c>
      <c r="Q5" s="10">
        <f>+basiscijfers!Q24</f>
        <v>2318.2915581542284</v>
      </c>
      <c r="R5" s="10" t="str">
        <f>+basiscijfers!R24</f>
        <v>--</v>
      </c>
      <c r="S5" s="10">
        <f>+basiscijfers!S24</f>
        <v>2517.3846648758745</v>
      </c>
      <c r="T5" s="10" t="str">
        <f>+basiscijfers!T24</f>
        <v>--</v>
      </c>
      <c r="U5" s="10">
        <f>+basiscijfers!U24</f>
        <v>2771.4752664754787</v>
      </c>
      <c r="V5" s="10" t="str">
        <f>+basiscijfers!V24</f>
        <v>--</v>
      </c>
      <c r="W5" s="10">
        <f>+basiscijfers!W24</f>
        <v>3110.8498</v>
      </c>
      <c r="X5" s="10">
        <f>+basiscijfers!X24</f>
        <v>3043.0967999999998</v>
      </c>
      <c r="Y5" s="10">
        <f>+basiscijfers!Y24</f>
        <v>3154</v>
      </c>
      <c r="Z5" s="10">
        <f>+basiscijfers!Z24</f>
        <v>3282</v>
      </c>
      <c r="AA5" s="10">
        <f>+basiscijfers!AA24</f>
        <v>3388</v>
      </c>
      <c r="AB5" s="10">
        <f>+basiscijfers!AB24</f>
        <v>3302</v>
      </c>
      <c r="AC5" s="10">
        <f>+basiscijfers!AC24</f>
        <v>3433</v>
      </c>
      <c r="AD5" s="10">
        <f>+basiscijfers!AD24</f>
        <v>3459</v>
      </c>
      <c r="AE5" s="10">
        <f>+basiscijfers!AE24</f>
        <v>3722</v>
      </c>
      <c r="AF5" s="10">
        <f>+basiscijfers!AF24</f>
        <v>3975</v>
      </c>
    </row>
    <row r="6" spans="1:32">
      <c r="A6" s="1" t="str">
        <f>+basiscijfers!A25</f>
        <v>Hoger onderwijs</v>
      </c>
      <c r="B6" s="10">
        <f>+basiscijfers!B25</f>
        <v>1.3613406482704167</v>
      </c>
      <c r="C6" s="10">
        <f>+basiscijfers!C25</f>
        <v>1.8151208643605556</v>
      </c>
      <c r="D6" s="10">
        <f>+basiscijfers!D25</f>
        <v>1.8151208643605556</v>
      </c>
      <c r="E6" s="10">
        <f>+basiscijfers!E25</f>
        <v>0.90756043218027782</v>
      </c>
      <c r="F6" s="10">
        <f>+basiscijfers!F25</f>
        <v>5.8991428091718054</v>
      </c>
      <c r="G6" s="10">
        <f>+basiscijfers!G25</f>
        <v>4.991582376991528</v>
      </c>
      <c r="H6" s="10">
        <f>+basiscijfers!H25</f>
        <v>0</v>
      </c>
      <c r="I6" s="10">
        <f>+basiscijfers!I25</f>
        <v>5.8991428091718054</v>
      </c>
      <c r="J6" s="10">
        <f>+basiscijfers!J25</f>
        <v>4.9915823769915271</v>
      </c>
      <c r="K6" s="10">
        <f>+basiscijfers!K25</f>
        <v>0</v>
      </c>
      <c r="L6" s="10" t="str">
        <f>+basiscijfers!L25</f>
        <v>--</v>
      </c>
      <c r="M6" s="10">
        <f>+basiscijfers!M25</f>
        <v>0</v>
      </c>
      <c r="N6" s="10" t="str">
        <f>+basiscijfers!N25</f>
        <v>--</v>
      </c>
      <c r="O6" s="10">
        <f>+basiscijfers!O25</f>
        <v>0</v>
      </c>
      <c r="P6" s="10" t="str">
        <f>+basiscijfers!P25</f>
        <v>--</v>
      </c>
      <c r="Q6" s="10">
        <f>+basiscijfers!Q25</f>
        <v>1</v>
      </c>
      <c r="R6" s="10" t="str">
        <f>+basiscijfers!R25</f>
        <v>--</v>
      </c>
      <c r="S6" s="10">
        <f>+basiscijfers!S25</f>
        <v>1</v>
      </c>
      <c r="T6" s="10" t="str">
        <f>+basiscijfers!T25</f>
        <v>--</v>
      </c>
      <c r="U6" s="10">
        <f>+basiscijfers!U25</f>
        <v>0</v>
      </c>
      <c r="V6" s="10" t="str">
        <f>+basiscijfers!V25</f>
        <v>--</v>
      </c>
      <c r="W6" s="10">
        <f>+basiscijfers!W25</f>
        <v>0</v>
      </c>
      <c r="X6" s="10">
        <f>+basiscijfers!X25</f>
        <v>0</v>
      </c>
      <c r="Y6" s="10">
        <f>+basiscijfers!Y25</f>
        <v>0</v>
      </c>
      <c r="Z6" s="10">
        <f>+basiscijfers!Z25</f>
        <v>0</v>
      </c>
      <c r="AA6" s="10">
        <f>+basiscijfers!AA25</f>
        <v>0</v>
      </c>
      <c r="AB6" s="10">
        <f>+basiscijfers!AB25</f>
        <v>0</v>
      </c>
      <c r="AC6" s="10">
        <f>+basiscijfers!AC25</f>
        <v>0</v>
      </c>
      <c r="AD6" s="10">
        <f>+basiscijfers!AD25</f>
        <v>0</v>
      </c>
      <c r="AE6" s="10">
        <f>+basiscijfers!AE25</f>
        <v>0</v>
      </c>
      <c r="AF6" s="10">
        <f>+basiscijfers!AF25</f>
        <v>0</v>
      </c>
    </row>
    <row r="7" spans="1:32">
      <c r="A7" s="1" t="str">
        <f>+basiscijfers!A26</f>
        <v>Privaat non profit</v>
      </c>
      <c r="B7" s="10">
        <f>+basiscijfers!B26</f>
        <v>30.857054694129445</v>
      </c>
      <c r="C7" s="10">
        <f>+basiscijfers!C26</f>
        <v>31.310834910219583</v>
      </c>
      <c r="D7" s="10">
        <f>+basiscijfers!D26</f>
        <v>33.579735990670279</v>
      </c>
      <c r="E7" s="10">
        <f>+basiscijfers!E26</f>
        <v>34.941076638940693</v>
      </c>
      <c r="F7" s="10">
        <f>+basiscijfers!F26</f>
        <v>93.478724514568611</v>
      </c>
      <c r="G7" s="10">
        <f>+basiscijfers!G26</f>
        <v>112.99127380644458</v>
      </c>
      <c r="H7" s="10">
        <f>+basiscijfers!H26</f>
        <v>116.16773531907556</v>
      </c>
      <c r="I7" s="10">
        <f>+basiscijfers!I26</f>
        <v>120.2517572638868</v>
      </c>
      <c r="J7" s="10">
        <f>+basiscijfers!J26</f>
        <v>156.55417455109787</v>
      </c>
      <c r="K7" s="10">
        <f>+basiscijfers!K26</f>
        <v>252.25211175792725</v>
      </c>
      <c r="L7" s="10" t="str">
        <f>+basiscijfers!L26</f>
        <v>--</v>
      </c>
      <c r="M7" s="10">
        <f>+basiscijfers!M26</f>
        <v>252.68083904426766</v>
      </c>
      <c r="N7" s="10" t="str">
        <f>+basiscijfers!N26</f>
        <v>--</v>
      </c>
      <c r="O7" s="10">
        <f>+basiscijfers!O26</f>
        <v>265.51367058069349</v>
      </c>
      <c r="P7" s="10" t="str">
        <f>+basiscijfers!P26</f>
        <v>--</v>
      </c>
      <c r="Q7" s="10">
        <f>+basiscijfers!Q26</f>
        <v>313</v>
      </c>
      <c r="R7" s="10" t="str">
        <f>+basiscijfers!R26</f>
        <v>--</v>
      </c>
      <c r="S7" s="10">
        <f>+basiscijfers!S26</f>
        <v>323</v>
      </c>
      <c r="T7" s="10" t="str">
        <f>+basiscijfers!T26</f>
        <v>--</v>
      </c>
      <c r="U7" s="10">
        <f>+basiscijfers!U26</f>
        <v>393</v>
      </c>
      <c r="V7" s="10" t="str">
        <f>+basiscijfers!V26</f>
        <v>--</v>
      </c>
      <c r="W7" s="10">
        <f>+basiscijfers!W26</f>
        <v>302.1028</v>
      </c>
      <c r="X7" s="10">
        <f>+basiscijfers!X26</f>
        <v>301.92439999999999</v>
      </c>
      <c r="Y7" s="10">
        <f>+basiscijfers!Y26</f>
        <v>309</v>
      </c>
      <c r="Z7" s="10">
        <f>+basiscijfers!Z26</f>
        <v>304</v>
      </c>
      <c r="AA7" s="10">
        <f>+basiscijfers!AA26</f>
        <v>290</v>
      </c>
      <c r="AB7" s="10">
        <f>+basiscijfers!AB26</f>
        <v>301</v>
      </c>
      <c r="AC7" s="10">
        <f>+basiscijfers!AC26</f>
        <v>286</v>
      </c>
      <c r="AD7" s="10">
        <f>+basiscijfers!AD26</f>
        <v>298</v>
      </c>
      <c r="AE7" s="10">
        <f>+basiscijfers!AE26</f>
        <v>326</v>
      </c>
      <c r="AF7" s="10">
        <f>+basiscijfers!AF26</f>
        <v>301</v>
      </c>
    </row>
    <row r="8" spans="1:32">
      <c r="A8" s="1" t="str">
        <f>+basiscijfers!A27</f>
        <v>Buitenland</v>
      </c>
      <c r="B8" s="10">
        <f>+basiscijfers!B27</f>
        <v>4.991582376991528</v>
      </c>
      <c r="C8" s="10">
        <f>+basiscijfers!C27</f>
        <v>4.991582376991528</v>
      </c>
      <c r="D8" s="10">
        <f>+basiscijfers!D27</f>
        <v>4.5378021609013892</v>
      </c>
      <c r="E8" s="10">
        <f>+basiscijfers!E27</f>
        <v>4.5378021609013892</v>
      </c>
      <c r="F8" s="10">
        <f>+basiscijfers!F27</f>
        <v>55.814966579087084</v>
      </c>
      <c r="G8" s="10">
        <f>+basiscijfers!G27</f>
        <v>59.898988523898332</v>
      </c>
      <c r="H8" s="10">
        <f>+basiscijfers!H27</f>
        <v>60.35276873998847</v>
      </c>
      <c r="I8" s="10">
        <f>+basiscijfers!I27</f>
        <v>61.71410938825889</v>
      </c>
      <c r="J8" s="10">
        <f>+basiscijfers!J27</f>
        <v>66.705691765250407</v>
      </c>
      <c r="K8" s="10">
        <f>+basiscijfers!K27</f>
        <v>67.506459284570113</v>
      </c>
      <c r="L8" s="10" t="str">
        <f>+basiscijfers!L27</f>
        <v>--</v>
      </c>
      <c r="M8" s="10">
        <f>+basiscijfers!M27</f>
        <v>70.452227255501143</v>
      </c>
      <c r="N8" s="10" t="str">
        <f>+basiscijfers!N27</f>
        <v>--</v>
      </c>
      <c r="O8" s="10">
        <f>+basiscijfers!O27</f>
        <v>95.459156719515491</v>
      </c>
      <c r="P8" s="10" t="str">
        <f>+basiscijfers!P27</f>
        <v>--</v>
      </c>
      <c r="Q8" s="10">
        <f>+basiscijfers!Q27</f>
        <v>126</v>
      </c>
      <c r="R8" s="10" t="str">
        <f>+basiscijfers!R27</f>
        <v>--</v>
      </c>
      <c r="S8" s="10">
        <f>+basiscijfers!S27</f>
        <v>147</v>
      </c>
      <c r="T8" s="10" t="str">
        <f>+basiscijfers!T27</f>
        <v>--</v>
      </c>
      <c r="U8" s="10">
        <f>+basiscijfers!U27</f>
        <v>203</v>
      </c>
      <c r="V8" s="10" t="str">
        <f>+basiscijfers!V27</f>
        <v>--</v>
      </c>
      <c r="W8" s="10">
        <f>+basiscijfers!W27</f>
        <v>254.7895</v>
      </c>
      <c r="X8" s="10">
        <f>+basiscijfers!X27</f>
        <v>278.8845</v>
      </c>
      <c r="Y8" s="10">
        <f>+basiscijfers!Y27</f>
        <v>318</v>
      </c>
      <c r="Z8" s="10">
        <f>+basiscijfers!Z27</f>
        <v>347</v>
      </c>
      <c r="AA8" s="10">
        <f>+basiscijfers!AA27</f>
        <v>370</v>
      </c>
      <c r="AB8" s="10">
        <f>+basiscijfers!AB27</f>
        <v>366</v>
      </c>
      <c r="AC8" s="10">
        <f>+basiscijfers!AC27</f>
        <v>412</v>
      </c>
      <c r="AD8" s="10">
        <f>+basiscijfers!AD27</f>
        <v>429</v>
      </c>
      <c r="AE8" s="10">
        <f>+basiscijfers!AE27</f>
        <v>444</v>
      </c>
      <c r="AF8" s="10">
        <f>+basiscijfers!AF27</f>
        <v>463</v>
      </c>
    </row>
    <row r="9" spans="1:32" s="3" customFormat="1">
      <c r="A9" s="3" t="s">
        <v>104</v>
      </c>
      <c r="B9" s="9">
        <f>+basiscijfers!B28</f>
        <v>1411.7102522564223</v>
      </c>
      <c r="C9" s="9">
        <f>+basiscijfers!C28</f>
        <v>1498.8360537457286</v>
      </c>
      <c r="D9" s="9">
        <f>+basiscijfers!D28</f>
        <v>1534.2309106007592</v>
      </c>
      <c r="E9" s="9">
        <f>+basiscijfers!E28</f>
        <v>1587.7769760993956</v>
      </c>
      <c r="F9" s="9">
        <f>+basiscijfers!F28</f>
        <v>1634.5163383566803</v>
      </c>
      <c r="G9" s="9">
        <f>+basiscijfers!G28</f>
        <v>1730.2639639516999</v>
      </c>
      <c r="H9" s="9">
        <f>+basiscijfers!H28</f>
        <v>1816.0284247927354</v>
      </c>
      <c r="I9" s="9">
        <f>+basiscijfers!I28</f>
        <v>1861.406446401749</v>
      </c>
      <c r="J9" s="9">
        <f>+basiscijfers!J28</f>
        <v>1864.5829079143798</v>
      </c>
      <c r="K9" s="9">
        <f>+basiscijfers!K28</f>
        <v>2012.3338114404387</v>
      </c>
      <c r="L9" s="9">
        <f>+basiscijfers!L28</f>
        <v>2213.0924144785895</v>
      </c>
      <c r="M9" s="9">
        <f>+basiscijfers!M28</f>
        <v>2461.5868544701693</v>
      </c>
      <c r="N9" s="9">
        <f>+basiscijfers!N28</f>
        <v>2684.4541257861474</v>
      </c>
      <c r="O9" s="9">
        <f>+basiscijfers!O28</f>
        <v>2761.3436071292726</v>
      </c>
      <c r="P9" s="9">
        <f>+basiscijfers!P28</f>
        <v>2809.6993187053126</v>
      </c>
      <c r="Q9" s="9">
        <f>+basiscijfers!Q28</f>
        <v>3021.2915581542284</v>
      </c>
      <c r="R9" s="9">
        <f>+basiscijfers!R28</f>
        <v>3120.1996395975448</v>
      </c>
      <c r="S9" s="9">
        <f>+basiscijfers!S28</f>
        <v>3256.3846648758745</v>
      </c>
      <c r="T9" s="9">
        <f>+basiscijfers!T28</f>
        <v>3489.1017850286835</v>
      </c>
      <c r="U9" s="9">
        <f>+basiscijfers!U28</f>
        <v>3711.4752664754787</v>
      </c>
      <c r="V9" s="9">
        <f>+basiscijfers!V28</f>
        <v>3691.0108922994827</v>
      </c>
      <c r="W9" s="9">
        <f>+basiscijfers!W28</f>
        <v>3994.1741999999999</v>
      </c>
      <c r="X9" s="9">
        <f>+basiscijfers!X28</f>
        <v>3953.3531999999996</v>
      </c>
      <c r="Y9" s="9">
        <f>+basiscijfers!Y28</f>
        <v>4092</v>
      </c>
      <c r="Z9" s="9">
        <f>+basiscijfers!Z28</f>
        <v>4262</v>
      </c>
      <c r="AA9" s="9">
        <f>+basiscijfers!AA28</f>
        <v>4393</v>
      </c>
      <c r="AB9" s="9">
        <f>+basiscijfers!AB28</f>
        <v>4305</v>
      </c>
      <c r="AC9" s="9">
        <f>+basiscijfers!AC28</f>
        <v>4507</v>
      </c>
      <c r="AD9" s="9">
        <f>+basiscijfers!AD28</f>
        <v>4580</v>
      </c>
      <c r="AE9" s="9">
        <f>+basiscijfers!AE28</f>
        <v>4900</v>
      </c>
      <c r="AF9" s="9">
        <f>+basiscijfers!AF28</f>
        <v>5141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Toelichting</vt:lpstr>
      <vt:lpstr>Inhoud</vt:lpstr>
      <vt:lpstr>basiscijfers</vt:lpstr>
      <vt:lpstr>bewerkte cijfers</vt:lpstr>
      <vt:lpstr>uitvoering </vt:lpstr>
      <vt:lpstr>bedrijven-1</vt:lpstr>
      <vt:lpstr>bedrijven-2</vt:lpstr>
      <vt:lpstr>Instellingen</vt:lpstr>
      <vt:lpstr>Hoger onderwijs</vt:lpstr>
      <vt:lpstr>alle sectoren</vt:lpstr>
      <vt:lpstr>basiscijfers!Print_Area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Bolleboom</dc:creator>
  <cp:lastModifiedBy>Lionne Koens</cp:lastModifiedBy>
  <cp:lastPrinted>2016-11-15T15:41:25Z</cp:lastPrinted>
  <dcterms:created xsi:type="dcterms:W3CDTF">2001-07-12T11:13:55Z</dcterms:created>
  <dcterms:modified xsi:type="dcterms:W3CDTF">2022-12-16T16:04:41Z</dcterms:modified>
</cp:coreProperties>
</file>