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naw.sharepoint.com/sites/msteams_7d1724/Gedeelde documenten/WiC/Factsheets en datapublicaties/1 - Geld/Achterliggende bestanden/"/>
    </mc:Choice>
  </mc:AlternateContent>
  <xr:revisionPtr revIDLastSave="976" documentId="13_ncr:1_{C0AE125F-6F27-49EA-878A-F1A5BA6A6BB9}" xr6:coauthVersionLast="47" xr6:coauthVersionMax="47" xr10:uidLastSave="{7FB253B0-8A2F-4CB3-9020-980FDE80AB53}"/>
  <bookViews>
    <workbookView xWindow="-120" yWindow="-120" windowWidth="29040" windowHeight="15840" tabRatio="840" activeTab="5" xr2:uid="{00000000-000D-0000-FFFF-FFFF00000000}"/>
  </bookViews>
  <sheets>
    <sheet name="inhoud" sheetId="6" r:id="rId1"/>
    <sheet name="baten" sheetId="1" r:id="rId2"/>
    <sheet name="baten-procenten" sheetId="7" r:id="rId3"/>
    <sheet name="specificatie werk voor derden" sheetId="10" r:id="rId4"/>
    <sheet name="Lasten" sheetId="4" r:id="rId5"/>
    <sheet name="lasten-procenten" sheetId="5" r:id="rId6"/>
    <sheet name="baten ontwikkeling geindexeerd" sheetId="3" r:id="rId7"/>
    <sheet name="werk voor derden geindexeerd" sheetId="11" r:id="rId8"/>
    <sheet name="lasten ontwikkeling geindexeerd" sheetId="9" r:id="rId9"/>
    <sheet name="1e en 2e GS" sheetId="12" r:id="rId10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6" i="5" l="1"/>
  <c r="U77" i="5"/>
  <c r="U78" i="5"/>
  <c r="U79" i="5"/>
  <c r="U80" i="5"/>
  <c r="U81" i="5"/>
  <c r="U82" i="5"/>
  <c r="U83" i="5"/>
  <c r="U84" i="5"/>
  <c r="U85" i="5"/>
  <c r="U86" i="5"/>
  <c r="U87" i="5"/>
  <c r="U88" i="5"/>
  <c r="U89" i="5"/>
  <c r="U90" i="5"/>
  <c r="U91" i="5"/>
  <c r="U92" i="5"/>
  <c r="U93" i="5"/>
  <c r="U94" i="5"/>
  <c r="U75" i="5"/>
  <c r="T76" i="5"/>
  <c r="T77" i="5"/>
  <c r="T78" i="5"/>
  <c r="T79" i="5"/>
  <c r="T80" i="5"/>
  <c r="T81" i="5"/>
  <c r="T82" i="5"/>
  <c r="T83" i="5"/>
  <c r="T84" i="5"/>
  <c r="T85" i="5"/>
  <c r="T86" i="5"/>
  <c r="T87" i="5"/>
  <c r="T88" i="5"/>
  <c r="T89" i="5"/>
  <c r="T90" i="5"/>
  <c r="T91" i="5"/>
  <c r="T92" i="5"/>
  <c r="T93" i="5"/>
  <c r="T94" i="5"/>
  <c r="T75" i="5"/>
  <c r="Z121" i="4"/>
  <c r="Y54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U8" i="3"/>
  <c r="U7" i="3"/>
  <c r="U59" i="5"/>
  <c r="U60" i="5"/>
  <c r="U61" i="5"/>
  <c r="U62" i="5"/>
  <c r="U63" i="5"/>
  <c r="U64" i="5"/>
  <c r="U66" i="5"/>
  <c r="U67" i="5"/>
  <c r="U68" i="5"/>
  <c r="U69" i="5"/>
  <c r="U70" i="5"/>
  <c r="U58" i="5"/>
  <c r="U57" i="5"/>
  <c r="U56" i="5"/>
  <c r="U55" i="5"/>
  <c r="U54" i="5"/>
  <c r="U53" i="5"/>
  <c r="U52" i="5"/>
  <c r="U47" i="5"/>
  <c r="U46" i="5"/>
  <c r="U45" i="5"/>
  <c r="U44" i="5"/>
  <c r="U43" i="5"/>
  <c r="U41" i="5"/>
  <c r="U40" i="5"/>
  <c r="U39" i="5"/>
  <c r="U38" i="5"/>
  <c r="U37" i="5"/>
  <c r="U36" i="5"/>
  <c r="U35" i="5"/>
  <c r="U34" i="5"/>
  <c r="U33" i="5"/>
  <c r="U32" i="5"/>
  <c r="U31" i="5"/>
  <c r="U30" i="5"/>
  <c r="U29" i="5"/>
  <c r="U24" i="5"/>
  <c r="U23" i="5"/>
  <c r="U22" i="5"/>
  <c r="U21" i="5"/>
  <c r="U20" i="5"/>
  <c r="U18" i="5"/>
  <c r="U17" i="5"/>
  <c r="U16" i="5"/>
  <c r="U15" i="5"/>
  <c r="U14" i="5"/>
  <c r="U13" i="5"/>
  <c r="U12" i="5"/>
  <c r="U11" i="5"/>
  <c r="U10" i="5"/>
  <c r="U9" i="5"/>
  <c r="U8" i="5"/>
  <c r="U7" i="5"/>
  <c r="U6" i="5"/>
  <c r="R10" i="12"/>
  <c r="R22" i="12"/>
  <c r="R21" i="12"/>
  <c r="R20" i="12"/>
  <c r="R18" i="12"/>
  <c r="R17" i="12"/>
  <c r="R16" i="12"/>
  <c r="Q25" i="11"/>
  <c r="Q24" i="11"/>
  <c r="Q23" i="11"/>
  <c r="Q22" i="11"/>
  <c r="Q20" i="11"/>
  <c r="Q19" i="11"/>
  <c r="S11" i="11"/>
  <c r="S10" i="11"/>
  <c r="S9" i="11"/>
  <c r="S8" i="11"/>
  <c r="S6" i="11"/>
  <c r="S5" i="11"/>
  <c r="U135" i="4"/>
  <c r="U141" i="4"/>
  <c r="U112" i="4"/>
  <c r="U118" i="4"/>
  <c r="U9" i="9"/>
  <c r="U17" i="9"/>
  <c r="U88" i="4"/>
  <c r="U94" i="4"/>
  <c r="U8" i="9"/>
  <c r="U16" i="9"/>
  <c r="U65" i="4"/>
  <c r="U71" i="4"/>
  <c r="U7" i="9"/>
  <c r="U15" i="9"/>
  <c r="U42" i="4"/>
  <c r="U48" i="4"/>
  <c r="U6" i="9"/>
  <c r="U14" i="9"/>
  <c r="U19" i="4"/>
  <c r="S272" i="10"/>
  <c r="S278" i="10"/>
  <c r="S13" i="11"/>
  <c r="Q27" i="11"/>
  <c r="S249" i="10"/>
  <c r="S255" i="10"/>
  <c r="S226" i="10"/>
  <c r="S232" i="10"/>
  <c r="S203" i="10"/>
  <c r="S209" i="10"/>
  <c r="S12" i="11"/>
  <c r="Q26" i="11"/>
  <c r="S180" i="10"/>
  <c r="S186" i="10"/>
  <c r="S157" i="10"/>
  <c r="S163" i="10"/>
  <c r="S134" i="10"/>
  <c r="S140" i="10"/>
  <c r="S111" i="10"/>
  <c r="S117" i="10"/>
  <c r="S88" i="10"/>
  <c r="S94" i="10"/>
  <c r="S7" i="11"/>
  <c r="Q21" i="11"/>
  <c r="U65" i="5"/>
  <c r="U42" i="5"/>
  <c r="U25" i="4"/>
  <c r="U19" i="5"/>
  <c r="S65" i="10"/>
  <c r="S71" i="10"/>
  <c r="S42" i="10"/>
  <c r="S48" i="10"/>
  <c r="S19" i="10"/>
  <c r="S25" i="10"/>
  <c r="S4" i="11"/>
  <c r="Q18" i="11"/>
  <c r="Z76" i="7"/>
  <c r="Z77" i="7"/>
  <c r="Z78" i="7"/>
  <c r="Z79" i="7"/>
  <c r="Z80" i="7"/>
  <c r="Z81" i="7"/>
  <c r="Z82" i="7"/>
  <c r="Z83" i="7"/>
  <c r="Z84" i="7"/>
  <c r="Z85" i="7"/>
  <c r="Z86" i="7"/>
  <c r="Z87" i="7"/>
  <c r="Z89" i="7"/>
  <c r="Z90" i="7"/>
  <c r="Z91" i="7"/>
  <c r="Z92" i="7"/>
  <c r="Z93" i="7"/>
  <c r="Z75" i="7"/>
  <c r="Z53" i="7"/>
  <c r="Z54" i="7"/>
  <c r="Z55" i="7"/>
  <c r="Z56" i="7"/>
  <c r="Z57" i="7"/>
  <c r="Z58" i="7"/>
  <c r="Z59" i="7"/>
  <c r="Z60" i="7"/>
  <c r="Z61" i="7"/>
  <c r="Z62" i="7"/>
  <c r="Z63" i="7"/>
  <c r="Z64" i="7"/>
  <c r="Z66" i="7"/>
  <c r="Z67" i="7"/>
  <c r="Z68" i="7"/>
  <c r="Z69" i="7"/>
  <c r="Z70" i="7"/>
  <c r="Z52" i="7"/>
  <c r="Z30" i="7"/>
  <c r="Z31" i="7"/>
  <c r="Z32" i="7"/>
  <c r="Z33" i="7"/>
  <c r="Z34" i="7"/>
  <c r="Z35" i="7"/>
  <c r="Z36" i="7"/>
  <c r="Z37" i="7"/>
  <c r="Z38" i="7"/>
  <c r="Z39" i="7"/>
  <c r="Z40" i="7"/>
  <c r="Z41" i="7"/>
  <c r="Z43" i="7"/>
  <c r="Z44" i="7"/>
  <c r="Z45" i="7"/>
  <c r="Z46" i="7"/>
  <c r="Z47" i="7"/>
  <c r="Z7" i="7"/>
  <c r="Z8" i="7"/>
  <c r="Z9" i="7"/>
  <c r="Z10" i="7"/>
  <c r="Z11" i="7"/>
  <c r="Z12" i="7"/>
  <c r="Z13" i="7"/>
  <c r="Z14" i="7"/>
  <c r="Z15" i="7"/>
  <c r="Z16" i="7"/>
  <c r="Z17" i="7"/>
  <c r="Z18" i="7"/>
  <c r="Z20" i="7"/>
  <c r="Z21" i="7"/>
  <c r="Z22" i="7"/>
  <c r="Z23" i="7"/>
  <c r="Z24" i="7"/>
  <c r="Z6" i="7"/>
  <c r="Z29" i="7"/>
  <c r="U25" i="5"/>
  <c r="U5" i="9"/>
  <c r="U13" i="9"/>
  <c r="U71" i="5"/>
  <c r="U48" i="5"/>
  <c r="Z113" i="1"/>
  <c r="Z114" i="1"/>
  <c r="Z115" i="1"/>
  <c r="Z116" i="1"/>
  <c r="Z112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98" i="1"/>
  <c r="Z181" i="1"/>
  <c r="Z187" i="1"/>
  <c r="Z158" i="1"/>
  <c r="Z164" i="1"/>
  <c r="Z135" i="1"/>
  <c r="Z141" i="1"/>
  <c r="Z88" i="1"/>
  <c r="Z94" i="1"/>
  <c r="Z65" i="1"/>
  <c r="Z42" i="1"/>
  <c r="Z48" i="1"/>
  <c r="U5" i="3"/>
  <c r="Z19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2" i="1"/>
  <c r="K98" i="1"/>
  <c r="X94" i="1"/>
  <c r="V94" i="1"/>
  <c r="K94" i="1"/>
  <c r="Y88" i="1"/>
  <c r="Y94" i="1"/>
  <c r="X88" i="1"/>
  <c r="W88" i="1"/>
  <c r="W94" i="1"/>
  <c r="V88" i="1"/>
  <c r="U88" i="1"/>
  <c r="U94" i="1"/>
  <c r="T88" i="1"/>
  <c r="T94" i="1"/>
  <c r="S88" i="1"/>
  <c r="S94" i="1"/>
  <c r="R88" i="1"/>
  <c r="R94" i="1"/>
  <c r="Q88" i="1"/>
  <c r="Q94" i="1"/>
  <c r="P88" i="1"/>
  <c r="P94" i="1"/>
  <c r="O88" i="1"/>
  <c r="O94" i="1"/>
  <c r="N88" i="1"/>
  <c r="N94" i="1"/>
  <c r="M88" i="1"/>
  <c r="M94" i="1"/>
  <c r="L88" i="1"/>
  <c r="L94" i="1"/>
  <c r="K88" i="1"/>
  <c r="Z88" i="7"/>
  <c r="Z65" i="7"/>
  <c r="Z19" i="7"/>
  <c r="Z25" i="1"/>
  <c r="Z111" i="1"/>
  <c r="Z42" i="7"/>
  <c r="Z71" i="1"/>
  <c r="Q21" i="12"/>
  <c r="Q20" i="12"/>
  <c r="Q18" i="12"/>
  <c r="Q17" i="12"/>
  <c r="Q16" i="12"/>
  <c r="Q10" i="12"/>
  <c r="R272" i="10"/>
  <c r="R278" i="10"/>
  <c r="R13" i="11"/>
  <c r="R249" i="10"/>
  <c r="R255" i="10"/>
  <c r="R226" i="10"/>
  <c r="R232" i="10"/>
  <c r="T53" i="5"/>
  <c r="T54" i="5"/>
  <c r="T55" i="5"/>
  <c r="T56" i="5"/>
  <c r="T57" i="5"/>
  <c r="T58" i="5"/>
  <c r="T59" i="5"/>
  <c r="T60" i="5"/>
  <c r="T61" i="5"/>
  <c r="T62" i="5"/>
  <c r="T63" i="5"/>
  <c r="T64" i="5"/>
  <c r="T66" i="5"/>
  <c r="T67" i="5"/>
  <c r="T68" i="5"/>
  <c r="T69" i="5"/>
  <c r="T70" i="5"/>
  <c r="T52" i="5"/>
  <c r="T30" i="5"/>
  <c r="T31" i="5"/>
  <c r="T32" i="5"/>
  <c r="T33" i="5"/>
  <c r="T34" i="5"/>
  <c r="T35" i="5"/>
  <c r="T36" i="5"/>
  <c r="T37" i="5"/>
  <c r="T38" i="5"/>
  <c r="T39" i="5"/>
  <c r="T40" i="5"/>
  <c r="T41" i="5"/>
  <c r="T43" i="5"/>
  <c r="T44" i="5"/>
  <c r="T45" i="5"/>
  <c r="T46" i="5"/>
  <c r="T47" i="5"/>
  <c r="T29" i="5"/>
  <c r="T21" i="5"/>
  <c r="T22" i="5"/>
  <c r="T23" i="5"/>
  <c r="T24" i="5"/>
  <c r="T20" i="5"/>
  <c r="T7" i="5"/>
  <c r="T8" i="5"/>
  <c r="T9" i="5"/>
  <c r="T10" i="5"/>
  <c r="T11" i="5"/>
  <c r="T12" i="5"/>
  <c r="T13" i="5"/>
  <c r="T14" i="5"/>
  <c r="T15" i="5"/>
  <c r="T16" i="5"/>
  <c r="T17" i="5"/>
  <c r="T18" i="5"/>
  <c r="T6" i="5"/>
  <c r="T135" i="4"/>
  <c r="T141" i="4"/>
  <c r="T112" i="4"/>
  <c r="T88" i="4"/>
  <c r="T94" i="4"/>
  <c r="T65" i="4"/>
  <c r="T42" i="5"/>
  <c r="T42" i="4"/>
  <c r="T48" i="4"/>
  <c r="T19" i="4"/>
  <c r="T25" i="4"/>
  <c r="T5" i="9"/>
  <c r="Y76" i="7"/>
  <c r="Y77" i="7"/>
  <c r="Y78" i="7"/>
  <c r="Y79" i="7"/>
  <c r="Y80" i="7"/>
  <c r="Y81" i="7"/>
  <c r="Y82" i="7"/>
  <c r="Y83" i="7"/>
  <c r="Y84" i="7"/>
  <c r="Y85" i="7"/>
  <c r="Y86" i="7"/>
  <c r="Y87" i="7"/>
  <c r="Y89" i="7"/>
  <c r="Y90" i="7"/>
  <c r="Y91" i="7"/>
  <c r="Y92" i="7"/>
  <c r="Y93" i="7"/>
  <c r="Y75" i="7"/>
  <c r="Y53" i="7"/>
  <c r="Y54" i="7"/>
  <c r="Y55" i="7"/>
  <c r="Y56" i="7"/>
  <c r="Y57" i="7"/>
  <c r="Y58" i="7"/>
  <c r="Y59" i="7"/>
  <c r="Y60" i="7"/>
  <c r="Y61" i="7"/>
  <c r="Y62" i="7"/>
  <c r="Y63" i="7"/>
  <c r="Y64" i="7"/>
  <c r="Y66" i="7"/>
  <c r="Y67" i="7"/>
  <c r="Y68" i="7"/>
  <c r="Y69" i="7"/>
  <c r="Y70" i="7"/>
  <c r="Y52" i="7"/>
  <c r="Y7" i="7"/>
  <c r="Y8" i="7"/>
  <c r="Y9" i="7"/>
  <c r="Y10" i="7"/>
  <c r="Y11" i="7"/>
  <c r="Y12" i="7"/>
  <c r="Y13" i="7"/>
  <c r="Y14" i="7"/>
  <c r="Y15" i="7"/>
  <c r="Y16" i="7"/>
  <c r="Y17" i="7"/>
  <c r="Y18" i="7"/>
  <c r="Y20" i="7"/>
  <c r="Y21" i="7"/>
  <c r="Y22" i="7"/>
  <c r="Y23" i="7"/>
  <c r="Y24" i="7"/>
  <c r="Y6" i="7"/>
  <c r="Y42" i="1"/>
  <c r="Y48" i="1"/>
  <c r="Y135" i="1"/>
  <c r="Y141" i="1"/>
  <c r="Y158" i="1"/>
  <c r="Y164" i="1"/>
  <c r="Y181" i="1"/>
  <c r="Y187" i="1"/>
  <c r="U4" i="3"/>
  <c r="Z94" i="7"/>
  <c r="Z71" i="7"/>
  <c r="Z25" i="7"/>
  <c r="Z26" i="1"/>
  <c r="U6" i="3"/>
  <c r="Z117" i="1"/>
  <c r="Z48" i="7"/>
  <c r="T8" i="3"/>
  <c r="T5" i="3"/>
  <c r="T7" i="3"/>
  <c r="T6" i="9"/>
  <c r="T25" i="5"/>
  <c r="T71" i="5"/>
  <c r="T8" i="9"/>
  <c r="T65" i="5"/>
  <c r="T71" i="4"/>
  <c r="T118" i="4"/>
  <c r="T19" i="5"/>
  <c r="Y30" i="7"/>
  <c r="Y31" i="7"/>
  <c r="Y32" i="7"/>
  <c r="Y33" i="7"/>
  <c r="Y34" i="7"/>
  <c r="Y35" i="7"/>
  <c r="Y36" i="7"/>
  <c r="Y37" i="7"/>
  <c r="Y38" i="7"/>
  <c r="Y39" i="7"/>
  <c r="Y40" i="7"/>
  <c r="Y41" i="7"/>
  <c r="Y43" i="7"/>
  <c r="Y44" i="7"/>
  <c r="Y45" i="7"/>
  <c r="Y46" i="7"/>
  <c r="Y47" i="7"/>
  <c r="Y19" i="1"/>
  <c r="Y65" i="7"/>
  <c r="Y29" i="7"/>
  <c r="Y65" i="1"/>
  <c r="R203" i="10"/>
  <c r="R209" i="10"/>
  <c r="R12" i="11"/>
  <c r="R180" i="10"/>
  <c r="R186" i="10"/>
  <c r="R11" i="11"/>
  <c r="R157" i="10"/>
  <c r="R163" i="10"/>
  <c r="R10" i="11"/>
  <c r="R140" i="10"/>
  <c r="R9" i="11"/>
  <c r="R134" i="10"/>
  <c r="R111" i="10"/>
  <c r="R117" i="10"/>
  <c r="R8" i="11"/>
  <c r="R88" i="10"/>
  <c r="R94" i="10"/>
  <c r="R7" i="11"/>
  <c r="R65" i="10"/>
  <c r="R71" i="10"/>
  <c r="R6" i="11"/>
  <c r="R42" i="10"/>
  <c r="R48" i="10"/>
  <c r="R5" i="11"/>
  <c r="R19" i="10"/>
  <c r="R25" i="10"/>
  <c r="R4" i="11"/>
  <c r="Y71" i="1"/>
  <c r="Y26" i="1"/>
  <c r="Y111" i="1"/>
  <c r="Y42" i="7"/>
  <c r="Y25" i="1"/>
  <c r="Y19" i="7"/>
  <c r="Y88" i="7"/>
  <c r="T9" i="9"/>
  <c r="T48" i="5"/>
  <c r="T7" i="9"/>
  <c r="P16" i="12"/>
  <c r="P17" i="12"/>
  <c r="P18" i="12"/>
  <c r="P20" i="12"/>
  <c r="P21" i="12"/>
  <c r="P10" i="12"/>
  <c r="Q22" i="12"/>
  <c r="Q88" i="10"/>
  <c r="Q94" i="10"/>
  <c r="Q7" i="11"/>
  <c r="Q272" i="10"/>
  <c r="Q278" i="10"/>
  <c r="Q13" i="11"/>
  <c r="Q249" i="10"/>
  <c r="Q255" i="10"/>
  <c r="Q226" i="10"/>
  <c r="Q232" i="10"/>
  <c r="Q203" i="10"/>
  <c r="Q209" i="10"/>
  <c r="Q12" i="11"/>
  <c r="Q180" i="10"/>
  <c r="Q186" i="10"/>
  <c r="Q11" i="11"/>
  <c r="Q157" i="10"/>
  <c r="Q163" i="10"/>
  <c r="Q10" i="11"/>
  <c r="Q134" i="10"/>
  <c r="Q140" i="10"/>
  <c r="Q9" i="11"/>
  <c r="Q111" i="10"/>
  <c r="Q117" i="10"/>
  <c r="Q8" i="11"/>
  <c r="Q65" i="10"/>
  <c r="Q71" i="10"/>
  <c r="Q6" i="11"/>
  <c r="Q42" i="10"/>
  <c r="Q48" i="10"/>
  <c r="Q5" i="11"/>
  <c r="Q19" i="10"/>
  <c r="Q25" i="10"/>
  <c r="Q4" i="11"/>
  <c r="S8" i="9"/>
  <c r="S9" i="9"/>
  <c r="S75" i="5"/>
  <c r="S76" i="5"/>
  <c r="S77" i="5"/>
  <c r="S78" i="5"/>
  <c r="S79" i="5"/>
  <c r="S80" i="5"/>
  <c r="S81" i="5"/>
  <c r="S82" i="5"/>
  <c r="S83" i="5"/>
  <c r="S84" i="5"/>
  <c r="S85" i="5"/>
  <c r="S86" i="5"/>
  <c r="S87" i="5"/>
  <c r="S88" i="5"/>
  <c r="S89" i="5"/>
  <c r="S90" i="5"/>
  <c r="S91" i="5"/>
  <c r="S92" i="5"/>
  <c r="S93" i="5"/>
  <c r="S52" i="5"/>
  <c r="S53" i="5"/>
  <c r="S54" i="5"/>
  <c r="S55" i="5"/>
  <c r="S56" i="5"/>
  <c r="S57" i="5"/>
  <c r="S58" i="5"/>
  <c r="S59" i="5"/>
  <c r="S60" i="5"/>
  <c r="S61" i="5"/>
  <c r="S62" i="5"/>
  <c r="S63" i="5"/>
  <c r="S64" i="5"/>
  <c r="S65" i="5"/>
  <c r="S66" i="5"/>
  <c r="S67" i="5"/>
  <c r="S68" i="5"/>
  <c r="S69" i="5"/>
  <c r="S70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20" i="5"/>
  <c r="S21" i="5"/>
  <c r="S22" i="5"/>
  <c r="S23" i="5"/>
  <c r="S24" i="5"/>
  <c r="S135" i="4"/>
  <c r="S141" i="4"/>
  <c r="S112" i="4"/>
  <c r="S118" i="4"/>
  <c r="S94" i="5"/>
  <c r="S88" i="4"/>
  <c r="S94" i="4"/>
  <c r="S71" i="5"/>
  <c r="S65" i="4"/>
  <c r="S71" i="4"/>
  <c r="S7" i="9"/>
  <c r="S42" i="4"/>
  <c r="S48" i="4"/>
  <c r="S25" i="5"/>
  <c r="S25" i="4"/>
  <c r="S5" i="9"/>
  <c r="S19" i="4"/>
  <c r="X93" i="7"/>
  <c r="X75" i="7"/>
  <c r="X76" i="7"/>
  <c r="X77" i="7"/>
  <c r="X78" i="7"/>
  <c r="X79" i="7"/>
  <c r="X80" i="7"/>
  <c r="X81" i="7"/>
  <c r="X82" i="7"/>
  <c r="X83" i="7"/>
  <c r="X84" i="7"/>
  <c r="X85" i="7"/>
  <c r="X86" i="7"/>
  <c r="X87" i="7"/>
  <c r="X89" i="7"/>
  <c r="X90" i="7"/>
  <c r="X91" i="7"/>
  <c r="X92" i="7"/>
  <c r="X52" i="7"/>
  <c r="X53" i="7"/>
  <c r="X54" i="7"/>
  <c r="X55" i="7"/>
  <c r="X56" i="7"/>
  <c r="X57" i="7"/>
  <c r="X58" i="7"/>
  <c r="X59" i="7"/>
  <c r="X60" i="7"/>
  <c r="X61" i="7"/>
  <c r="X62" i="7"/>
  <c r="X63" i="7"/>
  <c r="X64" i="7"/>
  <c r="X66" i="7"/>
  <c r="X67" i="7"/>
  <c r="X68" i="7"/>
  <c r="X69" i="7"/>
  <c r="X70" i="7"/>
  <c r="X29" i="7"/>
  <c r="X30" i="7"/>
  <c r="X31" i="7"/>
  <c r="X32" i="7"/>
  <c r="X33" i="7"/>
  <c r="X34" i="7"/>
  <c r="X35" i="7"/>
  <c r="X36" i="7"/>
  <c r="X37" i="7"/>
  <c r="X38" i="7"/>
  <c r="X39" i="7"/>
  <c r="X40" i="7"/>
  <c r="X41" i="7"/>
  <c r="X43" i="7"/>
  <c r="X44" i="7"/>
  <c r="X45" i="7"/>
  <c r="X46" i="7"/>
  <c r="X47" i="7"/>
  <c r="X6" i="7"/>
  <c r="X7" i="7"/>
  <c r="X8" i="7"/>
  <c r="X9" i="7"/>
  <c r="X10" i="7"/>
  <c r="X11" i="7"/>
  <c r="X12" i="7"/>
  <c r="X13" i="7"/>
  <c r="X14" i="7"/>
  <c r="X15" i="7"/>
  <c r="X16" i="7"/>
  <c r="X17" i="7"/>
  <c r="X18" i="7"/>
  <c r="X20" i="7"/>
  <c r="X21" i="7"/>
  <c r="X22" i="7"/>
  <c r="X23" i="7"/>
  <c r="X24" i="7"/>
  <c r="T6" i="3"/>
  <c r="Y117" i="1"/>
  <c r="T4" i="3"/>
  <c r="Y48" i="7"/>
  <c r="Y25" i="7"/>
  <c r="Y94" i="7"/>
  <c r="Y71" i="7"/>
  <c r="S48" i="5"/>
  <c r="S6" i="9"/>
  <c r="S19" i="5"/>
  <c r="X181" i="1"/>
  <c r="X187" i="1"/>
  <c r="X158" i="1"/>
  <c r="X135" i="1"/>
  <c r="X65" i="1"/>
  <c r="X111" i="1"/>
  <c r="X42" i="1"/>
  <c r="X19" i="1"/>
  <c r="X25" i="1"/>
  <c r="S4" i="3"/>
  <c r="X48" i="1"/>
  <c r="X19" i="7"/>
  <c r="X71" i="1"/>
  <c r="X117" i="1"/>
  <c r="X42" i="7"/>
  <c r="X141" i="1"/>
  <c r="X65" i="7"/>
  <c r="X164" i="1"/>
  <c r="X88" i="7"/>
  <c r="O21" i="12"/>
  <c r="O20" i="12"/>
  <c r="O18" i="12"/>
  <c r="O17" i="12"/>
  <c r="O16" i="12"/>
  <c r="O10" i="12"/>
  <c r="P22" i="12"/>
  <c r="P5" i="11"/>
  <c r="P272" i="10"/>
  <c r="P278" i="10"/>
  <c r="P13" i="11"/>
  <c r="P249" i="10"/>
  <c r="P255" i="10"/>
  <c r="P226" i="10"/>
  <c r="P232" i="10"/>
  <c r="P203" i="10"/>
  <c r="P209" i="10"/>
  <c r="P12" i="11"/>
  <c r="P180" i="10"/>
  <c r="P186" i="10"/>
  <c r="P11" i="11"/>
  <c r="P157" i="10"/>
  <c r="P163" i="10"/>
  <c r="P10" i="11"/>
  <c r="P134" i="10"/>
  <c r="P140" i="10"/>
  <c r="P9" i="11"/>
  <c r="P111" i="10"/>
  <c r="P117" i="10"/>
  <c r="P8" i="11"/>
  <c r="P88" i="10"/>
  <c r="P94" i="10"/>
  <c r="P7" i="11"/>
  <c r="P65" i="10"/>
  <c r="P71" i="10"/>
  <c r="P6" i="11"/>
  <c r="P42" i="10"/>
  <c r="P48" i="10"/>
  <c r="P19" i="10"/>
  <c r="P25" i="10"/>
  <c r="P4" i="11"/>
  <c r="R5" i="9"/>
  <c r="R6" i="9"/>
  <c r="R75" i="5"/>
  <c r="R76" i="5"/>
  <c r="R77" i="5"/>
  <c r="R78" i="5"/>
  <c r="R79" i="5"/>
  <c r="R80" i="5"/>
  <c r="R81" i="5"/>
  <c r="R82" i="5"/>
  <c r="R83" i="5"/>
  <c r="R84" i="5"/>
  <c r="R85" i="5"/>
  <c r="R86" i="5"/>
  <c r="R87" i="5"/>
  <c r="R89" i="5"/>
  <c r="R90" i="5"/>
  <c r="R91" i="5"/>
  <c r="R92" i="5"/>
  <c r="R93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6" i="5"/>
  <c r="R67" i="5"/>
  <c r="R68" i="5"/>
  <c r="R69" i="5"/>
  <c r="R70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20" i="5"/>
  <c r="R21" i="5"/>
  <c r="R22" i="5"/>
  <c r="R23" i="5"/>
  <c r="R24" i="5"/>
  <c r="R25" i="5"/>
  <c r="R6" i="5"/>
  <c r="R7" i="5"/>
  <c r="R8" i="5"/>
  <c r="R9" i="5"/>
  <c r="R10" i="5"/>
  <c r="R11" i="5"/>
  <c r="R12" i="5"/>
  <c r="R13" i="5"/>
  <c r="R14" i="5"/>
  <c r="R15" i="5"/>
  <c r="R16" i="5"/>
  <c r="R17" i="5"/>
  <c r="R18" i="5"/>
  <c r="R112" i="4"/>
  <c r="R118" i="4"/>
  <c r="R94" i="5"/>
  <c r="R88" i="4"/>
  <c r="R94" i="4"/>
  <c r="R8" i="9"/>
  <c r="R65" i="4"/>
  <c r="R71" i="4"/>
  <c r="R7" i="9"/>
  <c r="R42" i="4"/>
  <c r="R48" i="4"/>
  <c r="R19" i="4"/>
  <c r="R25" i="4"/>
  <c r="R141" i="4"/>
  <c r="R135" i="4"/>
  <c r="O135" i="4"/>
  <c r="O141" i="4"/>
  <c r="A141" i="4"/>
  <c r="Q135" i="4"/>
  <c r="Q141" i="4"/>
  <c r="P135" i="4"/>
  <c r="P141" i="4"/>
  <c r="N135" i="4"/>
  <c r="N141" i="4"/>
  <c r="M135" i="4"/>
  <c r="M141" i="4"/>
  <c r="L135" i="4"/>
  <c r="L141" i="4"/>
  <c r="K135" i="4"/>
  <c r="K141" i="4"/>
  <c r="J135" i="4"/>
  <c r="J141" i="4"/>
  <c r="I135" i="4"/>
  <c r="I141" i="4"/>
  <c r="H135" i="4"/>
  <c r="H141" i="4"/>
  <c r="G135" i="4"/>
  <c r="G141" i="4"/>
  <c r="F135" i="4"/>
  <c r="F141" i="4"/>
  <c r="E135" i="4"/>
  <c r="E141" i="4"/>
  <c r="D135" i="4"/>
  <c r="D141" i="4"/>
  <c r="C135" i="4"/>
  <c r="C141" i="4"/>
  <c r="B135" i="4"/>
  <c r="B141" i="4"/>
  <c r="W75" i="7"/>
  <c r="W76" i="7"/>
  <c r="W77" i="7"/>
  <c r="W78" i="7"/>
  <c r="W79" i="7"/>
  <c r="W80" i="7"/>
  <c r="W81" i="7"/>
  <c r="W82" i="7"/>
  <c r="W83" i="7"/>
  <c r="W84" i="7"/>
  <c r="W85" i="7"/>
  <c r="W86" i="7"/>
  <c r="W87" i="7"/>
  <c r="W89" i="7"/>
  <c r="W90" i="7"/>
  <c r="W91" i="7"/>
  <c r="W92" i="7"/>
  <c r="W93" i="7"/>
  <c r="W52" i="7"/>
  <c r="W53" i="7"/>
  <c r="W54" i="7"/>
  <c r="W55" i="7"/>
  <c r="W56" i="7"/>
  <c r="W57" i="7"/>
  <c r="W58" i="7"/>
  <c r="W59" i="7"/>
  <c r="W60" i="7"/>
  <c r="W61" i="7"/>
  <c r="W62" i="7"/>
  <c r="W63" i="7"/>
  <c r="W64" i="7"/>
  <c r="W66" i="7"/>
  <c r="W67" i="7"/>
  <c r="W68" i="7"/>
  <c r="W69" i="7"/>
  <c r="W70" i="7"/>
  <c r="W29" i="7"/>
  <c r="W30" i="7"/>
  <c r="W31" i="7"/>
  <c r="W32" i="7"/>
  <c r="W33" i="7"/>
  <c r="W34" i="7"/>
  <c r="W35" i="7"/>
  <c r="W36" i="7"/>
  <c r="W37" i="7"/>
  <c r="W38" i="7"/>
  <c r="W39" i="7"/>
  <c r="W40" i="7"/>
  <c r="W41" i="7"/>
  <c r="W43" i="7"/>
  <c r="W44" i="7"/>
  <c r="W45" i="7"/>
  <c r="W46" i="7"/>
  <c r="W47" i="7"/>
  <c r="W6" i="7"/>
  <c r="W7" i="7"/>
  <c r="W8" i="7"/>
  <c r="W9" i="7"/>
  <c r="W10" i="7"/>
  <c r="W11" i="7"/>
  <c r="W12" i="7"/>
  <c r="W13" i="7"/>
  <c r="W14" i="7"/>
  <c r="W15" i="7"/>
  <c r="W16" i="7"/>
  <c r="W17" i="7"/>
  <c r="W18" i="7"/>
  <c r="W20" i="7"/>
  <c r="W21" i="7"/>
  <c r="W22" i="7"/>
  <c r="W23" i="7"/>
  <c r="W24" i="7"/>
  <c r="W181" i="1"/>
  <c r="W187" i="1"/>
  <c r="W158" i="1"/>
  <c r="W164" i="1"/>
  <c r="W135" i="1"/>
  <c r="W141" i="1"/>
  <c r="W65" i="1"/>
  <c r="W42" i="1"/>
  <c r="W48" i="1"/>
  <c r="R5" i="3"/>
  <c r="W19" i="1"/>
  <c r="W25" i="1"/>
  <c r="W71" i="1"/>
  <c r="W117" i="1"/>
  <c r="W111" i="1"/>
  <c r="W48" i="7"/>
  <c r="R8" i="3"/>
  <c r="W25" i="7"/>
  <c r="R6" i="3"/>
  <c r="W71" i="7"/>
  <c r="W19" i="7"/>
  <c r="R71" i="5"/>
  <c r="R4" i="3"/>
  <c r="X48" i="7"/>
  <c r="S6" i="3"/>
  <c r="W42" i="7"/>
  <c r="W88" i="7"/>
  <c r="W94" i="7"/>
  <c r="R9" i="9"/>
  <c r="R7" i="3"/>
  <c r="X25" i="7"/>
  <c r="S5" i="3"/>
  <c r="S7" i="3"/>
  <c r="X71" i="7"/>
  <c r="R88" i="5"/>
  <c r="R48" i="5"/>
  <c r="S8" i="3"/>
  <c r="X94" i="7"/>
  <c r="R65" i="5"/>
  <c r="W65" i="7"/>
  <c r="R19" i="5"/>
  <c r="N16" i="12"/>
  <c r="Q76" i="5"/>
  <c r="Q77" i="5"/>
  <c r="Q78" i="5"/>
  <c r="Q79" i="5"/>
  <c r="Q80" i="5"/>
  <c r="Q81" i="5"/>
  <c r="Q82" i="5"/>
  <c r="Q83" i="5"/>
  <c r="Q84" i="5"/>
  <c r="Q85" i="5"/>
  <c r="Q86" i="5"/>
  <c r="Q87" i="5"/>
  <c r="Q89" i="5"/>
  <c r="Q90" i="5"/>
  <c r="Q91" i="5"/>
  <c r="Q92" i="5"/>
  <c r="Q93" i="5"/>
  <c r="Q75" i="5"/>
  <c r="Q53" i="5"/>
  <c r="Q54" i="5"/>
  <c r="Q55" i="5"/>
  <c r="Q56" i="5"/>
  <c r="Q57" i="5"/>
  <c r="Q58" i="5"/>
  <c r="Q59" i="5"/>
  <c r="Q60" i="5"/>
  <c r="Q61" i="5"/>
  <c r="Q62" i="5"/>
  <c r="Q63" i="5"/>
  <c r="Q64" i="5"/>
  <c r="Q66" i="5"/>
  <c r="Q67" i="5"/>
  <c r="Q68" i="5"/>
  <c r="Q69" i="5"/>
  <c r="Q70" i="5"/>
  <c r="Q52" i="5"/>
  <c r="Q30" i="5"/>
  <c r="Q31" i="5"/>
  <c r="Q32" i="5"/>
  <c r="Q33" i="5"/>
  <c r="Q34" i="5"/>
  <c r="Q35" i="5"/>
  <c r="Q36" i="5"/>
  <c r="Q37" i="5"/>
  <c r="Q38" i="5"/>
  <c r="Q39" i="5"/>
  <c r="Q40" i="5"/>
  <c r="Q41" i="5"/>
  <c r="Q43" i="5"/>
  <c r="Q44" i="5"/>
  <c r="Q45" i="5"/>
  <c r="Q46" i="5"/>
  <c r="Q47" i="5"/>
  <c r="Q29" i="5"/>
  <c r="Q7" i="5"/>
  <c r="Q8" i="5"/>
  <c r="Q9" i="5"/>
  <c r="Q10" i="5"/>
  <c r="Q11" i="5"/>
  <c r="Q12" i="5"/>
  <c r="Q13" i="5"/>
  <c r="Q14" i="5"/>
  <c r="Q15" i="5"/>
  <c r="Q16" i="5"/>
  <c r="Q17" i="5"/>
  <c r="Q18" i="5"/>
  <c r="Q20" i="5"/>
  <c r="Q21" i="5"/>
  <c r="Q22" i="5"/>
  <c r="Q23" i="5"/>
  <c r="Q24" i="5"/>
  <c r="Q6" i="5"/>
  <c r="Q88" i="4"/>
  <c r="Q94" i="4"/>
  <c r="Q8" i="9"/>
  <c r="Q112" i="4"/>
  <c r="Q118" i="4"/>
  <c r="Q65" i="4"/>
  <c r="Q71" i="4"/>
  <c r="Q42" i="4"/>
  <c r="Q19" i="4"/>
  <c r="Q88" i="5"/>
  <c r="Q19" i="5"/>
  <c r="Q25" i="4"/>
  <c r="Q71" i="5"/>
  <c r="Q9" i="9"/>
  <c r="Q94" i="5"/>
  <c r="Q7" i="9"/>
  <c r="Q48" i="5"/>
  <c r="Q5" i="9"/>
  <c r="Q42" i="5"/>
  <c r="Q48" i="4"/>
  <c r="Q65" i="5"/>
  <c r="O272" i="10"/>
  <c r="O278" i="10"/>
  <c r="O13" i="11"/>
  <c r="O249" i="10"/>
  <c r="O255" i="10"/>
  <c r="O226" i="10"/>
  <c r="O232" i="10"/>
  <c r="O203" i="10"/>
  <c r="O209" i="10"/>
  <c r="O12" i="11"/>
  <c r="O180" i="10"/>
  <c r="O186" i="10"/>
  <c r="O11" i="11"/>
  <c r="O163" i="10"/>
  <c r="O10" i="11"/>
  <c r="O157" i="10"/>
  <c r="O134" i="10"/>
  <c r="O140" i="10"/>
  <c r="O9" i="11"/>
  <c r="O117" i="10"/>
  <c r="O8" i="11"/>
  <c r="O111" i="10"/>
  <c r="O88" i="10"/>
  <c r="O94" i="10"/>
  <c r="O7" i="11"/>
  <c r="O71" i="10"/>
  <c r="O6" i="11"/>
  <c r="O65" i="10"/>
  <c r="O42" i="10"/>
  <c r="O48" i="10"/>
  <c r="O5" i="11"/>
  <c r="O19" i="10"/>
  <c r="O25" i="10"/>
  <c r="O4" i="11"/>
  <c r="V76" i="7"/>
  <c r="V77" i="7"/>
  <c r="V78" i="7"/>
  <c r="V79" i="7"/>
  <c r="V80" i="7"/>
  <c r="V81" i="7"/>
  <c r="V82" i="7"/>
  <c r="V83" i="7"/>
  <c r="V84" i="7"/>
  <c r="V85" i="7"/>
  <c r="V86" i="7"/>
  <c r="V87" i="7"/>
  <c r="V89" i="7"/>
  <c r="V90" i="7"/>
  <c r="V91" i="7"/>
  <c r="V92" i="7"/>
  <c r="V93" i="7"/>
  <c r="V75" i="7"/>
  <c r="V53" i="7"/>
  <c r="V54" i="7"/>
  <c r="V55" i="7"/>
  <c r="V56" i="7"/>
  <c r="V57" i="7"/>
  <c r="V58" i="7"/>
  <c r="V59" i="7"/>
  <c r="V60" i="7"/>
  <c r="V61" i="7"/>
  <c r="V62" i="7"/>
  <c r="V63" i="7"/>
  <c r="V64" i="7"/>
  <c r="V66" i="7"/>
  <c r="V67" i="7"/>
  <c r="V68" i="7"/>
  <c r="V69" i="7"/>
  <c r="V70" i="7"/>
  <c r="V52" i="7"/>
  <c r="V30" i="7"/>
  <c r="V31" i="7"/>
  <c r="V32" i="7"/>
  <c r="V33" i="7"/>
  <c r="V34" i="7"/>
  <c r="V35" i="7"/>
  <c r="V36" i="7"/>
  <c r="V37" i="7"/>
  <c r="V38" i="7"/>
  <c r="V39" i="7"/>
  <c r="V40" i="7"/>
  <c r="V41" i="7"/>
  <c r="V43" i="7"/>
  <c r="V44" i="7"/>
  <c r="V45" i="7"/>
  <c r="V46" i="7"/>
  <c r="V47" i="7"/>
  <c r="V29" i="7"/>
  <c r="V7" i="7"/>
  <c r="V8" i="7"/>
  <c r="V9" i="7"/>
  <c r="V10" i="7"/>
  <c r="V11" i="7"/>
  <c r="V12" i="7"/>
  <c r="V13" i="7"/>
  <c r="V14" i="7"/>
  <c r="V15" i="7"/>
  <c r="V16" i="7"/>
  <c r="V17" i="7"/>
  <c r="V18" i="7"/>
  <c r="V20" i="7"/>
  <c r="V21" i="7"/>
  <c r="V22" i="7"/>
  <c r="V23" i="7"/>
  <c r="V24" i="7"/>
  <c r="U6" i="7"/>
  <c r="V6" i="7"/>
  <c r="V158" i="1"/>
  <c r="V164" i="1"/>
  <c r="V135" i="1"/>
  <c r="V141" i="1"/>
  <c r="Q7" i="3"/>
  <c r="V65" i="1"/>
  <c r="V19" i="1"/>
  <c r="U19" i="1"/>
  <c r="U25" i="1"/>
  <c r="P4" i="3"/>
  <c r="V71" i="1"/>
  <c r="V117" i="1"/>
  <c r="V111" i="1"/>
  <c r="V65" i="7"/>
  <c r="V88" i="7"/>
  <c r="Q6" i="9"/>
  <c r="Q25" i="5"/>
  <c r="V25" i="1"/>
  <c r="V48" i="7"/>
  <c r="Q6" i="3"/>
  <c r="V42" i="7"/>
  <c r="D17" i="12"/>
  <c r="E17" i="12"/>
  <c r="F17" i="12"/>
  <c r="G17" i="12"/>
  <c r="H17" i="12"/>
  <c r="I17" i="12"/>
  <c r="J17" i="12"/>
  <c r="K17" i="12"/>
  <c r="L17" i="12"/>
  <c r="M17" i="12"/>
  <c r="N17" i="12"/>
  <c r="D18" i="12"/>
  <c r="E18" i="12"/>
  <c r="F18" i="12"/>
  <c r="G18" i="12"/>
  <c r="H18" i="12"/>
  <c r="I18" i="12"/>
  <c r="J18" i="12"/>
  <c r="K18" i="12"/>
  <c r="L18" i="12"/>
  <c r="M18" i="12"/>
  <c r="N18" i="12"/>
  <c r="D20" i="12"/>
  <c r="E20" i="12"/>
  <c r="F20" i="12"/>
  <c r="G20" i="12"/>
  <c r="H20" i="12"/>
  <c r="I20" i="12"/>
  <c r="J20" i="12"/>
  <c r="K20" i="12"/>
  <c r="L20" i="12"/>
  <c r="M20" i="12"/>
  <c r="N20" i="12"/>
  <c r="D21" i="12"/>
  <c r="E21" i="12"/>
  <c r="F21" i="12"/>
  <c r="G21" i="12"/>
  <c r="H21" i="12"/>
  <c r="I21" i="12"/>
  <c r="J21" i="12"/>
  <c r="K21" i="12"/>
  <c r="L21" i="12"/>
  <c r="M21" i="12"/>
  <c r="N21" i="12"/>
  <c r="D22" i="12"/>
  <c r="J22" i="12"/>
  <c r="K22" i="12"/>
  <c r="L22" i="12"/>
  <c r="E16" i="12"/>
  <c r="F16" i="12"/>
  <c r="G16" i="12"/>
  <c r="H16" i="12"/>
  <c r="I16" i="12"/>
  <c r="J16" i="12"/>
  <c r="K16" i="12"/>
  <c r="L16" i="12"/>
  <c r="M16" i="12"/>
  <c r="D16" i="12"/>
  <c r="D10" i="12"/>
  <c r="E10" i="12"/>
  <c r="E22" i="12"/>
  <c r="F10" i="12"/>
  <c r="F22" i="12"/>
  <c r="G10" i="12"/>
  <c r="G22" i="12"/>
  <c r="H10" i="12"/>
  <c r="H22" i="12"/>
  <c r="I10" i="12"/>
  <c r="J10" i="12"/>
  <c r="K10" i="12"/>
  <c r="L10" i="12"/>
  <c r="M10" i="12"/>
  <c r="M22" i="12"/>
  <c r="N10" i="12"/>
  <c r="C10" i="12"/>
  <c r="V181" i="1"/>
  <c r="V187" i="1"/>
  <c r="Q8" i="3"/>
  <c r="V42" i="1"/>
  <c r="V48" i="1"/>
  <c r="Q5" i="3"/>
  <c r="V19" i="7"/>
  <c r="I22" i="12"/>
  <c r="O22" i="12"/>
  <c r="N22" i="12"/>
  <c r="Q4" i="3"/>
  <c r="V94" i="7"/>
  <c r="V71" i="7"/>
  <c r="V25" i="7"/>
  <c r="C6" i="11"/>
  <c r="C7" i="11"/>
  <c r="C8" i="11"/>
  <c r="C9" i="11"/>
  <c r="C10" i="11"/>
  <c r="C11" i="11"/>
  <c r="B11" i="11"/>
  <c r="B10" i="11"/>
  <c r="B9" i="11"/>
  <c r="B8" i="11"/>
  <c r="B7" i="11"/>
  <c r="B6" i="11"/>
  <c r="E278" i="10"/>
  <c r="E13" i="11"/>
  <c r="B272" i="10"/>
  <c r="B278" i="10"/>
  <c r="B13" i="11"/>
  <c r="C272" i="10"/>
  <c r="C278" i="10"/>
  <c r="C13" i="11"/>
  <c r="D272" i="10"/>
  <c r="D278" i="10"/>
  <c r="D13" i="11"/>
  <c r="P27" i="11"/>
  <c r="E272" i="10"/>
  <c r="F272" i="10"/>
  <c r="F278" i="10"/>
  <c r="F13" i="11"/>
  <c r="G272" i="10"/>
  <c r="G278" i="10"/>
  <c r="G13" i="11"/>
  <c r="E209" i="10"/>
  <c r="E12" i="11"/>
  <c r="B203" i="10"/>
  <c r="B209" i="10"/>
  <c r="B12" i="11"/>
  <c r="C203" i="10"/>
  <c r="C209" i="10"/>
  <c r="C12" i="11"/>
  <c r="D203" i="10"/>
  <c r="D209" i="10"/>
  <c r="D12" i="11"/>
  <c r="P26" i="11"/>
  <c r="E203" i="10"/>
  <c r="F203" i="10"/>
  <c r="F209" i="10"/>
  <c r="F12" i="11"/>
  <c r="G203" i="10"/>
  <c r="G209" i="10"/>
  <c r="G12" i="11"/>
  <c r="E186" i="10"/>
  <c r="E11" i="11"/>
  <c r="F186" i="10"/>
  <c r="F11" i="11"/>
  <c r="G186" i="10"/>
  <c r="G11" i="11"/>
  <c r="D180" i="10"/>
  <c r="D186" i="10"/>
  <c r="D11" i="11"/>
  <c r="P25" i="11"/>
  <c r="E180" i="10"/>
  <c r="F180" i="10"/>
  <c r="G180" i="10"/>
  <c r="E163" i="10"/>
  <c r="E10" i="11"/>
  <c r="F163" i="10"/>
  <c r="F10" i="11"/>
  <c r="G163" i="10"/>
  <c r="G10" i="11"/>
  <c r="D157" i="10"/>
  <c r="D163" i="10"/>
  <c r="D10" i="11"/>
  <c r="P24" i="11"/>
  <c r="E157" i="10"/>
  <c r="F157" i="10"/>
  <c r="G157" i="10"/>
  <c r="E140" i="10"/>
  <c r="E9" i="11"/>
  <c r="F140" i="10"/>
  <c r="F9" i="11"/>
  <c r="G140" i="10"/>
  <c r="G9" i="11"/>
  <c r="D134" i="10"/>
  <c r="D140" i="10"/>
  <c r="D9" i="11"/>
  <c r="P23" i="11"/>
  <c r="E134" i="10"/>
  <c r="F134" i="10"/>
  <c r="G134" i="10"/>
  <c r="E117" i="10"/>
  <c r="E8" i="11"/>
  <c r="F117" i="10"/>
  <c r="F8" i="11"/>
  <c r="G117" i="10"/>
  <c r="G8" i="11"/>
  <c r="D111" i="10"/>
  <c r="D117" i="10"/>
  <c r="D8" i="11"/>
  <c r="P22" i="11"/>
  <c r="E111" i="10"/>
  <c r="F111" i="10"/>
  <c r="G111" i="10"/>
  <c r="E94" i="10"/>
  <c r="E7" i="11"/>
  <c r="F94" i="10"/>
  <c r="F7" i="11"/>
  <c r="G94" i="10"/>
  <c r="G7" i="11"/>
  <c r="D88" i="10"/>
  <c r="D94" i="10"/>
  <c r="D7" i="11"/>
  <c r="P21" i="11"/>
  <c r="E88" i="10"/>
  <c r="F88" i="10"/>
  <c r="G88" i="10"/>
  <c r="E71" i="10"/>
  <c r="E6" i="11"/>
  <c r="F71" i="10"/>
  <c r="F6" i="11"/>
  <c r="G71" i="10"/>
  <c r="G6" i="11"/>
  <c r="D65" i="10"/>
  <c r="D71" i="10"/>
  <c r="D6" i="11"/>
  <c r="P20" i="11"/>
  <c r="E65" i="10"/>
  <c r="F65" i="10"/>
  <c r="G65" i="10"/>
  <c r="E48" i="10"/>
  <c r="E5" i="11"/>
  <c r="B42" i="10"/>
  <c r="B48" i="10"/>
  <c r="B5" i="11"/>
  <c r="C42" i="10"/>
  <c r="C48" i="10"/>
  <c r="C5" i="11"/>
  <c r="D42" i="10"/>
  <c r="D48" i="10"/>
  <c r="D5" i="11"/>
  <c r="P19" i="11"/>
  <c r="E42" i="10"/>
  <c r="F42" i="10"/>
  <c r="F48" i="10"/>
  <c r="F5" i="11"/>
  <c r="G42" i="10"/>
  <c r="G48" i="10"/>
  <c r="G5" i="11"/>
  <c r="D25" i="10"/>
  <c r="D4" i="11"/>
  <c r="P18" i="11"/>
  <c r="G19" i="10"/>
  <c r="G25" i="10"/>
  <c r="G4" i="11"/>
  <c r="F19" i="10"/>
  <c r="F25" i="10"/>
  <c r="F4" i="11"/>
  <c r="E19" i="10"/>
  <c r="E25" i="10"/>
  <c r="E4" i="11"/>
  <c r="D19" i="10"/>
  <c r="C19" i="10"/>
  <c r="C25" i="10"/>
  <c r="C4" i="11"/>
  <c r="B19" i="10"/>
  <c r="B25" i="10"/>
  <c r="B4" i="11"/>
  <c r="O27" i="11"/>
  <c r="N27" i="11"/>
  <c r="M27" i="11"/>
  <c r="O25" i="11"/>
  <c r="N25" i="11"/>
  <c r="M25" i="11"/>
  <c r="O23" i="11"/>
  <c r="N23" i="11"/>
  <c r="M23" i="11"/>
  <c r="O21" i="11"/>
  <c r="N21" i="11"/>
  <c r="M21" i="11"/>
  <c r="O19" i="11"/>
  <c r="N19" i="11"/>
  <c r="M19" i="11"/>
  <c r="O18" i="11"/>
  <c r="N18" i="11"/>
  <c r="M18" i="11"/>
  <c r="O26" i="11"/>
  <c r="N26" i="11"/>
  <c r="M26" i="11"/>
  <c r="O24" i="11"/>
  <c r="N24" i="11"/>
  <c r="M24" i="11"/>
  <c r="O22" i="11"/>
  <c r="N22" i="11"/>
  <c r="M22" i="11"/>
  <c r="O20" i="11"/>
  <c r="N20" i="11"/>
  <c r="M20" i="11"/>
  <c r="C18" i="11"/>
  <c r="E18" i="11"/>
  <c r="E23" i="11"/>
  <c r="D18" i="11"/>
  <c r="E26" i="11"/>
  <c r="E24" i="11"/>
  <c r="E22" i="11"/>
  <c r="E20" i="11"/>
  <c r="C24" i="11"/>
  <c r="E21" i="11"/>
  <c r="D26" i="11"/>
  <c r="D20" i="11"/>
  <c r="C22" i="11"/>
  <c r="C20" i="11"/>
  <c r="I24" i="11"/>
  <c r="D27" i="11"/>
  <c r="D25" i="11"/>
  <c r="D23" i="11"/>
  <c r="D21" i="11"/>
  <c r="D19" i="11"/>
  <c r="C27" i="11"/>
  <c r="C25" i="11"/>
  <c r="C23" i="11"/>
  <c r="C21" i="11"/>
  <c r="C19" i="11"/>
  <c r="H19" i="11"/>
  <c r="G25" i="11"/>
  <c r="C26" i="11"/>
  <c r="D24" i="11"/>
  <c r="E27" i="11"/>
  <c r="E25" i="11"/>
  <c r="E19" i="11"/>
  <c r="D22" i="11"/>
  <c r="H272" i="10"/>
  <c r="H278" i="10"/>
  <c r="H13" i="11"/>
  <c r="F27" i="11"/>
  <c r="I272" i="10"/>
  <c r="I278" i="10"/>
  <c r="I13" i="11"/>
  <c r="G27" i="11"/>
  <c r="H249" i="10"/>
  <c r="H255" i="10"/>
  <c r="I249" i="10"/>
  <c r="H226" i="10"/>
  <c r="H232" i="10"/>
  <c r="I226" i="10"/>
  <c r="I232" i="10"/>
  <c r="H203" i="10"/>
  <c r="H209" i="10"/>
  <c r="H12" i="11"/>
  <c r="F26" i="11"/>
  <c r="I203" i="10"/>
  <c r="I209" i="10"/>
  <c r="I12" i="11"/>
  <c r="G26" i="11"/>
  <c r="H180" i="10"/>
  <c r="H186" i="10"/>
  <c r="H11" i="11"/>
  <c r="F25" i="11"/>
  <c r="I180" i="10"/>
  <c r="I186" i="10"/>
  <c r="I11" i="11"/>
  <c r="H157" i="10"/>
  <c r="H163" i="10"/>
  <c r="H10" i="11"/>
  <c r="F24" i="11"/>
  <c r="I157" i="10"/>
  <c r="I163" i="10"/>
  <c r="I10" i="11"/>
  <c r="G24" i="11"/>
  <c r="H134" i="10"/>
  <c r="H140" i="10"/>
  <c r="H9" i="11"/>
  <c r="F23" i="11"/>
  <c r="I134" i="10"/>
  <c r="I140" i="10"/>
  <c r="I9" i="11"/>
  <c r="G23" i="11"/>
  <c r="H111" i="10"/>
  <c r="H117" i="10"/>
  <c r="H8" i="11"/>
  <c r="F22" i="11"/>
  <c r="I111" i="10"/>
  <c r="I117" i="10"/>
  <c r="I8" i="11"/>
  <c r="G22" i="11"/>
  <c r="H88" i="10"/>
  <c r="H94" i="10"/>
  <c r="H7" i="11"/>
  <c r="F21" i="11"/>
  <c r="I88" i="10"/>
  <c r="I94" i="10"/>
  <c r="I7" i="11"/>
  <c r="G21" i="11"/>
  <c r="H65" i="10"/>
  <c r="H71" i="10"/>
  <c r="H6" i="11"/>
  <c r="F20" i="11"/>
  <c r="I65" i="10"/>
  <c r="I71" i="10"/>
  <c r="I6" i="11"/>
  <c r="G20" i="11"/>
  <c r="H42" i="10"/>
  <c r="H48" i="10"/>
  <c r="H5" i="11"/>
  <c r="F19" i="11"/>
  <c r="I42" i="10"/>
  <c r="I48" i="10"/>
  <c r="I5" i="11"/>
  <c r="G19" i="11"/>
  <c r="J272" i="10"/>
  <c r="J278" i="10"/>
  <c r="J13" i="11"/>
  <c r="H27" i="11"/>
  <c r="K272" i="10"/>
  <c r="K278" i="10"/>
  <c r="K13" i="11"/>
  <c r="I27" i="11"/>
  <c r="L272" i="10"/>
  <c r="L278" i="10"/>
  <c r="L13" i="11"/>
  <c r="J27" i="11"/>
  <c r="M272" i="10"/>
  <c r="M278" i="10"/>
  <c r="M13" i="11"/>
  <c r="K27" i="11"/>
  <c r="N272" i="10"/>
  <c r="N278" i="10"/>
  <c r="N13" i="11"/>
  <c r="L27" i="11"/>
  <c r="I255" i="10"/>
  <c r="J249" i="10"/>
  <c r="J255" i="10"/>
  <c r="K249" i="10"/>
  <c r="K255" i="10"/>
  <c r="L249" i="10"/>
  <c r="L255" i="10"/>
  <c r="M249" i="10"/>
  <c r="M255" i="10"/>
  <c r="N249" i="10"/>
  <c r="N255" i="10"/>
  <c r="J226" i="10"/>
  <c r="J232" i="10"/>
  <c r="K226" i="10"/>
  <c r="K232" i="10"/>
  <c r="L226" i="10"/>
  <c r="L232" i="10"/>
  <c r="M226" i="10"/>
  <c r="M232" i="10"/>
  <c r="N226" i="10"/>
  <c r="N232" i="10"/>
  <c r="J203" i="10"/>
  <c r="J209" i="10"/>
  <c r="J12" i="11"/>
  <c r="H26" i="11"/>
  <c r="K203" i="10"/>
  <c r="K209" i="10"/>
  <c r="K12" i="11"/>
  <c r="I26" i="11"/>
  <c r="L203" i="10"/>
  <c r="L209" i="10"/>
  <c r="L12" i="11"/>
  <c r="J26" i="11"/>
  <c r="M203" i="10"/>
  <c r="M209" i="10"/>
  <c r="M12" i="11"/>
  <c r="K26" i="11"/>
  <c r="N203" i="10"/>
  <c r="N209" i="10"/>
  <c r="N12" i="11"/>
  <c r="L26" i="11"/>
  <c r="J180" i="10"/>
  <c r="J186" i="10"/>
  <c r="J11" i="11"/>
  <c r="H25" i="11"/>
  <c r="K180" i="10"/>
  <c r="K186" i="10"/>
  <c r="K11" i="11"/>
  <c r="I25" i="11"/>
  <c r="L180" i="10"/>
  <c r="L186" i="10"/>
  <c r="L11" i="11"/>
  <c r="J25" i="11"/>
  <c r="M180" i="10"/>
  <c r="M186" i="10"/>
  <c r="M11" i="11"/>
  <c r="K25" i="11"/>
  <c r="N180" i="10"/>
  <c r="N186" i="10"/>
  <c r="N11" i="11"/>
  <c r="L25" i="11"/>
  <c r="J157" i="10"/>
  <c r="J163" i="10"/>
  <c r="J10" i="11"/>
  <c r="H24" i="11"/>
  <c r="K157" i="10"/>
  <c r="K163" i="10"/>
  <c r="K10" i="11"/>
  <c r="L157" i="10"/>
  <c r="L163" i="10"/>
  <c r="L10" i="11"/>
  <c r="J24" i="11"/>
  <c r="M157" i="10"/>
  <c r="M163" i="10"/>
  <c r="M10" i="11"/>
  <c r="K24" i="11"/>
  <c r="N157" i="10"/>
  <c r="N163" i="10"/>
  <c r="N10" i="11"/>
  <c r="L24" i="11"/>
  <c r="J140" i="10"/>
  <c r="J9" i="11"/>
  <c r="H23" i="11"/>
  <c r="J134" i="10"/>
  <c r="K134" i="10"/>
  <c r="K140" i="10"/>
  <c r="K9" i="11"/>
  <c r="I23" i="11"/>
  <c r="L134" i="10"/>
  <c r="L140" i="10"/>
  <c r="L9" i="11"/>
  <c r="J23" i="11"/>
  <c r="M134" i="10"/>
  <c r="M140" i="10"/>
  <c r="M9" i="11"/>
  <c r="K23" i="11"/>
  <c r="N134" i="10"/>
  <c r="N140" i="10"/>
  <c r="N9" i="11"/>
  <c r="L23" i="11"/>
  <c r="J111" i="10"/>
  <c r="J117" i="10"/>
  <c r="J8" i="11"/>
  <c r="H22" i="11"/>
  <c r="K111" i="10"/>
  <c r="K117" i="10"/>
  <c r="K8" i="11"/>
  <c r="I22" i="11"/>
  <c r="L111" i="10"/>
  <c r="L117" i="10"/>
  <c r="L8" i="11"/>
  <c r="J22" i="11"/>
  <c r="M111" i="10"/>
  <c r="M117" i="10"/>
  <c r="M8" i="11"/>
  <c r="K22" i="11"/>
  <c r="N111" i="10"/>
  <c r="N117" i="10"/>
  <c r="N8" i="11"/>
  <c r="L22" i="11"/>
  <c r="J88" i="10"/>
  <c r="J94" i="10"/>
  <c r="J7" i="11"/>
  <c r="H21" i="11"/>
  <c r="K88" i="10"/>
  <c r="K94" i="10"/>
  <c r="K7" i="11"/>
  <c r="I21" i="11"/>
  <c r="L88" i="10"/>
  <c r="L94" i="10"/>
  <c r="L7" i="11"/>
  <c r="J21" i="11"/>
  <c r="M88" i="10"/>
  <c r="M94" i="10"/>
  <c r="M7" i="11"/>
  <c r="K21" i="11"/>
  <c r="N88" i="10"/>
  <c r="N94" i="10"/>
  <c r="N7" i="11"/>
  <c r="L21" i="11"/>
  <c r="J65" i="10"/>
  <c r="J71" i="10"/>
  <c r="J6" i="11"/>
  <c r="H20" i="11"/>
  <c r="K65" i="10"/>
  <c r="K71" i="10"/>
  <c r="K6" i="11"/>
  <c r="I20" i="11"/>
  <c r="L65" i="10"/>
  <c r="L71" i="10"/>
  <c r="L6" i="11"/>
  <c r="J20" i="11"/>
  <c r="M65" i="10"/>
  <c r="M71" i="10"/>
  <c r="M6" i="11"/>
  <c r="K20" i="11"/>
  <c r="N65" i="10"/>
  <c r="N71" i="10"/>
  <c r="N6" i="11"/>
  <c r="L20" i="11"/>
  <c r="K42" i="10"/>
  <c r="K48" i="10"/>
  <c r="K5" i="11"/>
  <c r="I19" i="11"/>
  <c r="L42" i="10"/>
  <c r="L48" i="10"/>
  <c r="L5" i="11"/>
  <c r="J19" i="11"/>
  <c r="M42" i="10"/>
  <c r="M48" i="10"/>
  <c r="M5" i="11"/>
  <c r="K19" i="11"/>
  <c r="N42" i="10"/>
  <c r="N48" i="10"/>
  <c r="N5" i="11"/>
  <c r="L19" i="11"/>
  <c r="J42" i="10"/>
  <c r="J48" i="10"/>
  <c r="J5" i="11"/>
  <c r="N19" i="10"/>
  <c r="N25" i="10"/>
  <c r="N4" i="11"/>
  <c r="L18" i="11"/>
  <c r="M19" i="10"/>
  <c r="M25" i="10"/>
  <c r="M4" i="11"/>
  <c r="K18" i="11"/>
  <c r="L19" i="10"/>
  <c r="L25" i="10"/>
  <c r="L4" i="11"/>
  <c r="J18" i="11"/>
  <c r="K19" i="10"/>
  <c r="K25" i="10"/>
  <c r="K4" i="11"/>
  <c r="I18" i="11"/>
  <c r="J19" i="10"/>
  <c r="J25" i="10"/>
  <c r="J4" i="11"/>
  <c r="H18" i="11"/>
  <c r="I19" i="10"/>
  <c r="I25" i="10"/>
  <c r="I4" i="11"/>
  <c r="G18" i="11"/>
  <c r="H19" i="10"/>
  <c r="H25" i="10"/>
  <c r="H4" i="11"/>
  <c r="F18" i="11"/>
  <c r="P112" i="4"/>
  <c r="P118" i="4"/>
  <c r="P9" i="9"/>
  <c r="P88" i="4"/>
  <c r="P94" i="4"/>
  <c r="P8" i="9"/>
  <c r="P65" i="4"/>
  <c r="P71" i="4"/>
  <c r="P7" i="9"/>
  <c r="P42" i="4"/>
  <c r="P48" i="4"/>
  <c r="P6" i="9"/>
  <c r="P19" i="4"/>
  <c r="P25" i="4"/>
  <c r="P5" i="9"/>
  <c r="P75" i="5"/>
  <c r="P76" i="5"/>
  <c r="P77" i="5"/>
  <c r="P78" i="5"/>
  <c r="P79" i="5"/>
  <c r="P80" i="5"/>
  <c r="P81" i="5"/>
  <c r="P82" i="5"/>
  <c r="P83" i="5"/>
  <c r="P84" i="5"/>
  <c r="P85" i="5"/>
  <c r="P86" i="5"/>
  <c r="P87" i="5"/>
  <c r="P89" i="5"/>
  <c r="P90" i="5"/>
  <c r="P91" i="5"/>
  <c r="P92" i="5"/>
  <c r="P93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6" i="5"/>
  <c r="P67" i="5"/>
  <c r="P68" i="5"/>
  <c r="P69" i="5"/>
  <c r="P70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3" i="5"/>
  <c r="P44" i="5"/>
  <c r="P45" i="5"/>
  <c r="P46" i="5"/>
  <c r="P47" i="5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20" i="5"/>
  <c r="P21" i="5"/>
  <c r="P22" i="5"/>
  <c r="P23" i="5"/>
  <c r="P24" i="5"/>
  <c r="U75" i="7"/>
  <c r="U76" i="7"/>
  <c r="U77" i="7"/>
  <c r="U78" i="7"/>
  <c r="U79" i="7"/>
  <c r="U80" i="7"/>
  <c r="U81" i="7"/>
  <c r="U82" i="7"/>
  <c r="U83" i="7"/>
  <c r="U84" i="7"/>
  <c r="U85" i="7"/>
  <c r="U86" i="7"/>
  <c r="U87" i="7"/>
  <c r="U89" i="7"/>
  <c r="U90" i="7"/>
  <c r="U91" i="7"/>
  <c r="U92" i="7"/>
  <c r="U93" i="7"/>
  <c r="U52" i="7"/>
  <c r="U53" i="7"/>
  <c r="U54" i="7"/>
  <c r="U55" i="7"/>
  <c r="U56" i="7"/>
  <c r="U57" i="7"/>
  <c r="U58" i="7"/>
  <c r="U59" i="7"/>
  <c r="U60" i="7"/>
  <c r="U61" i="7"/>
  <c r="U62" i="7"/>
  <c r="U63" i="7"/>
  <c r="U64" i="7"/>
  <c r="U66" i="7"/>
  <c r="U67" i="7"/>
  <c r="U68" i="7"/>
  <c r="U69" i="7"/>
  <c r="U70" i="7"/>
  <c r="U29" i="7"/>
  <c r="U30" i="7"/>
  <c r="U31" i="7"/>
  <c r="U32" i="7"/>
  <c r="U33" i="7"/>
  <c r="U34" i="7"/>
  <c r="U35" i="7"/>
  <c r="U36" i="7"/>
  <c r="U37" i="7"/>
  <c r="U38" i="7"/>
  <c r="U39" i="7"/>
  <c r="U40" i="7"/>
  <c r="U41" i="7"/>
  <c r="U43" i="7"/>
  <c r="U44" i="7"/>
  <c r="U45" i="7"/>
  <c r="U46" i="7"/>
  <c r="U47" i="7"/>
  <c r="U7" i="7"/>
  <c r="U8" i="7"/>
  <c r="U9" i="7"/>
  <c r="U10" i="7"/>
  <c r="U11" i="7"/>
  <c r="U12" i="7"/>
  <c r="U13" i="7"/>
  <c r="U14" i="7"/>
  <c r="U15" i="7"/>
  <c r="U16" i="7"/>
  <c r="U17" i="7"/>
  <c r="U18" i="7"/>
  <c r="U20" i="7"/>
  <c r="U21" i="7"/>
  <c r="U22" i="7"/>
  <c r="U23" i="7"/>
  <c r="U24" i="7"/>
  <c r="U181" i="1"/>
  <c r="U187" i="1"/>
  <c r="U158" i="1"/>
  <c r="U164" i="1"/>
  <c r="U135" i="1"/>
  <c r="U141" i="1"/>
  <c r="P7" i="3"/>
  <c r="U42" i="1"/>
  <c r="U19" i="7"/>
  <c r="U48" i="1"/>
  <c r="P5" i="3"/>
  <c r="P8" i="3"/>
  <c r="P88" i="5"/>
  <c r="P25" i="5"/>
  <c r="P42" i="5"/>
  <c r="P94" i="5"/>
  <c r="P71" i="5"/>
  <c r="P65" i="5"/>
  <c r="P48" i="5"/>
  <c r="P19" i="5"/>
  <c r="U88" i="7"/>
  <c r="U65" i="7"/>
  <c r="U25" i="7"/>
  <c r="U71" i="7"/>
  <c r="U94" i="7"/>
  <c r="U65" i="1"/>
  <c r="U111" i="1"/>
  <c r="U71" i="1"/>
  <c r="U117" i="1"/>
  <c r="U42" i="7"/>
  <c r="O75" i="5"/>
  <c r="O76" i="5"/>
  <c r="O77" i="5"/>
  <c r="O78" i="5"/>
  <c r="O80" i="5"/>
  <c r="O81" i="5"/>
  <c r="O82" i="5"/>
  <c r="O83" i="5"/>
  <c r="O85" i="5"/>
  <c r="O86" i="5"/>
  <c r="O87" i="5"/>
  <c r="O89" i="5"/>
  <c r="O90" i="5"/>
  <c r="O91" i="5"/>
  <c r="O92" i="5"/>
  <c r="O93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6" i="5"/>
  <c r="O67" i="5"/>
  <c r="O68" i="5"/>
  <c r="O69" i="5"/>
  <c r="O70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3" i="5"/>
  <c r="O44" i="5"/>
  <c r="O45" i="5"/>
  <c r="O46" i="5"/>
  <c r="O47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20" i="5"/>
  <c r="O21" i="5"/>
  <c r="O22" i="5"/>
  <c r="O23" i="5"/>
  <c r="O24" i="5"/>
  <c r="T75" i="7"/>
  <c r="T76" i="7"/>
  <c r="T77" i="7"/>
  <c r="T78" i="7"/>
  <c r="T79" i="7"/>
  <c r="T80" i="7"/>
  <c r="T81" i="7"/>
  <c r="T82" i="7"/>
  <c r="T83" i="7"/>
  <c r="T84" i="7"/>
  <c r="T85" i="7"/>
  <c r="T86" i="7"/>
  <c r="T87" i="7"/>
  <c r="T89" i="7"/>
  <c r="T90" i="7"/>
  <c r="T91" i="7"/>
  <c r="T92" i="7"/>
  <c r="T93" i="7"/>
  <c r="T52" i="7"/>
  <c r="T53" i="7"/>
  <c r="T54" i="7"/>
  <c r="T55" i="7"/>
  <c r="T56" i="7"/>
  <c r="T57" i="7"/>
  <c r="T58" i="7"/>
  <c r="T59" i="7"/>
  <c r="T60" i="7"/>
  <c r="T61" i="7"/>
  <c r="T62" i="7"/>
  <c r="T63" i="7"/>
  <c r="T64" i="7"/>
  <c r="T66" i="7"/>
  <c r="T67" i="7"/>
  <c r="T68" i="7"/>
  <c r="T69" i="7"/>
  <c r="T70" i="7"/>
  <c r="T29" i="7"/>
  <c r="T30" i="7"/>
  <c r="T31" i="7"/>
  <c r="T32" i="7"/>
  <c r="T33" i="7"/>
  <c r="T34" i="7"/>
  <c r="T35" i="7"/>
  <c r="T36" i="7"/>
  <c r="T37" i="7"/>
  <c r="T38" i="7"/>
  <c r="T39" i="7"/>
  <c r="T40" i="7"/>
  <c r="T41" i="7"/>
  <c r="T43" i="7"/>
  <c r="T44" i="7"/>
  <c r="T45" i="7"/>
  <c r="T46" i="7"/>
  <c r="T47" i="7"/>
  <c r="T6" i="7"/>
  <c r="T7" i="7"/>
  <c r="T8" i="7"/>
  <c r="T9" i="7"/>
  <c r="T10" i="7"/>
  <c r="T11" i="7"/>
  <c r="T12" i="7"/>
  <c r="T13" i="7"/>
  <c r="T14" i="7"/>
  <c r="T15" i="7"/>
  <c r="T16" i="7"/>
  <c r="T17" i="7"/>
  <c r="T18" i="7"/>
  <c r="T20" i="7"/>
  <c r="T21" i="7"/>
  <c r="T22" i="7"/>
  <c r="T23" i="7"/>
  <c r="T24" i="7"/>
  <c r="O108" i="4"/>
  <c r="O103" i="4"/>
  <c r="O79" i="5"/>
  <c r="O88" i="4"/>
  <c r="O94" i="4"/>
  <c r="O8" i="9"/>
  <c r="O65" i="4"/>
  <c r="O71" i="4"/>
  <c r="O7" i="9"/>
  <c r="O42" i="4"/>
  <c r="O48" i="4"/>
  <c r="O6" i="9"/>
  <c r="O19" i="4"/>
  <c r="O25" i="4"/>
  <c r="O5" i="9"/>
  <c r="T19" i="1"/>
  <c r="T25" i="1"/>
  <c r="O4" i="3"/>
  <c r="T42" i="1"/>
  <c r="T48" i="1"/>
  <c r="T65" i="1"/>
  <c r="T111" i="1"/>
  <c r="T135" i="1"/>
  <c r="T141" i="1"/>
  <c r="T158" i="1"/>
  <c r="T181" i="1"/>
  <c r="T187" i="1"/>
  <c r="T88" i="7"/>
  <c r="O112" i="4"/>
  <c r="O118" i="4"/>
  <c r="O9" i="9"/>
  <c r="P6" i="3"/>
  <c r="U48" i="7"/>
  <c r="O71" i="5"/>
  <c r="O25" i="5"/>
  <c r="O48" i="5"/>
  <c r="O94" i="5"/>
  <c r="O42" i="5"/>
  <c r="O88" i="5"/>
  <c r="O19" i="5"/>
  <c r="O65" i="5"/>
  <c r="O84" i="5"/>
  <c r="T25" i="7"/>
  <c r="T42" i="7"/>
  <c r="T164" i="1"/>
  <c r="O8" i="3"/>
  <c r="T19" i="7"/>
  <c r="T65" i="7"/>
  <c r="T71" i="7"/>
  <c r="O7" i="3"/>
  <c r="T71" i="1"/>
  <c r="T117" i="1"/>
  <c r="O5" i="3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9" i="5"/>
  <c r="N90" i="5"/>
  <c r="N91" i="5"/>
  <c r="N92" i="5"/>
  <c r="N93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6" i="5"/>
  <c r="N67" i="5"/>
  <c r="N68" i="5"/>
  <c r="N69" i="5"/>
  <c r="N70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3" i="5"/>
  <c r="N44" i="5"/>
  <c r="N45" i="5"/>
  <c r="N46" i="5"/>
  <c r="N47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20" i="5"/>
  <c r="N21" i="5"/>
  <c r="N22" i="5"/>
  <c r="N23" i="5"/>
  <c r="N24" i="5"/>
  <c r="N112" i="4"/>
  <c r="N118" i="4"/>
  <c r="N88" i="4"/>
  <c r="N94" i="4"/>
  <c r="N65" i="4"/>
  <c r="N71" i="4"/>
  <c r="N42" i="4"/>
  <c r="N48" i="4"/>
  <c r="N19" i="4"/>
  <c r="N42" i="5"/>
  <c r="S75" i="7"/>
  <c r="S76" i="7"/>
  <c r="S77" i="7"/>
  <c r="S78" i="7"/>
  <c r="S79" i="7"/>
  <c r="S80" i="7"/>
  <c r="S81" i="7"/>
  <c r="S82" i="7"/>
  <c r="S83" i="7"/>
  <c r="S84" i="7"/>
  <c r="S85" i="7"/>
  <c r="S86" i="7"/>
  <c r="S87" i="7"/>
  <c r="S89" i="7"/>
  <c r="S90" i="7"/>
  <c r="S91" i="7"/>
  <c r="S92" i="7"/>
  <c r="S93" i="7"/>
  <c r="S52" i="7"/>
  <c r="S53" i="7"/>
  <c r="S54" i="7"/>
  <c r="S55" i="7"/>
  <c r="S56" i="7"/>
  <c r="S57" i="7"/>
  <c r="S58" i="7"/>
  <c r="S59" i="7"/>
  <c r="S60" i="7"/>
  <c r="S61" i="7"/>
  <c r="S62" i="7"/>
  <c r="S63" i="7"/>
  <c r="S64" i="7"/>
  <c r="S66" i="7"/>
  <c r="S67" i="7"/>
  <c r="S68" i="7"/>
  <c r="S69" i="7"/>
  <c r="S70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3" i="7"/>
  <c r="S44" i="7"/>
  <c r="S45" i="7"/>
  <c r="S46" i="7"/>
  <c r="S47" i="7"/>
  <c r="S7" i="7"/>
  <c r="S8" i="7"/>
  <c r="S9" i="7"/>
  <c r="S10" i="7"/>
  <c r="S11" i="7"/>
  <c r="S12" i="7"/>
  <c r="S13" i="7"/>
  <c r="S14" i="7"/>
  <c r="S15" i="7"/>
  <c r="S16" i="7"/>
  <c r="S17" i="7"/>
  <c r="S18" i="7"/>
  <c r="S20" i="7"/>
  <c r="S21" i="7"/>
  <c r="S22" i="7"/>
  <c r="S23" i="7"/>
  <c r="S24" i="7"/>
  <c r="S6" i="7"/>
  <c r="R181" i="1"/>
  <c r="S181" i="1"/>
  <c r="S187" i="1"/>
  <c r="S158" i="1"/>
  <c r="S135" i="1"/>
  <c r="S141" i="1"/>
  <c r="S65" i="1"/>
  <c r="S42" i="1"/>
  <c r="S48" i="1"/>
  <c r="S71" i="1"/>
  <c r="S117" i="1"/>
  <c r="S111" i="1"/>
  <c r="N88" i="5"/>
  <c r="N25" i="4"/>
  <c r="N48" i="5"/>
  <c r="N19" i="5"/>
  <c r="N65" i="5"/>
  <c r="T94" i="7"/>
  <c r="T48" i="7"/>
  <c r="O6" i="3"/>
  <c r="S164" i="1"/>
  <c r="R19" i="1"/>
  <c r="R25" i="1"/>
  <c r="S19" i="1"/>
  <c r="S42" i="7"/>
  <c r="N71" i="5"/>
  <c r="N25" i="5"/>
  <c r="N94" i="5"/>
  <c r="S25" i="1"/>
  <c r="S94" i="7"/>
  <c r="S65" i="7"/>
  <c r="S19" i="7"/>
  <c r="S88" i="7"/>
  <c r="R187" i="1"/>
  <c r="Q181" i="1"/>
  <c r="Q187" i="1"/>
  <c r="P181" i="1"/>
  <c r="P187" i="1"/>
  <c r="O181" i="1"/>
  <c r="O187" i="1"/>
  <c r="N181" i="1"/>
  <c r="N187" i="1"/>
  <c r="M181" i="1"/>
  <c r="M187" i="1"/>
  <c r="L181" i="1"/>
  <c r="L187" i="1"/>
  <c r="K181" i="1"/>
  <c r="K187" i="1"/>
  <c r="J181" i="1"/>
  <c r="J187" i="1"/>
  <c r="I181" i="1"/>
  <c r="I187" i="1"/>
  <c r="H181" i="1"/>
  <c r="H187" i="1"/>
  <c r="G181" i="1"/>
  <c r="G187" i="1"/>
  <c r="F181" i="1"/>
  <c r="F187" i="1"/>
  <c r="E181" i="1"/>
  <c r="E187" i="1"/>
  <c r="D181" i="1"/>
  <c r="D187" i="1"/>
  <c r="C181" i="1"/>
  <c r="C187" i="1"/>
  <c r="B181" i="1"/>
  <c r="B187" i="1"/>
  <c r="S71" i="7"/>
  <c r="S25" i="7"/>
  <c r="S48" i="7"/>
  <c r="A94" i="5"/>
  <c r="A71" i="5"/>
  <c r="A48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9" i="5"/>
  <c r="M90" i="5"/>
  <c r="M91" i="5"/>
  <c r="M92" i="5"/>
  <c r="M93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6" i="5"/>
  <c r="M67" i="5"/>
  <c r="M68" i="5"/>
  <c r="M69" i="5"/>
  <c r="M70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3" i="5"/>
  <c r="M44" i="5"/>
  <c r="M45" i="5"/>
  <c r="M46" i="5"/>
  <c r="M47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20" i="5"/>
  <c r="M21" i="5"/>
  <c r="M22" i="5"/>
  <c r="M23" i="5"/>
  <c r="M24" i="5"/>
  <c r="A118" i="4"/>
  <c r="A94" i="4"/>
  <c r="A71" i="4"/>
  <c r="A48" i="4"/>
  <c r="M112" i="4"/>
  <c r="M118" i="4"/>
  <c r="M88" i="4"/>
  <c r="M94" i="4"/>
  <c r="M65" i="4"/>
  <c r="M42" i="5"/>
  <c r="M42" i="4"/>
  <c r="M19" i="4"/>
  <c r="M25" i="4"/>
  <c r="M5" i="9"/>
  <c r="R75" i="7"/>
  <c r="R76" i="7"/>
  <c r="R77" i="7"/>
  <c r="R78" i="7"/>
  <c r="R79" i="7"/>
  <c r="R80" i="7"/>
  <c r="R81" i="7"/>
  <c r="R82" i="7"/>
  <c r="R83" i="7"/>
  <c r="R84" i="7"/>
  <c r="R85" i="7"/>
  <c r="R86" i="7"/>
  <c r="R87" i="7"/>
  <c r="R89" i="7"/>
  <c r="R90" i="7"/>
  <c r="R91" i="7"/>
  <c r="R92" i="7"/>
  <c r="R93" i="7"/>
  <c r="R52" i="7"/>
  <c r="R53" i="7"/>
  <c r="R54" i="7"/>
  <c r="R55" i="7"/>
  <c r="R56" i="7"/>
  <c r="R57" i="7"/>
  <c r="R58" i="7"/>
  <c r="R59" i="7"/>
  <c r="R60" i="7"/>
  <c r="R61" i="7"/>
  <c r="R62" i="7"/>
  <c r="R63" i="7"/>
  <c r="R64" i="7"/>
  <c r="R66" i="7"/>
  <c r="R67" i="7"/>
  <c r="R68" i="7"/>
  <c r="R69" i="7"/>
  <c r="R70" i="7"/>
  <c r="R29" i="7"/>
  <c r="R30" i="7"/>
  <c r="R31" i="7"/>
  <c r="R32" i="7"/>
  <c r="R33" i="7"/>
  <c r="R34" i="7"/>
  <c r="R35" i="7"/>
  <c r="R36" i="7"/>
  <c r="R37" i="7"/>
  <c r="R38" i="7"/>
  <c r="R39" i="7"/>
  <c r="R40" i="7"/>
  <c r="R41" i="7"/>
  <c r="R43" i="7"/>
  <c r="R44" i="7"/>
  <c r="R45" i="7"/>
  <c r="R46" i="7"/>
  <c r="R47" i="7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R20" i="7"/>
  <c r="R21" i="7"/>
  <c r="R22" i="7"/>
  <c r="R23" i="7"/>
  <c r="R24" i="7"/>
  <c r="M65" i="5"/>
  <c r="M19" i="5"/>
  <c r="M8" i="9"/>
  <c r="M71" i="5"/>
  <c r="M9" i="9"/>
  <c r="M94" i="5"/>
  <c r="M48" i="4"/>
  <c r="M71" i="4"/>
  <c r="M88" i="5"/>
  <c r="R158" i="1"/>
  <c r="R135" i="1"/>
  <c r="R65" i="1"/>
  <c r="R111" i="1"/>
  <c r="R42" i="1"/>
  <c r="Q42" i="1"/>
  <c r="R48" i="1"/>
  <c r="M7" i="9"/>
  <c r="M48" i="5"/>
  <c r="R71" i="1"/>
  <c r="R117" i="1"/>
  <c r="M6" i="9"/>
  <c r="M25" i="5"/>
  <c r="R141" i="1"/>
  <c r="R164" i="1"/>
  <c r="R19" i="7"/>
  <c r="M6" i="3"/>
  <c r="M4" i="3"/>
  <c r="R88" i="7"/>
  <c r="R42" i="7"/>
  <c r="M7" i="3"/>
  <c r="M5" i="3"/>
  <c r="R65" i="7"/>
  <c r="B75" i="7"/>
  <c r="C75" i="7"/>
  <c r="B76" i="7"/>
  <c r="C76" i="7"/>
  <c r="B77" i="7"/>
  <c r="C77" i="7"/>
  <c r="B78" i="7"/>
  <c r="C78" i="7"/>
  <c r="B79" i="7"/>
  <c r="C79" i="7"/>
  <c r="B80" i="7"/>
  <c r="C80" i="7"/>
  <c r="B81" i="7"/>
  <c r="C81" i="7"/>
  <c r="B82" i="7"/>
  <c r="C82" i="7"/>
  <c r="B83" i="7"/>
  <c r="C83" i="7"/>
  <c r="B84" i="7"/>
  <c r="C84" i="7"/>
  <c r="B85" i="7"/>
  <c r="C85" i="7"/>
  <c r="B86" i="7"/>
  <c r="C86" i="7"/>
  <c r="B87" i="7"/>
  <c r="C87" i="7"/>
  <c r="B89" i="7"/>
  <c r="C89" i="7"/>
  <c r="R25" i="7"/>
  <c r="R48" i="7"/>
  <c r="R71" i="7"/>
  <c r="R94" i="7"/>
  <c r="M8" i="3"/>
  <c r="B52" i="7"/>
  <c r="C52" i="7"/>
  <c r="B53" i="7"/>
  <c r="C53" i="7"/>
  <c r="B54" i="7"/>
  <c r="C54" i="7"/>
  <c r="B55" i="7"/>
  <c r="C55" i="7"/>
  <c r="B56" i="7"/>
  <c r="C56" i="7"/>
  <c r="B57" i="7"/>
  <c r="C57" i="7"/>
  <c r="B58" i="7"/>
  <c r="C58" i="7"/>
  <c r="B59" i="7"/>
  <c r="C59" i="7"/>
  <c r="B60" i="7"/>
  <c r="C60" i="7"/>
  <c r="B61" i="7"/>
  <c r="C61" i="7"/>
  <c r="B62" i="7"/>
  <c r="C62" i="7"/>
  <c r="B63" i="7"/>
  <c r="C63" i="7"/>
  <c r="B64" i="7"/>
  <c r="C64" i="7"/>
  <c r="B66" i="7"/>
  <c r="C66" i="7"/>
  <c r="H90" i="5"/>
  <c r="I90" i="5"/>
  <c r="J90" i="5"/>
  <c r="K90" i="5"/>
  <c r="L90" i="5"/>
  <c r="H91" i="5"/>
  <c r="I91" i="5"/>
  <c r="J91" i="5"/>
  <c r="K91" i="5"/>
  <c r="L91" i="5"/>
  <c r="H92" i="5"/>
  <c r="I92" i="5"/>
  <c r="J92" i="5"/>
  <c r="K92" i="5"/>
  <c r="L92" i="5"/>
  <c r="H93" i="5"/>
  <c r="I93" i="5"/>
  <c r="J93" i="5"/>
  <c r="K93" i="5"/>
  <c r="L93" i="5"/>
  <c r="H67" i="5"/>
  <c r="I67" i="5"/>
  <c r="J67" i="5"/>
  <c r="K67" i="5"/>
  <c r="L67" i="5"/>
  <c r="H68" i="5"/>
  <c r="I68" i="5"/>
  <c r="J68" i="5"/>
  <c r="K68" i="5"/>
  <c r="L68" i="5"/>
  <c r="H69" i="5"/>
  <c r="I69" i="5"/>
  <c r="J69" i="5"/>
  <c r="K69" i="5"/>
  <c r="L69" i="5"/>
  <c r="H70" i="5"/>
  <c r="I70" i="5"/>
  <c r="J70" i="5"/>
  <c r="K70" i="5"/>
  <c r="L70" i="5"/>
  <c r="H44" i="5"/>
  <c r="I44" i="5"/>
  <c r="J44" i="5"/>
  <c r="K44" i="5"/>
  <c r="L44" i="5"/>
  <c r="H45" i="5"/>
  <c r="I45" i="5"/>
  <c r="J45" i="5"/>
  <c r="K45" i="5"/>
  <c r="L45" i="5"/>
  <c r="H46" i="5"/>
  <c r="I46" i="5"/>
  <c r="J46" i="5"/>
  <c r="K46" i="5"/>
  <c r="L46" i="5"/>
  <c r="H47" i="5"/>
  <c r="I47" i="5"/>
  <c r="J47" i="5"/>
  <c r="K47" i="5"/>
  <c r="L47" i="5"/>
  <c r="H21" i="5"/>
  <c r="I21" i="5"/>
  <c r="J21" i="5"/>
  <c r="K21" i="5"/>
  <c r="L21" i="5"/>
  <c r="H22" i="5"/>
  <c r="I22" i="5"/>
  <c r="J22" i="5"/>
  <c r="K22" i="5"/>
  <c r="L22" i="5"/>
  <c r="H23" i="5"/>
  <c r="I23" i="5"/>
  <c r="J23" i="5"/>
  <c r="K23" i="5"/>
  <c r="L23" i="5"/>
  <c r="H24" i="5"/>
  <c r="I24" i="5"/>
  <c r="J24" i="5"/>
  <c r="K24" i="5"/>
  <c r="L24" i="5"/>
  <c r="M89" i="7"/>
  <c r="N89" i="7"/>
  <c r="O89" i="7"/>
  <c r="P89" i="7"/>
  <c r="M90" i="7"/>
  <c r="N90" i="7"/>
  <c r="O90" i="7"/>
  <c r="P90" i="7"/>
  <c r="M91" i="7"/>
  <c r="N91" i="7"/>
  <c r="O91" i="7"/>
  <c r="P91" i="7"/>
  <c r="M92" i="7"/>
  <c r="N92" i="7"/>
  <c r="O92" i="7"/>
  <c r="P92" i="7"/>
  <c r="M93" i="7"/>
  <c r="N93" i="7"/>
  <c r="O93" i="7"/>
  <c r="P93" i="7"/>
  <c r="Q90" i="7"/>
  <c r="Q91" i="7"/>
  <c r="Q92" i="7"/>
  <c r="Q93" i="7"/>
  <c r="Q89" i="7"/>
  <c r="L89" i="7"/>
  <c r="K89" i="7"/>
  <c r="J89" i="7"/>
  <c r="I89" i="7"/>
  <c r="H89" i="7"/>
  <c r="G89" i="7"/>
  <c r="F89" i="7"/>
  <c r="E89" i="7"/>
  <c r="D89" i="7"/>
  <c r="P87" i="7"/>
  <c r="O87" i="7"/>
  <c r="N87" i="7"/>
  <c r="M87" i="7"/>
  <c r="L87" i="7"/>
  <c r="K87" i="7"/>
  <c r="J87" i="7"/>
  <c r="I87" i="7"/>
  <c r="H87" i="7"/>
  <c r="G87" i="7"/>
  <c r="F87" i="7"/>
  <c r="E87" i="7"/>
  <c r="D87" i="7"/>
  <c r="P86" i="7"/>
  <c r="O86" i="7"/>
  <c r="N86" i="7"/>
  <c r="M86" i="7"/>
  <c r="L86" i="7"/>
  <c r="K86" i="7"/>
  <c r="J86" i="7"/>
  <c r="I86" i="7"/>
  <c r="H86" i="7"/>
  <c r="G86" i="7"/>
  <c r="F86" i="7"/>
  <c r="E86" i="7"/>
  <c r="D86" i="7"/>
  <c r="P85" i="7"/>
  <c r="O85" i="7"/>
  <c r="N85" i="7"/>
  <c r="M85" i="7"/>
  <c r="L85" i="7"/>
  <c r="K85" i="7"/>
  <c r="J85" i="7"/>
  <c r="I85" i="7"/>
  <c r="H85" i="7"/>
  <c r="G85" i="7"/>
  <c r="F85" i="7"/>
  <c r="E85" i="7"/>
  <c r="D85" i="7"/>
  <c r="P84" i="7"/>
  <c r="O84" i="7"/>
  <c r="N84" i="7"/>
  <c r="M84" i="7"/>
  <c r="L84" i="7"/>
  <c r="K84" i="7"/>
  <c r="J84" i="7"/>
  <c r="I84" i="7"/>
  <c r="H84" i="7"/>
  <c r="G84" i="7"/>
  <c r="F84" i="7"/>
  <c r="E84" i="7"/>
  <c r="D84" i="7"/>
  <c r="P83" i="7"/>
  <c r="O83" i="7"/>
  <c r="N83" i="7"/>
  <c r="M83" i="7"/>
  <c r="L83" i="7"/>
  <c r="K83" i="7"/>
  <c r="J83" i="7"/>
  <c r="I83" i="7"/>
  <c r="H83" i="7"/>
  <c r="G83" i="7"/>
  <c r="F83" i="7"/>
  <c r="E83" i="7"/>
  <c r="D83" i="7"/>
  <c r="P82" i="7"/>
  <c r="O82" i="7"/>
  <c r="N82" i="7"/>
  <c r="M82" i="7"/>
  <c r="L82" i="7"/>
  <c r="K82" i="7"/>
  <c r="J82" i="7"/>
  <c r="I82" i="7"/>
  <c r="H82" i="7"/>
  <c r="G82" i="7"/>
  <c r="F82" i="7"/>
  <c r="E82" i="7"/>
  <c r="D82" i="7"/>
  <c r="P81" i="7"/>
  <c r="O81" i="7"/>
  <c r="N81" i="7"/>
  <c r="M81" i="7"/>
  <c r="L81" i="7"/>
  <c r="K81" i="7"/>
  <c r="J81" i="7"/>
  <c r="I81" i="7"/>
  <c r="H81" i="7"/>
  <c r="G81" i="7"/>
  <c r="F81" i="7"/>
  <c r="E81" i="7"/>
  <c r="D81" i="7"/>
  <c r="P80" i="7"/>
  <c r="O80" i="7"/>
  <c r="N80" i="7"/>
  <c r="M80" i="7"/>
  <c r="L80" i="7"/>
  <c r="K80" i="7"/>
  <c r="J80" i="7"/>
  <c r="I80" i="7"/>
  <c r="H80" i="7"/>
  <c r="G80" i="7"/>
  <c r="F80" i="7"/>
  <c r="E80" i="7"/>
  <c r="D80" i="7"/>
  <c r="P79" i="7"/>
  <c r="O79" i="7"/>
  <c r="N79" i="7"/>
  <c r="M79" i="7"/>
  <c r="L79" i="7"/>
  <c r="K79" i="7"/>
  <c r="J79" i="7"/>
  <c r="I79" i="7"/>
  <c r="H79" i="7"/>
  <c r="G79" i="7"/>
  <c r="F79" i="7"/>
  <c r="E79" i="7"/>
  <c r="D79" i="7"/>
  <c r="P78" i="7"/>
  <c r="O78" i="7"/>
  <c r="N78" i="7"/>
  <c r="M78" i="7"/>
  <c r="L78" i="7"/>
  <c r="K78" i="7"/>
  <c r="J78" i="7"/>
  <c r="I78" i="7"/>
  <c r="H78" i="7"/>
  <c r="G78" i="7"/>
  <c r="F78" i="7"/>
  <c r="E78" i="7"/>
  <c r="D78" i="7"/>
  <c r="P77" i="7"/>
  <c r="O77" i="7"/>
  <c r="N77" i="7"/>
  <c r="M77" i="7"/>
  <c r="L77" i="7"/>
  <c r="K77" i="7"/>
  <c r="J77" i="7"/>
  <c r="I77" i="7"/>
  <c r="H77" i="7"/>
  <c r="G77" i="7"/>
  <c r="F77" i="7"/>
  <c r="E77" i="7"/>
  <c r="D77" i="7"/>
  <c r="P76" i="7"/>
  <c r="O76" i="7"/>
  <c r="N76" i="7"/>
  <c r="M76" i="7"/>
  <c r="L76" i="7"/>
  <c r="K76" i="7"/>
  <c r="J76" i="7"/>
  <c r="I76" i="7"/>
  <c r="H76" i="7"/>
  <c r="G76" i="7"/>
  <c r="F76" i="7"/>
  <c r="E76" i="7"/>
  <c r="D76" i="7"/>
  <c r="P75" i="7"/>
  <c r="O75" i="7"/>
  <c r="N75" i="7"/>
  <c r="M75" i="7"/>
  <c r="L75" i="7"/>
  <c r="K75" i="7"/>
  <c r="J75" i="7"/>
  <c r="I75" i="7"/>
  <c r="H75" i="7"/>
  <c r="G75" i="7"/>
  <c r="F75" i="7"/>
  <c r="E75" i="7"/>
  <c r="D75" i="7"/>
  <c r="Q76" i="7"/>
  <c r="Q77" i="7"/>
  <c r="Q78" i="7"/>
  <c r="Q79" i="7"/>
  <c r="Q80" i="7"/>
  <c r="Q81" i="7"/>
  <c r="Q82" i="7"/>
  <c r="Q83" i="7"/>
  <c r="Q84" i="7"/>
  <c r="Q85" i="7"/>
  <c r="Q86" i="7"/>
  <c r="Q87" i="7"/>
  <c r="P70" i="7"/>
  <c r="O70" i="7"/>
  <c r="N70" i="7"/>
  <c r="M70" i="7"/>
  <c r="P69" i="7"/>
  <c r="O69" i="7"/>
  <c r="N69" i="7"/>
  <c r="M69" i="7"/>
  <c r="P68" i="7"/>
  <c r="O68" i="7"/>
  <c r="N68" i="7"/>
  <c r="M68" i="7"/>
  <c r="P67" i="7"/>
  <c r="O67" i="7"/>
  <c r="N67" i="7"/>
  <c r="M67" i="7"/>
  <c r="P66" i="7"/>
  <c r="O66" i="7"/>
  <c r="N66" i="7"/>
  <c r="M66" i="7"/>
  <c r="L66" i="7"/>
  <c r="K66" i="7"/>
  <c r="J66" i="7"/>
  <c r="I66" i="7"/>
  <c r="H66" i="7"/>
  <c r="G66" i="7"/>
  <c r="F66" i="7"/>
  <c r="E66" i="7"/>
  <c r="D66" i="7"/>
  <c r="P64" i="7"/>
  <c r="O64" i="7"/>
  <c r="N64" i="7"/>
  <c r="M64" i="7"/>
  <c r="L64" i="7"/>
  <c r="K64" i="7"/>
  <c r="J64" i="7"/>
  <c r="I64" i="7"/>
  <c r="H64" i="7"/>
  <c r="G64" i="7"/>
  <c r="F64" i="7"/>
  <c r="E64" i="7"/>
  <c r="D64" i="7"/>
  <c r="P63" i="7"/>
  <c r="O63" i="7"/>
  <c r="N63" i="7"/>
  <c r="M63" i="7"/>
  <c r="L63" i="7"/>
  <c r="K63" i="7"/>
  <c r="J63" i="7"/>
  <c r="I63" i="7"/>
  <c r="H63" i="7"/>
  <c r="G63" i="7"/>
  <c r="F63" i="7"/>
  <c r="E63" i="7"/>
  <c r="D63" i="7"/>
  <c r="P62" i="7"/>
  <c r="O62" i="7"/>
  <c r="N62" i="7"/>
  <c r="M62" i="7"/>
  <c r="L62" i="7"/>
  <c r="K62" i="7"/>
  <c r="J62" i="7"/>
  <c r="I62" i="7"/>
  <c r="H62" i="7"/>
  <c r="G62" i="7"/>
  <c r="F62" i="7"/>
  <c r="E62" i="7"/>
  <c r="D62" i="7"/>
  <c r="P61" i="7"/>
  <c r="O61" i="7"/>
  <c r="N61" i="7"/>
  <c r="M61" i="7"/>
  <c r="L61" i="7"/>
  <c r="K61" i="7"/>
  <c r="J61" i="7"/>
  <c r="I61" i="7"/>
  <c r="H61" i="7"/>
  <c r="G61" i="7"/>
  <c r="F61" i="7"/>
  <c r="E61" i="7"/>
  <c r="D61" i="7"/>
  <c r="P60" i="7"/>
  <c r="O60" i="7"/>
  <c r="N60" i="7"/>
  <c r="M60" i="7"/>
  <c r="L60" i="7"/>
  <c r="K60" i="7"/>
  <c r="J60" i="7"/>
  <c r="I60" i="7"/>
  <c r="H60" i="7"/>
  <c r="G60" i="7"/>
  <c r="F60" i="7"/>
  <c r="E60" i="7"/>
  <c r="D60" i="7"/>
  <c r="P59" i="7"/>
  <c r="O59" i="7"/>
  <c r="N59" i="7"/>
  <c r="M59" i="7"/>
  <c r="L59" i="7"/>
  <c r="K59" i="7"/>
  <c r="J59" i="7"/>
  <c r="I59" i="7"/>
  <c r="H59" i="7"/>
  <c r="G59" i="7"/>
  <c r="F59" i="7"/>
  <c r="E59" i="7"/>
  <c r="D59" i="7"/>
  <c r="P58" i="7"/>
  <c r="O58" i="7"/>
  <c r="N58" i="7"/>
  <c r="M58" i="7"/>
  <c r="L58" i="7"/>
  <c r="K58" i="7"/>
  <c r="J58" i="7"/>
  <c r="I58" i="7"/>
  <c r="H58" i="7"/>
  <c r="G58" i="7"/>
  <c r="F58" i="7"/>
  <c r="E58" i="7"/>
  <c r="D58" i="7"/>
  <c r="P57" i="7"/>
  <c r="O57" i="7"/>
  <c r="N57" i="7"/>
  <c r="M57" i="7"/>
  <c r="L57" i="7"/>
  <c r="K57" i="7"/>
  <c r="J57" i="7"/>
  <c r="I57" i="7"/>
  <c r="H57" i="7"/>
  <c r="G57" i="7"/>
  <c r="F57" i="7"/>
  <c r="E57" i="7"/>
  <c r="D57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Q53" i="7"/>
  <c r="Q54" i="7"/>
  <c r="Q55" i="7"/>
  <c r="Q56" i="7"/>
  <c r="Q57" i="7"/>
  <c r="Q58" i="7"/>
  <c r="Q59" i="7"/>
  <c r="Q60" i="7"/>
  <c r="Q61" i="7"/>
  <c r="Q62" i="7"/>
  <c r="Q63" i="7"/>
  <c r="Q64" i="7"/>
  <c r="Q66" i="7"/>
  <c r="Q67" i="7"/>
  <c r="Q68" i="7"/>
  <c r="Q69" i="7"/>
  <c r="Q70" i="7"/>
  <c r="Q52" i="7"/>
  <c r="F43" i="7"/>
  <c r="E43" i="7"/>
  <c r="D43" i="7"/>
  <c r="C43" i="7"/>
  <c r="B43" i="7"/>
  <c r="F41" i="7"/>
  <c r="E41" i="7"/>
  <c r="D41" i="7"/>
  <c r="C41" i="7"/>
  <c r="B41" i="7"/>
  <c r="F40" i="7"/>
  <c r="E40" i="7"/>
  <c r="D40" i="7"/>
  <c r="C40" i="7"/>
  <c r="B40" i="7"/>
  <c r="F39" i="7"/>
  <c r="E39" i="7"/>
  <c r="D39" i="7"/>
  <c r="C39" i="7"/>
  <c r="B39" i="7"/>
  <c r="F38" i="7"/>
  <c r="E38" i="7"/>
  <c r="D38" i="7"/>
  <c r="C38" i="7"/>
  <c r="B38" i="7"/>
  <c r="F37" i="7"/>
  <c r="E37" i="7"/>
  <c r="D37" i="7"/>
  <c r="C37" i="7"/>
  <c r="B37" i="7"/>
  <c r="F36" i="7"/>
  <c r="E36" i="7"/>
  <c r="D36" i="7"/>
  <c r="C36" i="7"/>
  <c r="B36" i="7"/>
  <c r="F35" i="7"/>
  <c r="E35" i="7"/>
  <c r="D35" i="7"/>
  <c r="C35" i="7"/>
  <c r="B35" i="7"/>
  <c r="F34" i="7"/>
  <c r="E34" i="7"/>
  <c r="D34" i="7"/>
  <c r="C34" i="7"/>
  <c r="B34" i="7"/>
  <c r="F33" i="7"/>
  <c r="E33" i="7"/>
  <c r="D33" i="7"/>
  <c r="C33" i="7"/>
  <c r="B33" i="7"/>
  <c r="F32" i="7"/>
  <c r="E32" i="7"/>
  <c r="D32" i="7"/>
  <c r="C32" i="7"/>
  <c r="B32" i="7"/>
  <c r="F31" i="7"/>
  <c r="E31" i="7"/>
  <c r="D31" i="7"/>
  <c r="C31" i="7"/>
  <c r="B31" i="7"/>
  <c r="F30" i="7"/>
  <c r="E30" i="7"/>
  <c r="D30" i="7"/>
  <c r="C30" i="7"/>
  <c r="B30" i="7"/>
  <c r="F29" i="7"/>
  <c r="E29" i="7"/>
  <c r="D29" i="7"/>
  <c r="C29" i="7"/>
  <c r="B29" i="7"/>
  <c r="G29" i="7"/>
  <c r="H29" i="7"/>
  <c r="I29" i="7"/>
  <c r="J29" i="7"/>
  <c r="K29" i="7"/>
  <c r="L29" i="7"/>
  <c r="M29" i="7"/>
  <c r="N29" i="7"/>
  <c r="O29" i="7"/>
  <c r="P29" i="7"/>
  <c r="G30" i="7"/>
  <c r="H30" i="7"/>
  <c r="I30" i="7"/>
  <c r="J30" i="7"/>
  <c r="K30" i="7"/>
  <c r="L30" i="7"/>
  <c r="M30" i="7"/>
  <c r="N30" i="7"/>
  <c r="O30" i="7"/>
  <c r="P30" i="7"/>
  <c r="G31" i="7"/>
  <c r="H31" i="7"/>
  <c r="I31" i="7"/>
  <c r="J31" i="7"/>
  <c r="K31" i="7"/>
  <c r="L31" i="7"/>
  <c r="M31" i="7"/>
  <c r="N31" i="7"/>
  <c r="O31" i="7"/>
  <c r="P31" i="7"/>
  <c r="G32" i="7"/>
  <c r="H32" i="7"/>
  <c r="I32" i="7"/>
  <c r="J32" i="7"/>
  <c r="K32" i="7"/>
  <c r="L32" i="7"/>
  <c r="M32" i="7"/>
  <c r="N32" i="7"/>
  <c r="O32" i="7"/>
  <c r="P32" i="7"/>
  <c r="G33" i="7"/>
  <c r="H33" i="7"/>
  <c r="I33" i="7"/>
  <c r="J33" i="7"/>
  <c r="K33" i="7"/>
  <c r="L33" i="7"/>
  <c r="M33" i="7"/>
  <c r="N33" i="7"/>
  <c r="O33" i="7"/>
  <c r="P33" i="7"/>
  <c r="G34" i="7"/>
  <c r="H34" i="7"/>
  <c r="I34" i="7"/>
  <c r="J34" i="7"/>
  <c r="K34" i="7"/>
  <c r="L34" i="7"/>
  <c r="M34" i="7"/>
  <c r="N34" i="7"/>
  <c r="O34" i="7"/>
  <c r="P34" i="7"/>
  <c r="G35" i="7"/>
  <c r="H35" i="7"/>
  <c r="I35" i="7"/>
  <c r="J35" i="7"/>
  <c r="K35" i="7"/>
  <c r="L35" i="7"/>
  <c r="M35" i="7"/>
  <c r="N35" i="7"/>
  <c r="O35" i="7"/>
  <c r="P35" i="7"/>
  <c r="G36" i="7"/>
  <c r="H36" i="7"/>
  <c r="I36" i="7"/>
  <c r="J36" i="7"/>
  <c r="K36" i="7"/>
  <c r="L36" i="7"/>
  <c r="M36" i="7"/>
  <c r="N36" i="7"/>
  <c r="O36" i="7"/>
  <c r="P36" i="7"/>
  <c r="G37" i="7"/>
  <c r="H37" i="7"/>
  <c r="I37" i="7"/>
  <c r="J37" i="7"/>
  <c r="K37" i="7"/>
  <c r="L37" i="7"/>
  <c r="M37" i="7"/>
  <c r="N37" i="7"/>
  <c r="O37" i="7"/>
  <c r="P37" i="7"/>
  <c r="G38" i="7"/>
  <c r="H38" i="7"/>
  <c r="I38" i="7"/>
  <c r="J38" i="7"/>
  <c r="K38" i="7"/>
  <c r="L38" i="7"/>
  <c r="M38" i="7"/>
  <c r="N38" i="7"/>
  <c r="O38" i="7"/>
  <c r="P38" i="7"/>
  <c r="G39" i="7"/>
  <c r="H39" i="7"/>
  <c r="I39" i="7"/>
  <c r="J39" i="7"/>
  <c r="K39" i="7"/>
  <c r="L39" i="7"/>
  <c r="M39" i="7"/>
  <c r="N39" i="7"/>
  <c r="O39" i="7"/>
  <c r="P39" i="7"/>
  <c r="G40" i="7"/>
  <c r="H40" i="7"/>
  <c r="I40" i="7"/>
  <c r="J40" i="7"/>
  <c r="K40" i="7"/>
  <c r="L40" i="7"/>
  <c r="M40" i="7"/>
  <c r="N40" i="7"/>
  <c r="O40" i="7"/>
  <c r="P40" i="7"/>
  <c r="G41" i="7"/>
  <c r="H41" i="7"/>
  <c r="I41" i="7"/>
  <c r="J41" i="7"/>
  <c r="K41" i="7"/>
  <c r="L41" i="7"/>
  <c r="M41" i="7"/>
  <c r="N41" i="7"/>
  <c r="O41" i="7"/>
  <c r="P41" i="7"/>
  <c r="G43" i="7"/>
  <c r="H43" i="7"/>
  <c r="I43" i="7"/>
  <c r="J43" i="7"/>
  <c r="K43" i="7"/>
  <c r="L43" i="7"/>
  <c r="M43" i="7"/>
  <c r="N43" i="7"/>
  <c r="O43" i="7"/>
  <c r="P43" i="7"/>
  <c r="M44" i="7"/>
  <c r="N44" i="7"/>
  <c r="O44" i="7"/>
  <c r="P44" i="7"/>
  <c r="M45" i="7"/>
  <c r="N45" i="7"/>
  <c r="O45" i="7"/>
  <c r="P45" i="7"/>
  <c r="M46" i="7"/>
  <c r="N46" i="7"/>
  <c r="O46" i="7"/>
  <c r="P46" i="7"/>
  <c r="M47" i="7"/>
  <c r="N47" i="7"/>
  <c r="O47" i="7"/>
  <c r="P47" i="7"/>
  <c r="Q30" i="7"/>
  <c r="Q31" i="7"/>
  <c r="Q32" i="7"/>
  <c r="Q33" i="7"/>
  <c r="Q34" i="7"/>
  <c r="Q35" i="7"/>
  <c r="Q36" i="7"/>
  <c r="Q37" i="7"/>
  <c r="Q38" i="7"/>
  <c r="Q39" i="7"/>
  <c r="Q40" i="7"/>
  <c r="Q41" i="7"/>
  <c r="Q43" i="7"/>
  <c r="Q44" i="7"/>
  <c r="Q45" i="7"/>
  <c r="Q46" i="7"/>
  <c r="Q47" i="7"/>
  <c r="F20" i="7"/>
  <c r="E20" i="7"/>
  <c r="D20" i="7"/>
  <c r="C20" i="7"/>
  <c r="B20" i="7"/>
  <c r="F18" i="7"/>
  <c r="E18" i="7"/>
  <c r="D18" i="7"/>
  <c r="C18" i="7"/>
  <c r="B18" i="7"/>
  <c r="F17" i="7"/>
  <c r="E17" i="7"/>
  <c r="D17" i="7"/>
  <c r="C17" i="7"/>
  <c r="B17" i="7"/>
  <c r="F16" i="7"/>
  <c r="E16" i="7"/>
  <c r="D16" i="7"/>
  <c r="C16" i="7"/>
  <c r="B16" i="7"/>
  <c r="F15" i="7"/>
  <c r="E15" i="7"/>
  <c r="D15" i="7"/>
  <c r="C15" i="7"/>
  <c r="B15" i="7"/>
  <c r="F14" i="7"/>
  <c r="E14" i="7"/>
  <c r="D14" i="7"/>
  <c r="C14" i="7"/>
  <c r="B14" i="7"/>
  <c r="F13" i="7"/>
  <c r="E13" i="7"/>
  <c r="D13" i="7"/>
  <c r="C13" i="7"/>
  <c r="B13" i="7"/>
  <c r="F12" i="7"/>
  <c r="E12" i="7"/>
  <c r="D12" i="7"/>
  <c r="C12" i="7"/>
  <c r="B12" i="7"/>
  <c r="F11" i="7"/>
  <c r="E11" i="7"/>
  <c r="D11" i="7"/>
  <c r="C11" i="7"/>
  <c r="B11" i="7"/>
  <c r="F10" i="7"/>
  <c r="E10" i="7"/>
  <c r="D10" i="7"/>
  <c r="C10" i="7"/>
  <c r="B10" i="7"/>
  <c r="F9" i="7"/>
  <c r="E9" i="7"/>
  <c r="D9" i="7"/>
  <c r="C9" i="7"/>
  <c r="B9" i="7"/>
  <c r="F8" i="7"/>
  <c r="E8" i="7"/>
  <c r="D8" i="7"/>
  <c r="C8" i="7"/>
  <c r="B8" i="7"/>
  <c r="F7" i="7"/>
  <c r="E7" i="7"/>
  <c r="D7" i="7"/>
  <c r="C7" i="7"/>
  <c r="B7" i="7"/>
  <c r="F6" i="7"/>
  <c r="E6" i="7"/>
  <c r="D6" i="7"/>
  <c r="C6" i="7"/>
  <c r="B6" i="7"/>
  <c r="G6" i="7"/>
  <c r="H6" i="7"/>
  <c r="I6" i="7"/>
  <c r="J6" i="7"/>
  <c r="K6" i="7"/>
  <c r="L6" i="7"/>
  <c r="M6" i="7"/>
  <c r="N6" i="7"/>
  <c r="O6" i="7"/>
  <c r="P6" i="7"/>
  <c r="G7" i="7"/>
  <c r="H7" i="7"/>
  <c r="I7" i="7"/>
  <c r="J7" i="7"/>
  <c r="K7" i="7"/>
  <c r="L7" i="7"/>
  <c r="M7" i="7"/>
  <c r="N7" i="7"/>
  <c r="O7" i="7"/>
  <c r="P7" i="7"/>
  <c r="G8" i="7"/>
  <c r="H8" i="7"/>
  <c r="I8" i="7"/>
  <c r="J8" i="7"/>
  <c r="K8" i="7"/>
  <c r="L8" i="7"/>
  <c r="M8" i="7"/>
  <c r="N8" i="7"/>
  <c r="O8" i="7"/>
  <c r="P8" i="7"/>
  <c r="G9" i="7"/>
  <c r="H9" i="7"/>
  <c r="I9" i="7"/>
  <c r="J9" i="7"/>
  <c r="K9" i="7"/>
  <c r="L9" i="7"/>
  <c r="M9" i="7"/>
  <c r="N9" i="7"/>
  <c r="O9" i="7"/>
  <c r="P9" i="7"/>
  <c r="G10" i="7"/>
  <c r="H10" i="7"/>
  <c r="I10" i="7"/>
  <c r="J10" i="7"/>
  <c r="K10" i="7"/>
  <c r="L10" i="7"/>
  <c r="M10" i="7"/>
  <c r="N10" i="7"/>
  <c r="O10" i="7"/>
  <c r="P10" i="7"/>
  <c r="G11" i="7"/>
  <c r="H11" i="7"/>
  <c r="I11" i="7"/>
  <c r="J11" i="7"/>
  <c r="K11" i="7"/>
  <c r="L11" i="7"/>
  <c r="M11" i="7"/>
  <c r="N11" i="7"/>
  <c r="O11" i="7"/>
  <c r="P11" i="7"/>
  <c r="G12" i="7"/>
  <c r="H12" i="7"/>
  <c r="I12" i="7"/>
  <c r="J12" i="7"/>
  <c r="K12" i="7"/>
  <c r="L12" i="7"/>
  <c r="M12" i="7"/>
  <c r="N12" i="7"/>
  <c r="O12" i="7"/>
  <c r="P12" i="7"/>
  <c r="G13" i="7"/>
  <c r="H13" i="7"/>
  <c r="I13" i="7"/>
  <c r="J13" i="7"/>
  <c r="K13" i="7"/>
  <c r="L13" i="7"/>
  <c r="M13" i="7"/>
  <c r="N13" i="7"/>
  <c r="O13" i="7"/>
  <c r="P13" i="7"/>
  <c r="G14" i="7"/>
  <c r="H14" i="7"/>
  <c r="I14" i="7"/>
  <c r="J14" i="7"/>
  <c r="K14" i="7"/>
  <c r="L14" i="7"/>
  <c r="M14" i="7"/>
  <c r="N14" i="7"/>
  <c r="O14" i="7"/>
  <c r="P14" i="7"/>
  <c r="G15" i="7"/>
  <c r="H15" i="7"/>
  <c r="I15" i="7"/>
  <c r="J15" i="7"/>
  <c r="K15" i="7"/>
  <c r="L15" i="7"/>
  <c r="M15" i="7"/>
  <c r="N15" i="7"/>
  <c r="O15" i="7"/>
  <c r="P15" i="7"/>
  <c r="G16" i="7"/>
  <c r="H16" i="7"/>
  <c r="I16" i="7"/>
  <c r="J16" i="7"/>
  <c r="K16" i="7"/>
  <c r="L16" i="7"/>
  <c r="M16" i="7"/>
  <c r="N16" i="7"/>
  <c r="O16" i="7"/>
  <c r="P16" i="7"/>
  <c r="G17" i="7"/>
  <c r="H17" i="7"/>
  <c r="I17" i="7"/>
  <c r="J17" i="7"/>
  <c r="K17" i="7"/>
  <c r="L17" i="7"/>
  <c r="M17" i="7"/>
  <c r="N17" i="7"/>
  <c r="O17" i="7"/>
  <c r="P17" i="7"/>
  <c r="G18" i="7"/>
  <c r="H18" i="7"/>
  <c r="I18" i="7"/>
  <c r="J18" i="7"/>
  <c r="K18" i="7"/>
  <c r="L18" i="7"/>
  <c r="M18" i="7"/>
  <c r="N18" i="7"/>
  <c r="O18" i="7"/>
  <c r="P18" i="7"/>
  <c r="G20" i="7"/>
  <c r="H20" i="7"/>
  <c r="I20" i="7"/>
  <c r="J20" i="7"/>
  <c r="K20" i="7"/>
  <c r="L20" i="7"/>
  <c r="M20" i="7"/>
  <c r="N20" i="7"/>
  <c r="O20" i="7"/>
  <c r="P20" i="7"/>
  <c r="M21" i="7"/>
  <c r="N21" i="7"/>
  <c r="O21" i="7"/>
  <c r="P21" i="7"/>
  <c r="M22" i="7"/>
  <c r="N22" i="7"/>
  <c r="O22" i="7"/>
  <c r="P22" i="7"/>
  <c r="M23" i="7"/>
  <c r="N23" i="7"/>
  <c r="O23" i="7"/>
  <c r="P23" i="7"/>
  <c r="M24" i="7"/>
  <c r="N24" i="7"/>
  <c r="O24" i="7"/>
  <c r="P24" i="7"/>
  <c r="Q7" i="7"/>
  <c r="Q8" i="7"/>
  <c r="Q9" i="7"/>
  <c r="Q10" i="7"/>
  <c r="Q11" i="7"/>
  <c r="Q12" i="7"/>
  <c r="Q13" i="7"/>
  <c r="Q14" i="7"/>
  <c r="Q15" i="7"/>
  <c r="Q16" i="7"/>
  <c r="Q17" i="7"/>
  <c r="Q18" i="7"/>
  <c r="Q20" i="7"/>
  <c r="Q21" i="7"/>
  <c r="Q22" i="7"/>
  <c r="Q23" i="7"/>
  <c r="Q24" i="7"/>
  <c r="Q75" i="7"/>
  <c r="L3" i="3"/>
  <c r="Q158" i="1"/>
  <c r="Q164" i="1"/>
  <c r="P158" i="1"/>
  <c r="P164" i="1"/>
  <c r="O158" i="1"/>
  <c r="O164" i="1"/>
  <c r="N158" i="1"/>
  <c r="N164" i="1"/>
  <c r="M158" i="1"/>
  <c r="M164" i="1"/>
  <c r="L158" i="1"/>
  <c r="K158" i="1"/>
  <c r="K164" i="1"/>
  <c r="J158" i="1"/>
  <c r="J164" i="1"/>
  <c r="I158" i="1"/>
  <c r="H158" i="1"/>
  <c r="G158" i="1"/>
  <c r="G164" i="1"/>
  <c r="F158" i="1"/>
  <c r="F164" i="1"/>
  <c r="E158" i="1"/>
  <c r="E164" i="1"/>
  <c r="D158" i="1"/>
  <c r="C158" i="1"/>
  <c r="B158" i="1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9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6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3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20" i="5"/>
  <c r="Q29" i="7"/>
  <c r="Q6" i="7"/>
  <c r="L112" i="4"/>
  <c r="L118" i="4"/>
  <c r="L88" i="4"/>
  <c r="L94" i="4"/>
  <c r="L65" i="4"/>
  <c r="L71" i="4"/>
  <c r="L42" i="4"/>
  <c r="L48" i="4"/>
  <c r="L19" i="4"/>
  <c r="L25" i="4"/>
  <c r="Q135" i="1"/>
  <c r="Q141" i="1"/>
  <c r="Q65" i="1"/>
  <c r="Q48" i="1"/>
  <c r="Q19" i="1"/>
  <c r="Q25" i="1"/>
  <c r="Q71" i="1"/>
  <c r="Q117" i="1"/>
  <c r="Q111" i="1"/>
  <c r="Q48" i="7"/>
  <c r="Q71" i="7"/>
  <c r="Q94" i="7"/>
  <c r="C164" i="1"/>
  <c r="Q19" i="7"/>
  <c r="B164" i="1"/>
  <c r="Q25" i="7"/>
  <c r="D164" i="1"/>
  <c r="H164" i="1"/>
  <c r="L164" i="1"/>
  <c r="I164" i="1"/>
  <c r="Q42" i="7"/>
  <c r="Q65" i="7"/>
  <c r="Q88" i="7"/>
  <c r="L5" i="9"/>
  <c r="L5" i="3"/>
  <c r="L6" i="9"/>
  <c r="L7" i="9"/>
  <c r="L8" i="9"/>
  <c r="L9" i="9"/>
  <c r="L4" i="3"/>
  <c r="L7" i="3"/>
  <c r="L6" i="3"/>
  <c r="L25" i="5"/>
  <c r="L71" i="5"/>
  <c r="L94" i="5"/>
  <c r="L19" i="5"/>
  <c r="L42" i="5"/>
  <c r="L65" i="5"/>
  <c r="L88" i="5"/>
  <c r="K20" i="4"/>
  <c r="K89" i="5"/>
  <c r="K6" i="4"/>
  <c r="K7" i="4"/>
  <c r="K76" i="5"/>
  <c r="K8" i="4"/>
  <c r="K77" i="5"/>
  <c r="K9" i="4"/>
  <c r="K78" i="5"/>
  <c r="K10" i="4"/>
  <c r="K11" i="4"/>
  <c r="K80" i="5"/>
  <c r="K12" i="4"/>
  <c r="K81" i="5"/>
  <c r="K13" i="4"/>
  <c r="K82" i="5"/>
  <c r="K14" i="4"/>
  <c r="K14" i="5"/>
  <c r="K15" i="4"/>
  <c r="K84" i="5"/>
  <c r="K16" i="4"/>
  <c r="K85" i="5"/>
  <c r="K17" i="4"/>
  <c r="K86" i="5"/>
  <c r="K18" i="4"/>
  <c r="K87" i="5"/>
  <c r="K112" i="4"/>
  <c r="K88" i="4"/>
  <c r="K65" i="4"/>
  <c r="K71" i="4"/>
  <c r="K42" i="4"/>
  <c r="K48" i="4"/>
  <c r="K6" i="9"/>
  <c r="K3" i="3"/>
  <c r="E135" i="1"/>
  <c r="E19" i="1"/>
  <c r="E25" i="1"/>
  <c r="F135" i="1"/>
  <c r="F19" i="1"/>
  <c r="F25" i="1"/>
  <c r="F94" i="7"/>
  <c r="G135" i="1"/>
  <c r="G19" i="1"/>
  <c r="H135" i="1"/>
  <c r="H19" i="1"/>
  <c r="H25" i="1"/>
  <c r="C4" i="3"/>
  <c r="I135" i="1"/>
  <c r="I19" i="1"/>
  <c r="I25" i="1"/>
  <c r="D4" i="3"/>
  <c r="J135" i="1"/>
  <c r="J19" i="1"/>
  <c r="J25" i="1"/>
  <c r="E4" i="3"/>
  <c r="K135" i="1"/>
  <c r="K19" i="1"/>
  <c r="L135" i="1"/>
  <c r="L19" i="1"/>
  <c r="L25" i="1"/>
  <c r="G4" i="3"/>
  <c r="M135" i="1"/>
  <c r="M19" i="1"/>
  <c r="M25" i="1"/>
  <c r="M94" i="7"/>
  <c r="N135" i="1"/>
  <c r="N19" i="1"/>
  <c r="N25" i="1"/>
  <c r="I4" i="3"/>
  <c r="O135" i="1"/>
  <c r="O19" i="1"/>
  <c r="O25" i="1"/>
  <c r="O94" i="7"/>
  <c r="P135" i="1"/>
  <c r="P19" i="1"/>
  <c r="P25" i="1"/>
  <c r="K4" i="3"/>
  <c r="D135" i="1"/>
  <c r="D19" i="1"/>
  <c r="D25" i="1"/>
  <c r="C65" i="1"/>
  <c r="C19" i="1"/>
  <c r="C25" i="1"/>
  <c r="D65" i="1"/>
  <c r="E65" i="1"/>
  <c r="F65" i="1"/>
  <c r="G65" i="1"/>
  <c r="H65" i="1"/>
  <c r="I65" i="1"/>
  <c r="J65" i="1"/>
  <c r="K65" i="1"/>
  <c r="K111" i="1"/>
  <c r="L65" i="1"/>
  <c r="L111" i="1"/>
  <c r="M65" i="1"/>
  <c r="M111" i="1"/>
  <c r="N65" i="1"/>
  <c r="N111" i="1"/>
  <c r="O65" i="1"/>
  <c r="O111" i="1"/>
  <c r="P65" i="1"/>
  <c r="P111" i="1"/>
  <c r="B65" i="1"/>
  <c r="B19" i="1"/>
  <c r="B25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E112" i="4"/>
  <c r="E6" i="4"/>
  <c r="E75" i="5"/>
  <c r="E7" i="4"/>
  <c r="E30" i="5"/>
  <c r="E8" i="4"/>
  <c r="E31" i="5"/>
  <c r="E9" i="4"/>
  <c r="E9" i="5"/>
  <c r="E10" i="4"/>
  <c r="E10" i="5"/>
  <c r="E11" i="4"/>
  <c r="E11" i="5"/>
  <c r="E12" i="4"/>
  <c r="E58" i="5"/>
  <c r="E13" i="4"/>
  <c r="E59" i="5"/>
  <c r="E14" i="4"/>
  <c r="E14" i="5"/>
  <c r="E15" i="4"/>
  <c r="E16" i="4"/>
  <c r="E62" i="5"/>
  <c r="E17" i="4"/>
  <c r="E17" i="5"/>
  <c r="E18" i="4"/>
  <c r="E18" i="5"/>
  <c r="E20" i="4"/>
  <c r="E89" i="5"/>
  <c r="E42" i="4"/>
  <c r="E48" i="4"/>
  <c r="E65" i="4"/>
  <c r="E71" i="4"/>
  <c r="E88" i="4"/>
  <c r="J42" i="4"/>
  <c r="J6" i="4"/>
  <c r="J6" i="5"/>
  <c r="J7" i="4"/>
  <c r="J30" i="5"/>
  <c r="J8" i="4"/>
  <c r="J77" i="5"/>
  <c r="J9" i="4"/>
  <c r="J55" i="5"/>
  <c r="J10" i="4"/>
  <c r="J56" i="5"/>
  <c r="J11" i="4"/>
  <c r="J34" i="5"/>
  <c r="J12" i="4"/>
  <c r="J81" i="5"/>
  <c r="J13" i="4"/>
  <c r="J59" i="5"/>
  <c r="J14" i="4"/>
  <c r="J60" i="5"/>
  <c r="J15" i="4"/>
  <c r="J15" i="5"/>
  <c r="J16" i="4"/>
  <c r="J85" i="5"/>
  <c r="J17" i="4"/>
  <c r="J63" i="5"/>
  <c r="J18" i="4"/>
  <c r="J64" i="5"/>
  <c r="J20" i="4"/>
  <c r="J66" i="5"/>
  <c r="J65" i="4"/>
  <c r="J88" i="4"/>
  <c r="J112" i="4"/>
  <c r="I42" i="4"/>
  <c r="I6" i="4"/>
  <c r="I75" i="5"/>
  <c r="I7" i="4"/>
  <c r="I8" i="4"/>
  <c r="I9" i="4"/>
  <c r="I78" i="5"/>
  <c r="I10" i="4"/>
  <c r="I33" i="5"/>
  <c r="I11" i="4"/>
  <c r="I57" i="5"/>
  <c r="I12" i="4"/>
  <c r="I81" i="5"/>
  <c r="I13" i="4"/>
  <c r="I82" i="5"/>
  <c r="I14" i="4"/>
  <c r="I60" i="5"/>
  <c r="I15" i="4"/>
  <c r="I16" i="4"/>
  <c r="I85" i="5"/>
  <c r="I17" i="4"/>
  <c r="I86" i="5"/>
  <c r="I18" i="4"/>
  <c r="I18" i="5"/>
  <c r="I20" i="4"/>
  <c r="I66" i="5"/>
  <c r="I65" i="4"/>
  <c r="I88" i="4"/>
  <c r="I112" i="4"/>
  <c r="H42" i="4"/>
  <c r="H6" i="4"/>
  <c r="H52" i="5"/>
  <c r="H7" i="4"/>
  <c r="H76" i="5"/>
  <c r="H8" i="4"/>
  <c r="H77" i="5"/>
  <c r="H9" i="4"/>
  <c r="H78" i="5"/>
  <c r="H10" i="4"/>
  <c r="H79" i="5"/>
  <c r="H11" i="4"/>
  <c r="H80" i="5"/>
  <c r="H12" i="4"/>
  <c r="H81" i="5"/>
  <c r="H13" i="4"/>
  <c r="H14" i="4"/>
  <c r="H15" i="4"/>
  <c r="H84" i="5"/>
  <c r="H16" i="4"/>
  <c r="H85" i="5"/>
  <c r="H17" i="4"/>
  <c r="H17" i="5"/>
  <c r="H18" i="4"/>
  <c r="H64" i="5"/>
  <c r="H20" i="4"/>
  <c r="H66" i="5"/>
  <c r="H65" i="4"/>
  <c r="H88" i="4"/>
  <c r="H112" i="4"/>
  <c r="G42" i="4"/>
  <c r="G6" i="4"/>
  <c r="G29" i="5"/>
  <c r="G7" i="4"/>
  <c r="G76" i="5"/>
  <c r="G8" i="4"/>
  <c r="G54" i="5"/>
  <c r="G9" i="4"/>
  <c r="G9" i="5"/>
  <c r="G10" i="4"/>
  <c r="G33" i="5"/>
  <c r="G11" i="4"/>
  <c r="G34" i="5"/>
  <c r="G12" i="4"/>
  <c r="G81" i="5"/>
  <c r="G13" i="4"/>
  <c r="G59" i="5"/>
  <c r="G14" i="4"/>
  <c r="G60" i="5"/>
  <c r="G15" i="4"/>
  <c r="G38" i="5"/>
  <c r="G16" i="4"/>
  <c r="G62" i="5"/>
  <c r="G17" i="4"/>
  <c r="G17" i="5"/>
  <c r="G18" i="4"/>
  <c r="G41" i="5"/>
  <c r="G20" i="4"/>
  <c r="G43" i="5"/>
  <c r="G65" i="4"/>
  <c r="G71" i="4"/>
  <c r="G88" i="4"/>
  <c r="G112" i="4"/>
  <c r="F42" i="4"/>
  <c r="F6" i="4"/>
  <c r="F75" i="5"/>
  <c r="F7" i="4"/>
  <c r="F76" i="5"/>
  <c r="F8" i="4"/>
  <c r="F77" i="5"/>
  <c r="F9" i="4"/>
  <c r="F78" i="5"/>
  <c r="F10" i="4"/>
  <c r="F33" i="5"/>
  <c r="F11" i="4"/>
  <c r="F80" i="5"/>
  <c r="F12" i="4"/>
  <c r="F81" i="5"/>
  <c r="F13" i="4"/>
  <c r="F82" i="5"/>
  <c r="F14" i="4"/>
  <c r="F60" i="5"/>
  <c r="F15" i="4"/>
  <c r="F84" i="5"/>
  <c r="F16" i="4"/>
  <c r="F85" i="5"/>
  <c r="F17" i="4"/>
  <c r="F63" i="5"/>
  <c r="F18" i="4"/>
  <c r="F20" i="4"/>
  <c r="F89" i="5"/>
  <c r="F65" i="4"/>
  <c r="F88" i="4"/>
  <c r="F112" i="4"/>
  <c r="E52" i="5"/>
  <c r="E79" i="5"/>
  <c r="E34" i="5"/>
  <c r="E80" i="5"/>
  <c r="E36" i="5"/>
  <c r="E82" i="5"/>
  <c r="E37" i="5"/>
  <c r="E61" i="5"/>
  <c r="E84" i="5"/>
  <c r="E64" i="5"/>
  <c r="E66" i="5"/>
  <c r="J80" i="5"/>
  <c r="G82" i="5"/>
  <c r="I83" i="5"/>
  <c r="I87" i="5"/>
  <c r="H53" i="5"/>
  <c r="F54" i="5"/>
  <c r="J54" i="5"/>
  <c r="J57" i="5"/>
  <c r="H58" i="5"/>
  <c r="J58" i="5"/>
  <c r="I63" i="5"/>
  <c r="G64" i="5"/>
  <c r="G52" i="5"/>
  <c r="I52" i="5"/>
  <c r="H30" i="5"/>
  <c r="I32" i="5"/>
  <c r="J33" i="5"/>
  <c r="H35" i="5"/>
  <c r="G36" i="5"/>
  <c r="H36" i="5"/>
  <c r="H38" i="5"/>
  <c r="F39" i="5"/>
  <c r="J39" i="5"/>
  <c r="J40" i="5"/>
  <c r="J43" i="5"/>
  <c r="I29" i="5"/>
  <c r="H7" i="5"/>
  <c r="F8" i="5"/>
  <c r="J8" i="5"/>
  <c r="J9" i="5"/>
  <c r="G10" i="5"/>
  <c r="F11" i="5"/>
  <c r="G11" i="5"/>
  <c r="J11" i="5"/>
  <c r="F12" i="5"/>
  <c r="F13" i="5"/>
  <c r="I14" i="5"/>
  <c r="H15" i="5"/>
  <c r="I15" i="5"/>
  <c r="I16" i="5"/>
  <c r="J16" i="5"/>
  <c r="I17" i="5"/>
  <c r="J18" i="5"/>
  <c r="H6" i="5"/>
  <c r="I6" i="5"/>
  <c r="D88" i="4"/>
  <c r="C88" i="4"/>
  <c r="B88" i="4"/>
  <c r="D65" i="4"/>
  <c r="C65" i="4"/>
  <c r="B65" i="4"/>
  <c r="B71" i="4"/>
  <c r="D42" i="4"/>
  <c r="D48" i="4"/>
  <c r="D6" i="9"/>
  <c r="C42" i="4"/>
  <c r="B42" i="4"/>
  <c r="B48" i="4"/>
  <c r="B6" i="9"/>
  <c r="C135" i="1"/>
  <c r="B135" i="1"/>
  <c r="J3" i="3"/>
  <c r="B3" i="3"/>
  <c r="C3" i="3"/>
  <c r="D3" i="3"/>
  <c r="E3" i="3"/>
  <c r="F3" i="3"/>
  <c r="G3" i="3"/>
  <c r="H3" i="3"/>
  <c r="I3" i="3"/>
  <c r="D8" i="4"/>
  <c r="D54" i="5"/>
  <c r="D7" i="4"/>
  <c r="D30" i="5"/>
  <c r="D9" i="4"/>
  <c r="D78" i="5"/>
  <c r="D15" i="4"/>
  <c r="D38" i="5"/>
  <c r="D16" i="4"/>
  <c r="D85" i="5"/>
  <c r="D17" i="4"/>
  <c r="D63" i="5"/>
  <c r="D18" i="4"/>
  <c r="D41" i="5"/>
  <c r="D6" i="4"/>
  <c r="D29" i="5"/>
  <c r="D10" i="4"/>
  <c r="D79" i="5"/>
  <c r="D11" i="4"/>
  <c r="D57" i="5"/>
  <c r="D20" i="4"/>
  <c r="D43" i="5"/>
  <c r="D14" i="4"/>
  <c r="D37" i="5"/>
  <c r="D14" i="5"/>
  <c r="D12" i="4"/>
  <c r="D12" i="5"/>
  <c r="D13" i="4"/>
  <c r="D82" i="5"/>
  <c r="D112" i="4"/>
  <c r="C8" i="4"/>
  <c r="C7" i="4"/>
  <c r="C76" i="5"/>
  <c r="C9" i="4"/>
  <c r="C55" i="5"/>
  <c r="C15" i="4"/>
  <c r="C16" i="4"/>
  <c r="C62" i="5"/>
  <c r="C17" i="4"/>
  <c r="C18" i="4"/>
  <c r="C64" i="5"/>
  <c r="C6" i="4"/>
  <c r="C75" i="5"/>
  <c r="C10" i="4"/>
  <c r="C56" i="5"/>
  <c r="C11" i="4"/>
  <c r="C34" i="5"/>
  <c r="C20" i="4"/>
  <c r="C89" i="5"/>
  <c r="C14" i="4"/>
  <c r="C37" i="5"/>
  <c r="C12" i="4"/>
  <c r="C12" i="5"/>
  <c r="C13" i="4"/>
  <c r="C59" i="5"/>
  <c r="C112" i="4"/>
  <c r="B8" i="4"/>
  <c r="B54" i="5"/>
  <c r="B7" i="4"/>
  <c r="B76" i="5"/>
  <c r="B9" i="4"/>
  <c r="B15" i="4"/>
  <c r="B38" i="5"/>
  <c r="B16" i="4"/>
  <c r="B62" i="5"/>
  <c r="B17" i="4"/>
  <c r="B40" i="5"/>
  <c r="B18" i="4"/>
  <c r="B6" i="4"/>
  <c r="B52" i="5"/>
  <c r="B10" i="4"/>
  <c r="B33" i="5"/>
  <c r="B11" i="4"/>
  <c r="B11" i="5"/>
  <c r="B20" i="4"/>
  <c r="B89" i="5"/>
  <c r="B14" i="4"/>
  <c r="B14" i="5"/>
  <c r="B12" i="4"/>
  <c r="B81" i="5"/>
  <c r="B13" i="4"/>
  <c r="B112" i="4"/>
  <c r="B13" i="5"/>
  <c r="H18" i="5"/>
  <c r="B12" i="5"/>
  <c r="C32" i="5"/>
  <c r="I36" i="5"/>
  <c r="D20" i="5"/>
  <c r="G39" i="5"/>
  <c r="C35" i="5"/>
  <c r="D10" i="5"/>
  <c r="I20" i="5"/>
  <c r="H29" i="5"/>
  <c r="F32" i="5"/>
  <c r="H75" i="5"/>
  <c r="J79" i="5"/>
  <c r="J17" i="5"/>
  <c r="J12" i="5"/>
  <c r="F9" i="5"/>
  <c r="J41" i="5"/>
  <c r="F31" i="5"/>
  <c r="H62" i="5"/>
  <c r="J87" i="5"/>
  <c r="J78" i="5"/>
  <c r="J76" i="5"/>
  <c r="B34" i="5"/>
  <c r="G8" i="5"/>
  <c r="G87" i="5"/>
  <c r="C78" i="5"/>
  <c r="G20" i="5"/>
  <c r="J10" i="5"/>
  <c r="J32" i="5"/>
  <c r="B94" i="7"/>
  <c r="G63" i="5"/>
  <c r="I12" i="5"/>
  <c r="G86" i="5"/>
  <c r="J14" i="5"/>
  <c r="J38" i="5"/>
  <c r="G85" i="5"/>
  <c r="J61" i="5"/>
  <c r="I79" i="5"/>
  <c r="B58" i="5"/>
  <c r="B19" i="4"/>
  <c r="B25" i="4"/>
  <c r="B25" i="5"/>
  <c r="F20" i="5"/>
  <c r="G14" i="5"/>
  <c r="I11" i="5"/>
  <c r="I9" i="5"/>
  <c r="G7" i="5"/>
  <c r="F35" i="5"/>
  <c r="H61" i="5"/>
  <c r="G56" i="5"/>
  <c r="G75" i="5"/>
  <c r="G79" i="5"/>
  <c r="E63" i="5"/>
  <c r="E13" i="5"/>
  <c r="F15" i="5"/>
  <c r="E55" i="5"/>
  <c r="I41" i="5"/>
  <c r="G32" i="5"/>
  <c r="E86" i="5"/>
  <c r="E32" i="5"/>
  <c r="C94" i="7"/>
  <c r="B35" i="5"/>
  <c r="B77" i="5"/>
  <c r="D11" i="5"/>
  <c r="G16" i="5"/>
  <c r="J13" i="5"/>
  <c r="H11" i="5"/>
  <c r="H9" i="5"/>
  <c r="F7" i="5"/>
  <c r="I40" i="5"/>
  <c r="J37" i="5"/>
  <c r="H34" i="5"/>
  <c r="H31" i="5"/>
  <c r="G55" i="5"/>
  <c r="H89" i="5"/>
  <c r="G83" i="5"/>
  <c r="E40" i="5"/>
  <c r="E53" i="5"/>
  <c r="J53" i="5"/>
  <c r="H10" i="5"/>
  <c r="H43" i="5"/>
  <c r="E78" i="5"/>
  <c r="H20" i="5"/>
  <c r="J7" i="5"/>
  <c r="F36" i="5"/>
  <c r="I56" i="5"/>
  <c r="J84" i="5"/>
  <c r="C9" i="5"/>
  <c r="I13" i="5"/>
  <c r="G40" i="5"/>
  <c r="J36" i="5"/>
  <c r="I59" i="5"/>
  <c r="J82" i="5"/>
  <c r="G78" i="5"/>
  <c r="C54" i="5"/>
  <c r="C31" i="5"/>
  <c r="C48" i="4"/>
  <c r="C6" i="9"/>
  <c r="F118" i="4"/>
  <c r="F9" i="9"/>
  <c r="F64" i="5"/>
  <c r="F87" i="5"/>
  <c r="F14" i="5"/>
  <c r="F83" i="5"/>
  <c r="F10" i="5"/>
  <c r="F79" i="5"/>
  <c r="F56" i="5"/>
  <c r="F29" i="5"/>
  <c r="F6" i="5"/>
  <c r="G58" i="5"/>
  <c r="G12" i="5"/>
  <c r="H118" i="4"/>
  <c r="H9" i="9"/>
  <c r="H87" i="5"/>
  <c r="H41" i="5"/>
  <c r="H83" i="5"/>
  <c r="H14" i="5"/>
  <c r="I71" i="4"/>
  <c r="I7" i="9"/>
  <c r="I77" i="5"/>
  <c r="I8" i="5"/>
  <c r="J118" i="4"/>
  <c r="J9" i="9"/>
  <c r="J52" i="5"/>
  <c r="J29" i="5"/>
  <c r="J75" i="5"/>
  <c r="E16" i="5"/>
  <c r="E39" i="5"/>
  <c r="E12" i="5"/>
  <c r="E35" i="5"/>
  <c r="E77" i="5"/>
  <c r="E8" i="5"/>
  <c r="K79" i="5"/>
  <c r="K33" i="5"/>
  <c r="K29" i="5"/>
  <c r="K19" i="4"/>
  <c r="K42" i="5"/>
  <c r="F94" i="4"/>
  <c r="F8" i="9"/>
  <c r="F17" i="5"/>
  <c r="F86" i="5"/>
  <c r="F48" i="4"/>
  <c r="F6" i="9"/>
  <c r="G84" i="5"/>
  <c r="G15" i="5"/>
  <c r="G80" i="5"/>
  <c r="G57" i="5"/>
  <c r="H94" i="4"/>
  <c r="H8" i="9"/>
  <c r="H86" i="5"/>
  <c r="H40" i="5"/>
  <c r="H82" i="5"/>
  <c r="H13" i="5"/>
  <c r="H48" i="4"/>
  <c r="H6" i="9"/>
  <c r="I43" i="5"/>
  <c r="I89" i="5"/>
  <c r="I61" i="5"/>
  <c r="I38" i="5"/>
  <c r="I84" i="5"/>
  <c r="I34" i="5"/>
  <c r="I80" i="5"/>
  <c r="I30" i="5"/>
  <c r="I7" i="5"/>
  <c r="I76" i="5"/>
  <c r="I53" i="5"/>
  <c r="J94" i="4"/>
  <c r="J8" i="9"/>
  <c r="J48" i="4"/>
  <c r="J6" i="9"/>
  <c r="E43" i="5"/>
  <c r="E20" i="5"/>
  <c r="E15" i="5"/>
  <c r="E38" i="5"/>
  <c r="E7" i="5"/>
  <c r="E76" i="5"/>
  <c r="C118" i="4"/>
  <c r="C9" i="9"/>
  <c r="D6" i="5"/>
  <c r="C94" i="4"/>
  <c r="C8" i="9"/>
  <c r="F41" i="5"/>
  <c r="F40" i="5"/>
  <c r="H37" i="5"/>
  <c r="G35" i="5"/>
  <c r="G30" i="5"/>
  <c r="G61" i="5"/>
  <c r="F59" i="5"/>
  <c r="F55" i="5"/>
  <c r="B118" i="4"/>
  <c r="B10" i="5"/>
  <c r="B79" i="5"/>
  <c r="C87" i="5"/>
  <c r="C41" i="5"/>
  <c r="D118" i="4"/>
  <c r="D9" i="9"/>
  <c r="B94" i="4"/>
  <c r="B8" i="9"/>
  <c r="B16" i="5"/>
  <c r="B39" i="5"/>
  <c r="B36" i="5"/>
  <c r="B82" i="5"/>
  <c r="B64" i="5"/>
  <c r="B18" i="5"/>
  <c r="B61" i="5"/>
  <c r="C18" i="5"/>
  <c r="C77" i="5"/>
  <c r="D58" i="5"/>
  <c r="D60" i="5"/>
  <c r="D83" i="5"/>
  <c r="D52" i="5"/>
  <c r="D31" i="5"/>
  <c r="C71" i="4"/>
  <c r="C7" i="9"/>
  <c r="D94" i="4"/>
  <c r="D8" i="9"/>
  <c r="F37" i="5"/>
  <c r="H33" i="5"/>
  <c r="H32" i="5"/>
  <c r="G31" i="5"/>
  <c r="F52" i="5"/>
  <c r="H60" i="5"/>
  <c r="G53" i="5"/>
  <c r="J86" i="5"/>
  <c r="J83" i="5"/>
  <c r="G77" i="5"/>
  <c r="E85" i="5"/>
  <c r="E81" i="5"/>
  <c r="E54" i="5"/>
  <c r="K118" i="4"/>
  <c r="K9" i="9"/>
  <c r="F71" i="4"/>
  <c r="F7" i="9"/>
  <c r="G118" i="4"/>
  <c r="G9" i="9"/>
  <c r="H71" i="4"/>
  <c r="H7" i="9"/>
  <c r="I118" i="4"/>
  <c r="I9" i="9"/>
  <c r="J71" i="4"/>
  <c r="J7" i="9"/>
  <c r="E94" i="4"/>
  <c r="E8" i="9"/>
  <c r="D71" i="4"/>
  <c r="D7" i="9"/>
  <c r="G6" i="5"/>
  <c r="G18" i="5"/>
  <c r="F16" i="5"/>
  <c r="I10" i="5"/>
  <c r="H39" i="5"/>
  <c r="I37" i="5"/>
  <c r="J35" i="5"/>
  <c r="J31" i="5"/>
  <c r="J62" i="5"/>
  <c r="F58" i="5"/>
  <c r="E87" i="5"/>
  <c r="E60" i="5"/>
  <c r="E56" i="5"/>
  <c r="E29" i="5"/>
  <c r="G94" i="4"/>
  <c r="G8" i="9"/>
  <c r="G48" i="4"/>
  <c r="G6" i="9"/>
  <c r="I94" i="4"/>
  <c r="I8" i="9"/>
  <c r="I48" i="4"/>
  <c r="I6" i="9"/>
  <c r="E118" i="4"/>
  <c r="E9" i="9"/>
  <c r="K94" i="4"/>
  <c r="K8" i="9"/>
  <c r="E88" i="7"/>
  <c r="D94" i="7"/>
  <c r="M88" i="7"/>
  <c r="B141" i="1"/>
  <c r="B65" i="7"/>
  <c r="J4" i="3"/>
  <c r="O88" i="7"/>
  <c r="I88" i="7"/>
  <c r="E94" i="7"/>
  <c r="B88" i="7"/>
  <c r="C88" i="7"/>
  <c r="C141" i="1"/>
  <c r="C65" i="7"/>
  <c r="H4" i="3"/>
  <c r="D88" i="7"/>
  <c r="F48" i="1"/>
  <c r="F25" i="7"/>
  <c r="F19" i="7"/>
  <c r="K71" i="1"/>
  <c r="K117" i="1"/>
  <c r="K42" i="7"/>
  <c r="L94" i="7"/>
  <c r="C19" i="7"/>
  <c r="C48" i="1"/>
  <c r="C25" i="7"/>
  <c r="G19" i="7"/>
  <c r="G48" i="1"/>
  <c r="B5" i="3"/>
  <c r="U12" i="3"/>
  <c r="O19" i="7"/>
  <c r="O48" i="1"/>
  <c r="O25" i="7"/>
  <c r="B71" i="1"/>
  <c r="B42" i="7"/>
  <c r="N42" i="7"/>
  <c r="N71" i="1"/>
  <c r="J42" i="7"/>
  <c r="J71" i="1"/>
  <c r="J48" i="7"/>
  <c r="F42" i="7"/>
  <c r="F71" i="1"/>
  <c r="F48" i="7"/>
  <c r="C71" i="1"/>
  <c r="C42" i="7"/>
  <c r="P65" i="7"/>
  <c r="P141" i="1"/>
  <c r="N65" i="7"/>
  <c r="N141" i="1"/>
  <c r="L141" i="1"/>
  <c r="L65" i="7"/>
  <c r="J65" i="7"/>
  <c r="J141" i="1"/>
  <c r="H65" i="7"/>
  <c r="H141" i="1"/>
  <c r="F65" i="7"/>
  <c r="F141" i="1"/>
  <c r="P88" i="7"/>
  <c r="N94" i="7"/>
  <c r="J94" i="7"/>
  <c r="H88" i="7"/>
  <c r="J88" i="7"/>
  <c r="D48" i="1"/>
  <c r="D25" i="7"/>
  <c r="D19" i="7"/>
  <c r="J19" i="7"/>
  <c r="J48" i="1"/>
  <c r="M48" i="1"/>
  <c r="M25" i="7"/>
  <c r="M19" i="7"/>
  <c r="M42" i="7"/>
  <c r="M71" i="1"/>
  <c r="I42" i="7"/>
  <c r="I71" i="1"/>
  <c r="I48" i="7"/>
  <c r="E71" i="1"/>
  <c r="E48" i="7"/>
  <c r="E42" i="7"/>
  <c r="K88" i="7"/>
  <c r="K25" i="1"/>
  <c r="G25" i="1"/>
  <c r="G88" i="7"/>
  <c r="N88" i="7"/>
  <c r="I94" i="7"/>
  <c r="P94" i="7"/>
  <c r="H94" i="7"/>
  <c r="F88" i="7"/>
  <c r="B19" i="7"/>
  <c r="B48" i="1"/>
  <c r="I48" i="1"/>
  <c r="I25" i="7"/>
  <c r="I19" i="7"/>
  <c r="N19" i="7"/>
  <c r="N48" i="1"/>
  <c r="O42" i="7"/>
  <c r="O71" i="1"/>
  <c r="G42" i="7"/>
  <c r="G71" i="1"/>
  <c r="L48" i="1"/>
  <c r="L19" i="7"/>
  <c r="E48" i="1"/>
  <c r="E25" i="7"/>
  <c r="E19" i="7"/>
  <c r="H48" i="1"/>
  <c r="H19" i="7"/>
  <c r="K19" i="7"/>
  <c r="K48" i="1"/>
  <c r="P48" i="1"/>
  <c r="P19" i="7"/>
  <c r="P42" i="7"/>
  <c r="P71" i="1"/>
  <c r="L42" i="7"/>
  <c r="L71" i="1"/>
  <c r="H42" i="7"/>
  <c r="H71" i="1"/>
  <c r="H48" i="7"/>
  <c r="D42" i="7"/>
  <c r="D71" i="1"/>
  <c r="D48" i="7"/>
  <c r="D141" i="1"/>
  <c r="D65" i="7"/>
  <c r="O141" i="1"/>
  <c r="O65" i="7"/>
  <c r="M65" i="7"/>
  <c r="M141" i="1"/>
  <c r="K141" i="1"/>
  <c r="K65" i="7"/>
  <c r="I65" i="7"/>
  <c r="I141" i="1"/>
  <c r="G141" i="1"/>
  <c r="G65" i="7"/>
  <c r="E65" i="7"/>
  <c r="E141" i="1"/>
  <c r="L88" i="7"/>
  <c r="B78" i="5"/>
  <c r="B55" i="5"/>
  <c r="C40" i="5"/>
  <c r="C63" i="5"/>
  <c r="B86" i="5"/>
  <c r="B53" i="5"/>
  <c r="C14" i="5"/>
  <c r="C66" i="5"/>
  <c r="D84" i="5"/>
  <c r="B59" i="5"/>
  <c r="B57" i="5"/>
  <c r="B56" i="5"/>
  <c r="B32" i="5"/>
  <c r="B30" i="5"/>
  <c r="B31" i="5"/>
  <c r="B8" i="5"/>
  <c r="C43" i="5"/>
  <c r="C84" i="5"/>
  <c r="C38" i="5"/>
  <c r="D81" i="5"/>
  <c r="D35" i="5"/>
  <c r="D75" i="5"/>
  <c r="D61" i="5"/>
  <c r="B7" i="9"/>
  <c r="B63" i="5"/>
  <c r="B17" i="5"/>
  <c r="C83" i="5"/>
  <c r="C60" i="5"/>
  <c r="D59" i="5"/>
  <c r="D36" i="5"/>
  <c r="B43" i="5"/>
  <c r="B15" i="5"/>
  <c r="B7" i="5"/>
  <c r="C58" i="5"/>
  <c r="C81" i="5"/>
  <c r="C20" i="5"/>
  <c r="C39" i="5"/>
  <c r="C30" i="5"/>
  <c r="C53" i="5"/>
  <c r="D13" i="5"/>
  <c r="D15" i="5"/>
  <c r="D77" i="5"/>
  <c r="D8" i="5"/>
  <c r="F18" i="5"/>
  <c r="H16" i="5"/>
  <c r="G13" i="5"/>
  <c r="H12" i="5"/>
  <c r="H8" i="5"/>
  <c r="F43" i="5"/>
  <c r="I39" i="5"/>
  <c r="F38" i="5"/>
  <c r="G37" i="5"/>
  <c r="I35" i="5"/>
  <c r="F34" i="5"/>
  <c r="I31" i="5"/>
  <c r="F30" i="5"/>
  <c r="F66" i="5"/>
  <c r="F62" i="5"/>
  <c r="H57" i="5"/>
  <c r="H56" i="5"/>
  <c r="I55" i="5"/>
  <c r="H54" i="5"/>
  <c r="E41" i="5"/>
  <c r="E83" i="5"/>
  <c r="E57" i="5"/>
  <c r="E33" i="5"/>
  <c r="K7" i="9"/>
  <c r="K11" i="5"/>
  <c r="K41" i="5"/>
  <c r="K64" i="5"/>
  <c r="K56" i="5"/>
  <c r="K83" i="5"/>
  <c r="H19" i="4"/>
  <c r="H88" i="5"/>
  <c r="K18" i="5"/>
  <c r="K10" i="5"/>
  <c r="K37" i="5"/>
  <c r="K61" i="5"/>
  <c r="K53" i="5"/>
  <c r="J19" i="4"/>
  <c r="J25" i="4"/>
  <c r="J5" i="9"/>
  <c r="E19" i="4"/>
  <c r="E65" i="5"/>
  <c r="K15" i="5"/>
  <c r="K7" i="5"/>
  <c r="K60" i="5"/>
  <c r="K52" i="5"/>
  <c r="K75" i="5"/>
  <c r="G7" i="9"/>
  <c r="G19" i="4"/>
  <c r="G42" i="5"/>
  <c r="E7" i="9"/>
  <c r="K6" i="5"/>
  <c r="K57" i="5"/>
  <c r="L48" i="5"/>
  <c r="B20" i="5"/>
  <c r="C10" i="5"/>
  <c r="C6" i="5"/>
  <c r="B60" i="5"/>
  <c r="B29" i="5"/>
  <c r="C19" i="4"/>
  <c r="C80" i="5"/>
  <c r="C79" i="5"/>
  <c r="C16" i="5"/>
  <c r="C15" i="5"/>
  <c r="D89" i="5"/>
  <c r="D80" i="5"/>
  <c r="D18" i="5"/>
  <c r="D16" i="5"/>
  <c r="B37" i="5"/>
  <c r="B66" i="5"/>
  <c r="B80" i="5"/>
  <c r="B6" i="5"/>
  <c r="B41" i="5"/>
  <c r="B85" i="5"/>
  <c r="B84" i="5"/>
  <c r="B9" i="5"/>
  <c r="C36" i="5"/>
  <c r="C82" i="5"/>
  <c r="C13" i="5"/>
  <c r="C57" i="5"/>
  <c r="C33" i="5"/>
  <c r="C29" i="5"/>
  <c r="C86" i="5"/>
  <c r="C85" i="5"/>
  <c r="C61" i="5"/>
  <c r="C7" i="5"/>
  <c r="C8" i="5"/>
  <c r="D66" i="5"/>
  <c r="D34" i="5"/>
  <c r="D33" i="5"/>
  <c r="D87" i="5"/>
  <c r="D86" i="5"/>
  <c r="D62" i="5"/>
  <c r="D9" i="5"/>
  <c r="D64" i="5"/>
  <c r="D40" i="5"/>
  <c r="D39" i="5"/>
  <c r="D76" i="5"/>
  <c r="D53" i="5"/>
  <c r="D19" i="4"/>
  <c r="D25" i="4"/>
  <c r="B83" i="5"/>
  <c r="B87" i="5"/>
  <c r="D55" i="5"/>
  <c r="D32" i="5"/>
  <c r="E6" i="9"/>
  <c r="B75" i="5"/>
  <c r="C11" i="5"/>
  <c r="C52" i="5"/>
  <c r="C17" i="5"/>
  <c r="D56" i="5"/>
  <c r="D17" i="5"/>
  <c r="D7" i="5"/>
  <c r="G66" i="5"/>
  <c r="H63" i="5"/>
  <c r="I62" i="5"/>
  <c r="F61" i="5"/>
  <c r="H59" i="5"/>
  <c r="I58" i="5"/>
  <c r="F57" i="5"/>
  <c r="H55" i="5"/>
  <c r="I54" i="5"/>
  <c r="F53" i="5"/>
  <c r="G89" i="5"/>
  <c r="E6" i="5"/>
  <c r="F19" i="4"/>
  <c r="F88" i="5"/>
  <c r="K17" i="5"/>
  <c r="K13" i="5"/>
  <c r="K9" i="5"/>
  <c r="K38" i="5"/>
  <c r="K34" i="5"/>
  <c r="K30" i="5"/>
  <c r="K63" i="5"/>
  <c r="K59" i="5"/>
  <c r="K55" i="5"/>
  <c r="K16" i="5"/>
  <c r="K12" i="5"/>
  <c r="K8" i="5"/>
  <c r="K62" i="5"/>
  <c r="K58" i="5"/>
  <c r="K54" i="5"/>
  <c r="K40" i="5"/>
  <c r="K36" i="5"/>
  <c r="K32" i="5"/>
  <c r="I19" i="4"/>
  <c r="I25" i="4"/>
  <c r="K39" i="5"/>
  <c r="K35" i="5"/>
  <c r="K31" i="5"/>
  <c r="I64" i="5"/>
  <c r="J89" i="5"/>
  <c r="L8" i="3"/>
  <c r="J20" i="5"/>
  <c r="K20" i="5"/>
  <c r="K43" i="5"/>
  <c r="K66" i="5"/>
  <c r="O48" i="7"/>
  <c r="O117" i="1"/>
  <c r="N48" i="7"/>
  <c r="N117" i="1"/>
  <c r="L48" i="7"/>
  <c r="L117" i="1"/>
  <c r="M48" i="7"/>
  <c r="M117" i="1"/>
  <c r="P48" i="7"/>
  <c r="P117" i="1"/>
  <c r="G48" i="7"/>
  <c r="J6" i="3"/>
  <c r="B94" i="5"/>
  <c r="T14" i="9"/>
  <c r="R14" i="9"/>
  <c r="S14" i="9"/>
  <c r="B19" i="5"/>
  <c r="P12" i="3"/>
  <c r="T12" i="3"/>
  <c r="R12" i="3"/>
  <c r="S12" i="3"/>
  <c r="Q12" i="3"/>
  <c r="T16" i="9"/>
  <c r="S16" i="9"/>
  <c r="R16" i="9"/>
  <c r="T15" i="9"/>
  <c r="S15" i="9"/>
  <c r="R15" i="9"/>
  <c r="S17" i="9"/>
  <c r="T17" i="9"/>
  <c r="R17" i="9"/>
  <c r="I17" i="9"/>
  <c r="Q14" i="9"/>
  <c r="P14" i="9"/>
  <c r="O14" i="9"/>
  <c r="N14" i="9"/>
  <c r="Q15" i="9"/>
  <c r="P15" i="9"/>
  <c r="O15" i="9"/>
  <c r="N15" i="9"/>
  <c r="M17" i="9"/>
  <c r="Q17" i="9"/>
  <c r="P17" i="9"/>
  <c r="O17" i="9"/>
  <c r="N17" i="9"/>
  <c r="M16" i="9"/>
  <c r="Q16" i="9"/>
  <c r="P16" i="9"/>
  <c r="O16" i="9"/>
  <c r="N16" i="9"/>
  <c r="N12" i="3"/>
  <c r="O12" i="3"/>
  <c r="F65" i="5"/>
  <c r="J25" i="5"/>
  <c r="B65" i="5"/>
  <c r="B88" i="5"/>
  <c r="B5" i="9"/>
  <c r="H42" i="5"/>
  <c r="I14" i="9"/>
  <c r="B42" i="5"/>
  <c r="J14" i="9"/>
  <c r="H19" i="5"/>
  <c r="M15" i="9"/>
  <c r="L15" i="9"/>
  <c r="E19" i="5"/>
  <c r="B9" i="9"/>
  <c r="B71" i="5"/>
  <c r="J88" i="5"/>
  <c r="K88" i="5"/>
  <c r="J94" i="5"/>
  <c r="G88" i="5"/>
  <c r="K65" i="5"/>
  <c r="J65" i="5"/>
  <c r="J19" i="5"/>
  <c r="H15" i="9"/>
  <c r="I19" i="5"/>
  <c r="I88" i="5"/>
  <c r="E16" i="9"/>
  <c r="C14" i="9"/>
  <c r="M14" i="9"/>
  <c r="F15" i="9"/>
  <c r="L12" i="3"/>
  <c r="M12" i="3"/>
  <c r="J15" i="9"/>
  <c r="F14" i="9"/>
  <c r="B14" i="9"/>
  <c r="E14" i="9"/>
  <c r="G14" i="9"/>
  <c r="H14" i="9"/>
  <c r="K17" i="9"/>
  <c r="I15" i="9"/>
  <c r="G17" i="9"/>
  <c r="D17" i="9"/>
  <c r="G15" i="9"/>
  <c r="K15" i="9"/>
  <c r="E15" i="9"/>
  <c r="D15" i="9"/>
  <c r="H16" i="9"/>
  <c r="L14" i="9"/>
  <c r="K14" i="9"/>
  <c r="D14" i="9"/>
  <c r="C15" i="9"/>
  <c r="B15" i="9"/>
  <c r="K16" i="9"/>
  <c r="D16" i="9"/>
  <c r="G16" i="9"/>
  <c r="I16" i="9"/>
  <c r="J16" i="9"/>
  <c r="F16" i="9"/>
  <c r="L16" i="9"/>
  <c r="C16" i="9"/>
  <c r="C17" i="9"/>
  <c r="E17" i="9"/>
  <c r="B17" i="9"/>
  <c r="L17" i="9"/>
  <c r="J17" i="9"/>
  <c r="H17" i="9"/>
  <c r="F17" i="9"/>
  <c r="I42" i="5"/>
  <c r="F42" i="5"/>
  <c r="F25" i="4"/>
  <c r="F94" i="5"/>
  <c r="G19" i="5"/>
  <c r="G25" i="4"/>
  <c r="E42" i="5"/>
  <c r="E25" i="4"/>
  <c r="E94" i="5"/>
  <c r="C88" i="5"/>
  <c r="C25" i="4"/>
  <c r="K19" i="5"/>
  <c r="K25" i="4"/>
  <c r="K48" i="5"/>
  <c r="I65" i="5"/>
  <c r="G65" i="5"/>
  <c r="E88" i="5"/>
  <c r="J42" i="5"/>
  <c r="H65" i="5"/>
  <c r="H25" i="4"/>
  <c r="H48" i="5"/>
  <c r="J5" i="3"/>
  <c r="J12" i="3"/>
  <c r="K25" i="7"/>
  <c r="H5" i="3"/>
  <c r="H12" i="3"/>
  <c r="D6" i="3"/>
  <c r="C71" i="7"/>
  <c r="B71" i="7"/>
  <c r="K48" i="7"/>
  <c r="G71" i="7"/>
  <c r="B7" i="3"/>
  <c r="U14" i="3"/>
  <c r="K71" i="7"/>
  <c r="F7" i="3"/>
  <c r="O71" i="7"/>
  <c r="J7" i="3"/>
  <c r="P25" i="7"/>
  <c r="K5" i="3"/>
  <c r="K12" i="3"/>
  <c r="H25" i="7"/>
  <c r="C5" i="3"/>
  <c r="C12" i="3"/>
  <c r="L25" i="7"/>
  <c r="G5" i="3"/>
  <c r="G12" i="3"/>
  <c r="J25" i="7"/>
  <c r="E5" i="3"/>
  <c r="E12" i="3"/>
  <c r="H71" i="7"/>
  <c r="C7" i="3"/>
  <c r="P71" i="7"/>
  <c r="K7" i="3"/>
  <c r="H6" i="3"/>
  <c r="D5" i="3"/>
  <c r="D12" i="3"/>
  <c r="E71" i="7"/>
  <c r="I71" i="7"/>
  <c r="D7" i="3"/>
  <c r="M71" i="7"/>
  <c r="H7" i="3"/>
  <c r="N25" i="7"/>
  <c r="I5" i="3"/>
  <c r="I12" i="3"/>
  <c r="B25" i="7"/>
  <c r="G94" i="7"/>
  <c r="B4" i="3"/>
  <c r="U11" i="3"/>
  <c r="L71" i="7"/>
  <c r="G7" i="3"/>
  <c r="B6" i="3"/>
  <c r="U13" i="3"/>
  <c r="F5" i="3"/>
  <c r="F12" i="3"/>
  <c r="D71" i="7"/>
  <c r="K94" i="7"/>
  <c r="F4" i="3"/>
  <c r="F71" i="7"/>
  <c r="J71" i="7"/>
  <c r="E7" i="3"/>
  <c r="N71" i="7"/>
  <c r="I7" i="3"/>
  <c r="G25" i="7"/>
  <c r="F6" i="3"/>
  <c r="C48" i="7"/>
  <c r="B48" i="7"/>
  <c r="B48" i="5"/>
  <c r="J48" i="5"/>
  <c r="J71" i="5"/>
  <c r="F19" i="5"/>
  <c r="C65" i="5"/>
  <c r="C42" i="5"/>
  <c r="C19" i="5"/>
  <c r="D19" i="5"/>
  <c r="D42" i="5"/>
  <c r="D65" i="5"/>
  <c r="D88" i="5"/>
  <c r="I48" i="5"/>
  <c r="I25" i="5"/>
  <c r="I94" i="5"/>
  <c r="I5" i="9"/>
  <c r="I71" i="5"/>
  <c r="F5" i="9"/>
  <c r="C6" i="3"/>
  <c r="B12" i="3"/>
  <c r="E6" i="3"/>
  <c r="G6" i="3"/>
  <c r="I6" i="3"/>
  <c r="K6" i="3"/>
  <c r="K5" i="9"/>
  <c r="K94" i="5"/>
  <c r="I14" i="3"/>
  <c r="T14" i="3"/>
  <c r="R14" i="3"/>
  <c r="S14" i="3"/>
  <c r="Q14" i="3"/>
  <c r="S11" i="3"/>
  <c r="T11" i="3"/>
  <c r="R11" i="3"/>
  <c r="P11" i="3"/>
  <c r="Q11" i="3"/>
  <c r="K14" i="3"/>
  <c r="P13" i="3"/>
  <c r="T13" i="3"/>
  <c r="R13" i="3"/>
  <c r="S13" i="3"/>
  <c r="Q13" i="3"/>
  <c r="H25" i="5"/>
  <c r="E71" i="5"/>
  <c r="H71" i="5"/>
  <c r="H5" i="9"/>
  <c r="H94" i="5"/>
  <c r="O14" i="3"/>
  <c r="P14" i="3"/>
  <c r="O11" i="3"/>
  <c r="N13" i="3"/>
  <c r="O13" i="3"/>
  <c r="M11" i="3"/>
  <c r="N11" i="3"/>
  <c r="M14" i="3"/>
  <c r="N14" i="3"/>
  <c r="K71" i="5"/>
  <c r="K25" i="5"/>
  <c r="F71" i="5"/>
  <c r="E5" i="9"/>
  <c r="H13" i="3"/>
  <c r="E25" i="5"/>
  <c r="E48" i="5"/>
  <c r="F13" i="3"/>
  <c r="F11" i="3"/>
  <c r="J13" i="3"/>
  <c r="M13" i="3"/>
  <c r="H14" i="3"/>
  <c r="G14" i="3"/>
  <c r="G48" i="5"/>
  <c r="G25" i="5"/>
  <c r="G71" i="5"/>
  <c r="G5" i="9"/>
  <c r="G94" i="5"/>
  <c r="J14" i="3"/>
  <c r="J8" i="3"/>
  <c r="E14" i="3"/>
  <c r="D14" i="3"/>
  <c r="C14" i="3"/>
  <c r="F14" i="3"/>
  <c r="H8" i="3"/>
  <c r="L13" i="3"/>
  <c r="D8" i="3"/>
  <c r="B11" i="3"/>
  <c r="I11" i="3"/>
  <c r="E11" i="3"/>
  <c r="K11" i="3"/>
  <c r="J11" i="3"/>
  <c r="G11" i="3"/>
  <c r="C11" i="3"/>
  <c r="H11" i="3"/>
  <c r="L11" i="3"/>
  <c r="D11" i="3"/>
  <c r="F8" i="3"/>
  <c r="B13" i="3"/>
  <c r="D13" i="3"/>
  <c r="B14" i="3"/>
  <c r="L14" i="3"/>
  <c r="B8" i="3"/>
  <c r="U15" i="3"/>
  <c r="F25" i="5"/>
  <c r="F48" i="5"/>
  <c r="C5" i="9"/>
  <c r="C48" i="5"/>
  <c r="C71" i="5"/>
  <c r="C25" i="5"/>
  <c r="C94" i="5"/>
  <c r="D5" i="9"/>
  <c r="D71" i="5"/>
  <c r="D48" i="5"/>
  <c r="D25" i="5"/>
  <c r="D94" i="5"/>
  <c r="I13" i="3"/>
  <c r="I8" i="3"/>
  <c r="G13" i="3"/>
  <c r="G8" i="3"/>
  <c r="E13" i="3"/>
  <c r="E8" i="3"/>
  <c r="K13" i="3"/>
  <c r="K8" i="3"/>
  <c r="C13" i="3"/>
  <c r="C8" i="3"/>
  <c r="T15" i="3"/>
  <c r="R15" i="3"/>
  <c r="S15" i="3"/>
  <c r="Q15" i="3"/>
  <c r="T13" i="9"/>
  <c r="S13" i="9"/>
  <c r="R13" i="9"/>
  <c r="M13" i="9"/>
  <c r="Q13" i="9"/>
  <c r="P13" i="9"/>
  <c r="O13" i="9"/>
  <c r="N13" i="9"/>
  <c r="O15" i="3"/>
  <c r="P15" i="3"/>
  <c r="M15" i="3"/>
  <c r="N15" i="3"/>
  <c r="D15" i="3"/>
  <c r="C15" i="3"/>
  <c r="E15" i="3"/>
  <c r="K15" i="3"/>
  <c r="G15" i="3"/>
  <c r="L15" i="3"/>
  <c r="H15" i="3"/>
  <c r="J15" i="3"/>
  <c r="F15" i="3"/>
  <c r="I15" i="3"/>
  <c r="B15" i="3"/>
  <c r="D13" i="9"/>
  <c r="L13" i="9"/>
  <c r="C13" i="9"/>
  <c r="B13" i="9"/>
  <c r="G13" i="9"/>
  <c r="J13" i="9"/>
  <c r="I13" i="9"/>
  <c r="E13" i="9"/>
  <c r="K13" i="9"/>
  <c r="F13" i="9"/>
  <c r="H1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Bilal Demirel</author>
  </authors>
  <commentList>
    <comment ref="A50" authorId="0" shapeId="0" xr:uid="{3630DD8A-FCCE-4F1C-87B1-145A3AD5324D}">
      <text>
        <r>
          <rPr>
            <sz val="10"/>
            <rFont val="Arial"/>
          </rPr>
          <t>Bilal Demirel:
Te vinden als subsidiebaten van internationale organisties in databestand van DUO gegevensboeken</t>
        </r>
      </text>
    </comment>
  </commentList>
</comments>
</file>

<file path=xl/sharedStrings.xml><?xml version="1.0" encoding="utf-8"?>
<sst xmlns="http://schemas.openxmlformats.org/spreadsheetml/2006/main" count="850" uniqueCount="138">
  <si>
    <t>INHOUD</t>
  </si>
  <si>
    <t xml:space="preserve">Baten universiteiten, per universiteit en per inkomstenbron, in miljoenen euro, vanaf 2000 </t>
  </si>
  <si>
    <t xml:space="preserve">Baten universiteiten, per universiteit en per inkomstenbron, in procenten van het totaal, vanaf 2000 </t>
  </si>
  <si>
    <t>Baten werk voor derden gespecificeerd, per universiteit, in miljoenen euro, vanaf 2006</t>
  </si>
  <si>
    <t>Lasten universiteiten, per universiteit en kostencategorie, in miljoenen euro,vanaf 2004</t>
  </si>
  <si>
    <t>Lasten universiteiten, per universiteit en kostencategorie, in procenten van het totaal,vanaf 2004</t>
  </si>
  <si>
    <t>Figuur ontwikkeling baten naar inkomstenbron geindexeerd, vanaf 2004</t>
  </si>
  <si>
    <t>Figuur ontwikkeling werk voor derden geíndexeerd, vanaf 2008</t>
  </si>
  <si>
    <t>Figuur ontwikkeling lasten naar kostencategorie geïndexeerd, vanaf 2005</t>
  </si>
  <si>
    <t>Bron</t>
  </si>
  <si>
    <t>CFI en DUO-rapportages op basis van de universitaire jaarrekeningen</t>
  </si>
  <si>
    <t>https://duo.nl/open_onderwijsdata/onderwijs-algemeen/financiele-overzichten/</t>
  </si>
  <si>
    <t xml:space="preserve">Vanaf 2008 zijn de cijfers verzameld conform de nieuwe richtlijn van OCW, Richtlijn Jaarverslag Onderwijs, Toelichtende brochure  </t>
  </si>
  <si>
    <t>De cijfers 2004-2007 zijn geconverteerd op basis van de nieuwe richtlijn.</t>
  </si>
  <si>
    <t>Bijgesteld</t>
  </si>
  <si>
    <t>november 2022: data 2021 toegevoegd</t>
  </si>
  <si>
    <t>Financiële gegevens universiteiten: baten</t>
  </si>
  <si>
    <t>baten naar inkomstencategorie, in miljoenen euro</t>
  </si>
  <si>
    <t>Baten totaal</t>
  </si>
  <si>
    <t>Nieuwe methodiek</t>
  </si>
  <si>
    <t>LEI</t>
  </si>
  <si>
    <t>UU</t>
  </si>
  <si>
    <t>RUG</t>
  </si>
  <si>
    <t>EUR</t>
  </si>
  <si>
    <t>UM</t>
  </si>
  <si>
    <t>UvA</t>
  </si>
  <si>
    <t>VU</t>
  </si>
  <si>
    <t xml:space="preserve">RU </t>
  </si>
  <si>
    <t>UvT</t>
  </si>
  <si>
    <t>TUD</t>
  </si>
  <si>
    <t>TU/e</t>
  </si>
  <si>
    <t>UT</t>
  </si>
  <si>
    <t>WUR</t>
  </si>
  <si>
    <t>Totaal</t>
  </si>
  <si>
    <t>OU</t>
  </si>
  <si>
    <t>PTU</t>
  </si>
  <si>
    <t>TUA</t>
  </si>
  <si>
    <t>UvH</t>
  </si>
  <si>
    <t>TUK</t>
  </si>
  <si>
    <t>Totaal (incl. kleineU)</t>
  </si>
  <si>
    <t>Rijksbijdrage</t>
  </si>
  <si>
    <t>Werk voor derden</t>
  </si>
  <si>
    <t>Contract onderzoek: NWO</t>
  </si>
  <si>
    <t>Werk voor derden exc. NWO</t>
  </si>
  <si>
    <t>Collegegelden, cursus-, les- en examengelden</t>
  </si>
  <si>
    <t xml:space="preserve">Overige Baten </t>
  </si>
  <si>
    <t>Overige Overheidsbijdragen</t>
  </si>
  <si>
    <t>Bron: CFI en DUO-rapportages op basis van de universitaire jaarrekeningen</t>
  </si>
  <si>
    <t xml:space="preserve">http://duo.nl/zakelijk/ho/bekostiging/brochures_ho.asp </t>
  </si>
  <si>
    <t>het aandeel van de afzonderlijke inkomstenbronnen op de totale baten</t>
  </si>
  <si>
    <t>Rijksbijdrage (%)</t>
  </si>
  <si>
    <t>Werk voor derden (%)</t>
  </si>
  <si>
    <t>Collegegelden (%)</t>
  </si>
  <si>
    <t>Overige baten</t>
  </si>
  <si>
    <t>De cijfers 2004-2007 zijn gconverteerd op basis van de nieuwe richtlijn.</t>
  </si>
  <si>
    <t>Exclusief overige rijksbijdragen en overige baten</t>
  </si>
  <si>
    <t>Financiële gegevens universiteiten: werk voor derden</t>
  </si>
  <si>
    <t>specificatie werk voor derden, in miljoenen euro</t>
  </si>
  <si>
    <t>Werk voor derden totaal</t>
  </si>
  <si>
    <t>Contractonderwijs</t>
  </si>
  <si>
    <t xml:space="preserve">Contractonderzoek: internationale organisaties </t>
  </si>
  <si>
    <t>Contractonderzoek: nationale overheden</t>
  </si>
  <si>
    <t>Contractonderzoek: NWO</t>
  </si>
  <si>
    <t>Contractonderzoek: KNAW</t>
  </si>
  <si>
    <t>Contractonderzoek: overige non-profitorganisaties</t>
  </si>
  <si>
    <t>Contractonderzoek: bedrijven</t>
  </si>
  <si>
    <t>Contractonderzoek totaal</t>
  </si>
  <si>
    <t>Baten uit patiëntenzorg</t>
  </si>
  <si>
    <t>Licentieopbrengsten</t>
  </si>
  <si>
    <t>Overige baten werk voor derden</t>
  </si>
  <si>
    <t>Financiële gegevens universiteiten: lasten</t>
  </si>
  <si>
    <t>lasten per kostencategorie, in miljoenen euro</t>
  </si>
  <si>
    <t>Lasten totaal</t>
  </si>
  <si>
    <t>Totaal (incl. kleine U)</t>
  </si>
  <si>
    <t>Personeelslasten</t>
  </si>
  <si>
    <t>Afschrijvingen</t>
  </si>
  <si>
    <t>Huisvestingslasten</t>
  </si>
  <si>
    <t>Overige lasten</t>
  </si>
  <si>
    <t>Verstrekte subsidies</t>
  </si>
  <si>
    <t>Notities</t>
  </si>
  <si>
    <t>het aandeel van de afzonderlijke kostencategorieën op de totale lasten</t>
  </si>
  <si>
    <t>Personeelslasten (%)</t>
  </si>
  <si>
    <t>Totaal (incl. kleine universiteiten)</t>
  </si>
  <si>
    <t>Afschrijvingen (%)</t>
  </si>
  <si>
    <t>Huisvestingslasten (%)</t>
  </si>
  <si>
    <t>Overige lasten (%)</t>
  </si>
  <si>
    <t>Notities:</t>
  </si>
  <si>
    <t xml:space="preserve">in 2004 geen huisvestingslasten, deze zitten bij de overige lasten. </t>
  </si>
  <si>
    <t>Exclusief de verstrekte subsidies</t>
  </si>
  <si>
    <t>Financiële gegevens universiteiten, baten, in miljoenen euro</t>
  </si>
  <si>
    <t>Totale baten</t>
  </si>
  <si>
    <t>Collegegelden</t>
  </si>
  <si>
    <t>Overige baten*</t>
  </si>
  <si>
    <t>Geindexeerd, 2004 = 100</t>
  </si>
  <si>
    <t>Cijfers inclusief OU en vanaf 2010 inclusief PTU, TUA, UvH en TUK</t>
  </si>
  <si>
    <t>Trendbreuk voor het jaar 2004, cijfers voor de indexering zijn gebaseerd op de nieuwe systematiek</t>
  </si>
  <si>
    <t>* Overige baten zijn inclusief "Overige rijksbijdragen".</t>
  </si>
  <si>
    <t>Ontwikkeling baten, per inkomstenbron, geindexeerd (2004=100)</t>
  </si>
  <si>
    <t>Specificatie werk voor derden, in miljoenen euro</t>
  </si>
  <si>
    <t>Geindexeerd, 2008 = 100</t>
  </si>
  <si>
    <t>Baten voor patientenzorg en licentieopbrengsten zijn in dit tabblad niet meegenomen, maar maken wel uit van het totaal werk voor derden.</t>
  </si>
  <si>
    <t>Ontwikkeling werk voor derden, contractonderzoek naar financier, geindexeerd (2008=100)</t>
  </si>
  <si>
    <t>Financiële gegevens universiteiten, lasten</t>
  </si>
  <si>
    <t>in miljoenen euro</t>
  </si>
  <si>
    <t>Totale lasten</t>
  </si>
  <si>
    <t>Personeel</t>
  </si>
  <si>
    <t>Afschrijving</t>
  </si>
  <si>
    <t>Huisvesting</t>
  </si>
  <si>
    <t>Geindexeerd (2005=100)</t>
  </si>
  <si>
    <t>Trendbreuk voor het jaar 2004, cijfers gebruikt in indexering zijn gebaseerd op de nieuwe systematiek.</t>
  </si>
  <si>
    <t xml:space="preserve">Vanaf 2008 zijn de cijfers verzameld conform de nieuwe richtlijn van OCW, Richtlijn Jaarverslag Onderwijs, Toelichtende brochure.  </t>
  </si>
  <si>
    <t>2005 is gekozen als basisjaar voor indexering van de lasten omdat huisvestingslasten in 2004 nog in de overige lasten zijn opgenomen.</t>
  </si>
  <si>
    <t>Ontwikkeling lasten, per kostencategegorie, geindexeerd (2005=100)</t>
  </si>
  <si>
    <t>Eerste en tweede geldstroom universiteiten</t>
  </si>
  <si>
    <t>Rijksbijdragen</t>
  </si>
  <si>
    <t xml:space="preserve">Overige overheidsbijdragen en subsidies </t>
  </si>
  <si>
    <t>NWO</t>
  </si>
  <si>
    <t>KNAW</t>
  </si>
  <si>
    <t>2e Geldstroom</t>
  </si>
  <si>
    <t>n.b. data t/m 2009 excl. PTU, TUA, UvH = 16,5 mln. in 2010</t>
  </si>
  <si>
    <t>% groei jaar op jaar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</si>
  <si>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</si>
  <si>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</si>
  <si>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</si>
  <si>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</si>
  <si>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</si>
  <si>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</si>
  <si>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</si>
  <si>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</si>
  <si>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</si>
  <si>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</si>
  <si>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</si>
  <si>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</si>
  <si>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</si>
  <si>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</si>
  <si>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2022-2023</t>
  </si>
  <si>
    <t>Overige overheidsbijdragen en subsidies</t>
  </si>
  <si>
    <t>Bron: DUO-data, bewerking Rathenau Instituut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</si>
</sst>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 * #,##0.00_ ;_ * \-#,##0.00_ ;_ * &quot;-&quot;??_ ;_ @_ "/>
    <numFmt numFmtId="164" formatCode="0.0"/>
    <numFmt numFmtId="165" formatCode="#,##0.0"/>
    <numFmt numFmtId="166" formatCode="#,##0.000"/>
    <numFmt numFmtId="167" formatCode="_ * #,##0.0_ ;_ * \-#,##0.0_ ;_ * &quot;-&quot;??_ ;_ @_ "/>
    <numFmt numFmtId="168" formatCode="_(* #,##0.0_);_(* \(#,##0.0\);_(* &quot;-&quot;??_);_(@_)"/>
    <numFmt numFmtId="169" formatCode="0.0%"/>
    <numFmt numFmtId="170" formatCode="_ * #,##0.0_ ;_ * \-#,##0.0_ ;_ * &quot;-&quot;?_ ;_ @_ "/>
    <numFmt numFmtId="171" formatCode="0.000"/>
  </numFmts>
  <fonts count="16">
    <font>
      <sz val="10"/>
      <name val="Arial"/>
    </font>
    <font>
      <sz val="8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2" borderId="0" xfId="0" applyFont="1" applyFill="1"/>
    <xf numFmtId="164" fontId="3" fillId="2" borderId="0" xfId="0" applyNumberFormat="1" applyFont="1" applyFill="1"/>
    <xf numFmtId="164" fontId="3" fillId="0" borderId="0" xfId="0" applyNumberFormat="1" applyFont="1"/>
    <xf numFmtId="164" fontId="4" fillId="2" borderId="0" xfId="0" applyNumberFormat="1" applyFont="1" applyFill="1"/>
    <xf numFmtId="164" fontId="4" fillId="0" borderId="0" xfId="0" applyNumberFormat="1" applyFont="1"/>
    <xf numFmtId="0" fontId="3" fillId="2" borderId="0" xfId="0" applyFont="1" applyFill="1"/>
    <xf numFmtId="3" fontId="3" fillId="0" borderId="0" xfId="0" applyNumberFormat="1" applyFont="1"/>
    <xf numFmtId="165" fontId="4" fillId="2" borderId="0" xfId="0" applyNumberFormat="1" applyFont="1" applyFill="1"/>
    <xf numFmtId="165" fontId="4" fillId="0" borderId="0" xfId="0" applyNumberFormat="1" applyFont="1"/>
    <xf numFmtId="165" fontId="3" fillId="2" borderId="0" xfId="0" applyNumberFormat="1" applyFont="1" applyFill="1"/>
    <xf numFmtId="165" fontId="3" fillId="0" borderId="0" xfId="0" applyNumberFormat="1" applyFont="1"/>
    <xf numFmtId="0" fontId="5" fillId="0" borderId="0" xfId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1" applyFont="1"/>
    <xf numFmtId="1" fontId="3" fillId="0" borderId="0" xfId="0" applyNumberFormat="1" applyFont="1"/>
    <xf numFmtId="164" fontId="0" fillId="0" borderId="0" xfId="0" applyNumberFormat="1"/>
    <xf numFmtId="0" fontId="10" fillId="0" borderId="0" xfId="1" applyFont="1"/>
    <xf numFmtId="164" fontId="3" fillId="3" borderId="0" xfId="0" applyNumberFormat="1" applyFont="1" applyFill="1"/>
    <xf numFmtId="165" fontId="3" fillId="3" borderId="0" xfId="0" applyNumberFormat="1" applyFont="1" applyFill="1"/>
    <xf numFmtId="3" fontId="4" fillId="0" borderId="0" xfId="0" applyNumberFormat="1" applyFont="1"/>
    <xf numFmtId="166" fontId="3" fillId="0" borderId="0" xfId="0" applyNumberFormat="1" applyFont="1"/>
    <xf numFmtId="164" fontId="11" fillId="0" borderId="0" xfId="0" applyNumberFormat="1" applyFont="1"/>
    <xf numFmtId="164" fontId="12" fillId="0" borderId="0" xfId="0" applyNumberFormat="1" applyFont="1"/>
    <xf numFmtId="167" fontId="3" fillId="3" borderId="0" xfId="2" applyNumberFormat="1" applyFont="1" applyFill="1"/>
    <xf numFmtId="167" fontId="3" fillId="0" borderId="0" xfId="2" applyNumberFormat="1" applyFont="1"/>
    <xf numFmtId="167" fontId="12" fillId="0" borderId="0" xfId="2" applyNumberFormat="1" applyFont="1"/>
    <xf numFmtId="167" fontId="4" fillId="0" borderId="0" xfId="2" applyNumberFormat="1" applyFont="1"/>
    <xf numFmtId="165" fontId="12" fillId="0" borderId="0" xfId="0" applyNumberFormat="1" applyFont="1"/>
    <xf numFmtId="0" fontId="14" fillId="0" borderId="0" xfId="0" applyFont="1"/>
    <xf numFmtId="0" fontId="3" fillId="0" borderId="0" xfId="0" quotePrefix="1" applyFont="1"/>
    <xf numFmtId="0" fontId="15" fillId="0" borderId="0" xfId="0" applyFont="1"/>
    <xf numFmtId="169" fontId="4" fillId="0" borderId="0" xfId="3" applyNumberFormat="1" applyFont="1" applyFill="1"/>
    <xf numFmtId="169" fontId="3" fillId="0" borderId="0" xfId="3" applyNumberFormat="1" applyFont="1" applyFill="1"/>
    <xf numFmtId="0" fontId="4" fillId="0" borderId="1" xfId="0" applyFont="1" applyBorder="1"/>
    <xf numFmtId="0" fontId="0" fillId="0" borderId="1" xfId="0" applyBorder="1"/>
    <xf numFmtId="1" fontId="4" fillId="0" borderId="0" xfId="0" applyNumberFormat="1" applyFont="1"/>
    <xf numFmtId="168" fontId="3" fillId="0" borderId="0" xfId="2" applyNumberFormat="1" applyFont="1"/>
    <xf numFmtId="165" fontId="0" fillId="0" borderId="0" xfId="0" applyNumberFormat="1"/>
    <xf numFmtId="167" fontId="3" fillId="0" borderId="0" xfId="0" applyNumberFormat="1" applyFont="1"/>
    <xf numFmtId="170" fontId="3" fillId="0" borderId="0" xfId="0" applyNumberFormat="1" applyFont="1"/>
    <xf numFmtId="9" fontId="3" fillId="0" borderId="0" xfId="3" applyFont="1"/>
    <xf numFmtId="169" fontId="3" fillId="0" borderId="0" xfId="3" applyNumberFormat="1" applyFont="1"/>
    <xf numFmtId="2" fontId="3" fillId="0" borderId="0" xfId="3" applyNumberFormat="1" applyFont="1"/>
    <xf numFmtId="171" fontId="3" fillId="0" borderId="0" xfId="0" applyNumberFormat="1" applyFont="1"/>
    <xf numFmtId="2" fontId="3" fillId="0" borderId="0" xfId="0" applyNumberFormat="1" applyFont="1"/>
    <xf numFmtId="0" fontId="13" fillId="0" borderId="0" xfId="0" applyFont="1"/>
    <xf numFmtId="2" fontId="4" fillId="0" borderId="0" xfId="0" applyNumberFormat="1" applyFont="1"/>
    <xf numFmtId="164" fontId="3" fillId="0" borderId="0" xfId="0" applyNumberFormat="1" applyFont="1" applyFill="1"/>
    <xf numFmtId="0" fontId="3" fillId="0" borderId="0" xfId="0" applyFont="1" applyFill="1"/>
  </cellXfs>
  <cellStyles count="4">
    <cellStyle name="Comma" xfId="2" builtinId="3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'baten ontwikkeling geindexeerd'!$A$11</c:f>
              <c:strCache>
                <c:ptCount val="1"/>
                <c:pt idx="0">
                  <c:v>Totale baten</c:v>
                </c:pt>
              </c:strCache>
            </c:strRef>
          </c:tx>
          <c:cat>
            <c:numRef>
              <c:f>'baten ontwikkeling geindexeerd'!$B$10:$U$10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'baten ontwikkeling geindexeerd'!$B$11:$U$11</c:f>
              <c:numCache>
                <c:formatCode>#,##0</c:formatCode>
                <c:ptCount val="20"/>
                <c:pt idx="0">
                  <c:v>100</c:v>
                </c:pt>
                <c:pt idx="1">
                  <c:v>104.09174475158225</c:v>
                </c:pt>
                <c:pt idx="2">
                  <c:v>107.72509138583901</c:v>
                </c:pt>
                <c:pt idx="3">
                  <c:v>112.54013579212427</c:v>
                </c:pt>
                <c:pt idx="4">
                  <c:v>129.15903790668793</c:v>
                </c:pt>
                <c:pt idx="5">
                  <c:v>135.39359210118641</c:v>
                </c:pt>
                <c:pt idx="6">
                  <c:v>139.23551389034074</c:v>
                </c:pt>
                <c:pt idx="7">
                  <c:v>143.93604135729828</c:v>
                </c:pt>
                <c:pt idx="8">
                  <c:v>145.83681489527228</c:v>
                </c:pt>
                <c:pt idx="9">
                  <c:v>148.78624550798864</c:v>
                </c:pt>
                <c:pt idx="10">
                  <c:v>150.38851517567718</c:v>
                </c:pt>
                <c:pt idx="11">
                  <c:v>156.65733860556452</c:v>
                </c:pt>
                <c:pt idx="12">
                  <c:v>160.52875085451157</c:v>
                </c:pt>
                <c:pt idx="13">
                  <c:v>164.16438619935195</c:v>
                </c:pt>
                <c:pt idx="14">
                  <c:v>171.96967927469933</c:v>
                </c:pt>
                <c:pt idx="15">
                  <c:v>181.71452600063097</c:v>
                </c:pt>
                <c:pt idx="16">
                  <c:v>186.11022841799323</c:v>
                </c:pt>
                <c:pt idx="17">
                  <c:v>202.97147034511531</c:v>
                </c:pt>
                <c:pt idx="18">
                  <c:v>216.39230329597825</c:v>
                </c:pt>
                <c:pt idx="19">
                  <c:v>233.54377803488177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1A-4F1E-A1A7-9A64CE4940B7}"/>
            </c:ext>
          </c:extLst>
        </c:ser>
        <c:ser>
          <c:idx val="1"/>
          <c:order val="1"/>
          <c:tx>
            <c:strRef>
              <c:f>'baten ontwikkeling geindexeerd'!$A$12</c:f>
              <c:strCache>
                <c:ptCount val="1"/>
                <c:pt idx="0">
                  <c:v>Rijksbijdrage</c:v>
                </c:pt>
              </c:strCache>
            </c:strRef>
          </c:tx>
          <c:cat>
            <c:numRef>
              <c:f>'baten ontwikkeling geindexeerd'!$B$10:$U$10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'baten ontwikkeling geindexeerd'!$B$12:$U$12</c:f>
              <c:numCache>
                <c:formatCode>#,##0</c:formatCode>
                <c:ptCount val="20"/>
                <c:pt idx="0">
                  <c:v>100</c:v>
                </c:pt>
                <c:pt idx="1">
                  <c:v>103.49896806071568</c:v>
                </c:pt>
                <c:pt idx="2">
                  <c:v>106.04551356713134</c:v>
                </c:pt>
                <c:pt idx="3">
                  <c:v>108.88070828261256</c:v>
                </c:pt>
                <c:pt idx="4">
                  <c:v>123.60684330951956</c:v>
                </c:pt>
                <c:pt idx="5">
                  <c:v>129.1173488341347</c:v>
                </c:pt>
                <c:pt idx="6">
                  <c:v>129.67319281125467</c:v>
                </c:pt>
                <c:pt idx="7">
                  <c:v>133.04826630721135</c:v>
                </c:pt>
                <c:pt idx="8">
                  <c:v>133.94973939619084</c:v>
                </c:pt>
                <c:pt idx="9">
                  <c:v>138.57578075803372</c:v>
                </c:pt>
                <c:pt idx="10">
                  <c:v>140.1699037101493</c:v>
                </c:pt>
                <c:pt idx="11">
                  <c:v>142.90018427625279</c:v>
                </c:pt>
                <c:pt idx="12">
                  <c:v>146.9874106499845</c:v>
                </c:pt>
                <c:pt idx="13">
                  <c:v>150.79731274428585</c:v>
                </c:pt>
                <c:pt idx="14">
                  <c:v>159.3001909251966</c:v>
                </c:pt>
                <c:pt idx="15">
                  <c:v>169.10176885101228</c:v>
                </c:pt>
                <c:pt idx="16">
                  <c:v>179.03805465045301</c:v>
                </c:pt>
                <c:pt idx="17">
                  <c:v>200.81186697318807</c:v>
                </c:pt>
                <c:pt idx="18">
                  <c:v>218.75506593471584</c:v>
                </c:pt>
                <c:pt idx="19">
                  <c:v>228.29560384973848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1A-4F1E-A1A7-9A64CE4940B7}"/>
            </c:ext>
          </c:extLst>
        </c:ser>
        <c:ser>
          <c:idx val="2"/>
          <c:order val="2"/>
          <c:tx>
            <c:strRef>
              <c:f>'baten ontwikkeling geindexeerd'!$A$13</c:f>
              <c:strCache>
                <c:ptCount val="1"/>
                <c:pt idx="0">
                  <c:v>Werk voor derden</c:v>
                </c:pt>
              </c:strCache>
            </c:strRef>
          </c:tx>
          <c:cat>
            <c:numRef>
              <c:f>'baten ontwikkeling geindexeerd'!$B$10:$U$10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'baten ontwikkeling geindexeerd'!$B$13:$U$13</c:f>
              <c:numCache>
                <c:formatCode>#,##0</c:formatCode>
                <c:ptCount val="20"/>
                <c:pt idx="0">
                  <c:v>100</c:v>
                </c:pt>
                <c:pt idx="1">
                  <c:v>104.6285279961651</c:v>
                </c:pt>
                <c:pt idx="2">
                  <c:v>109.39989246777813</c:v>
                </c:pt>
                <c:pt idx="3">
                  <c:v>117.29746478751591</c:v>
                </c:pt>
                <c:pt idx="4">
                  <c:v>140.24123493631205</c:v>
                </c:pt>
                <c:pt idx="5">
                  <c:v>155.05239496714657</c:v>
                </c:pt>
                <c:pt idx="6">
                  <c:v>164.81159188714736</c:v>
                </c:pt>
                <c:pt idx="7">
                  <c:v>172.71790929721865</c:v>
                </c:pt>
                <c:pt idx="8">
                  <c:v>178.08750272609302</c:v>
                </c:pt>
                <c:pt idx="9">
                  <c:v>178.88179444935079</c:v>
                </c:pt>
                <c:pt idx="10">
                  <c:v>184.85685042872535</c:v>
                </c:pt>
                <c:pt idx="11">
                  <c:v>198.4347367943738</c:v>
                </c:pt>
                <c:pt idx="12">
                  <c:v>196.50013614270264</c:v>
                </c:pt>
                <c:pt idx="13">
                  <c:v>201.35635271432491</c:v>
                </c:pt>
                <c:pt idx="14">
                  <c:v>207.8134152924639</c:v>
                </c:pt>
                <c:pt idx="15">
                  <c:v>218.76959709965305</c:v>
                </c:pt>
                <c:pt idx="16">
                  <c:v>209.98078347372262</c:v>
                </c:pt>
                <c:pt idx="17">
                  <c:v>227.87502942021126</c:v>
                </c:pt>
                <c:pt idx="18">
                  <c:v>237.54901536760693</c:v>
                </c:pt>
                <c:pt idx="19">
                  <c:v>257.36543465258245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1A-4F1E-A1A7-9A64CE4940B7}"/>
            </c:ext>
          </c:extLst>
        </c:ser>
        <c:ser>
          <c:idx val="3"/>
          <c:order val="3"/>
          <c:tx>
            <c:strRef>
              <c:f>'baten ontwikkeling geindexeerd'!$A$14</c:f>
              <c:strCache>
                <c:ptCount val="1"/>
                <c:pt idx="0">
                  <c:v>Collegegelden</c:v>
                </c:pt>
              </c:strCache>
            </c:strRef>
          </c:tx>
          <c:cat>
            <c:numRef>
              <c:f>'baten ontwikkeling geindexeerd'!$B$10:$U$10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'baten ontwikkeling geindexeerd'!$B$14:$U$14</c:f>
              <c:numCache>
                <c:formatCode>#,##0</c:formatCode>
                <c:ptCount val="20"/>
                <c:pt idx="0">
                  <c:v>100</c:v>
                </c:pt>
                <c:pt idx="1">
                  <c:v>105.88082332877427</c:v>
                </c:pt>
                <c:pt idx="2">
                  <c:v>111.64986576161289</c:v>
                </c:pt>
                <c:pt idx="3">
                  <c:v>116.23828580112456</c:v>
                </c:pt>
                <c:pt idx="4">
                  <c:v>120.50655995137025</c:v>
                </c:pt>
                <c:pt idx="5">
                  <c:v>142.26837546223595</c:v>
                </c:pt>
                <c:pt idx="6">
                  <c:v>157.30510105871031</c:v>
                </c:pt>
                <c:pt idx="7">
                  <c:v>165.41174881380545</c:v>
                </c:pt>
                <c:pt idx="8">
                  <c:v>175.87829052901748</c:v>
                </c:pt>
                <c:pt idx="9">
                  <c:v>182.57568849940057</c:v>
                </c:pt>
                <c:pt idx="10">
                  <c:v>180.97495905307065</c:v>
                </c:pt>
                <c:pt idx="11">
                  <c:v>195.7074109720885</c:v>
                </c:pt>
                <c:pt idx="12">
                  <c:v>207.20733059790959</c:v>
                </c:pt>
                <c:pt idx="13">
                  <c:v>221.77633689613839</c:v>
                </c:pt>
                <c:pt idx="14">
                  <c:v>233.42282559140867</c:v>
                </c:pt>
                <c:pt idx="15">
                  <c:v>243.31514580483926</c:v>
                </c:pt>
                <c:pt idx="16">
                  <c:v>264.44713607888815</c:v>
                </c:pt>
                <c:pt idx="17">
                  <c:v>249.57769785387435</c:v>
                </c:pt>
                <c:pt idx="18">
                  <c:v>234.98186414062107</c:v>
                </c:pt>
                <c:pt idx="19">
                  <c:v>322.70900494740215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41A-4F1E-A1A7-9A64CE4940B7}"/>
            </c:ext>
          </c:extLst>
        </c:ser>
        <c:ser>
          <c:idx val="4"/>
          <c:order val="4"/>
          <c:tx>
            <c:strRef>
              <c:f>'baten ontwikkeling geindexeerd'!$A$15</c:f>
              <c:strCache>
                <c:ptCount val="1"/>
                <c:pt idx="0">
                  <c:v>Overige baten*</c:v>
                </c:pt>
              </c:strCache>
            </c:strRef>
          </c:tx>
          <c:cat>
            <c:numRef>
              <c:f>'baten ontwikkeling geindexeerd'!$B$10:$U$10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'baten ontwikkeling geindexeerd'!$B$15:$U$15</c:f>
              <c:numCache>
                <c:formatCode>#,##0</c:formatCode>
                <c:ptCount val="20"/>
                <c:pt idx="0">
                  <c:v>100</c:v>
                </c:pt>
                <c:pt idx="1">
                  <c:v>105.27352272064401</c:v>
                </c:pt>
                <c:pt idx="2">
                  <c:v>111.53170390246734</c:v>
                </c:pt>
                <c:pt idx="3">
                  <c:v>121.79175173540241</c:v>
                </c:pt>
                <c:pt idx="4">
                  <c:v>144.69952750393733</c:v>
                </c:pt>
                <c:pt idx="5">
                  <c:v>126.04048299597494</c:v>
                </c:pt>
                <c:pt idx="6">
                  <c:v>129.19395671702691</c:v>
                </c:pt>
                <c:pt idx="7">
                  <c:v>132.61319489004245</c:v>
                </c:pt>
                <c:pt idx="8">
                  <c:v>127.13060724493911</c:v>
                </c:pt>
                <c:pt idx="9">
                  <c:v>122.02811643236267</c:v>
                </c:pt>
                <c:pt idx="10">
                  <c:v>116.44216298197503</c:v>
                </c:pt>
                <c:pt idx="11">
                  <c:v>122.42554092049222</c:v>
                </c:pt>
                <c:pt idx="12">
                  <c:v>132.27556437029691</c:v>
                </c:pt>
                <c:pt idx="13">
                  <c:v>124.65636119699003</c:v>
                </c:pt>
                <c:pt idx="14">
                  <c:v>128.68226098115852</c:v>
                </c:pt>
                <c:pt idx="15">
                  <c:v>135.07253782885144</c:v>
                </c:pt>
                <c:pt idx="16">
                  <c:v>123.08366493612553</c:v>
                </c:pt>
                <c:pt idx="17">
                  <c:v>129.9921833984717</c:v>
                </c:pt>
                <c:pt idx="18">
                  <c:v>143.56283310972407</c:v>
                </c:pt>
                <c:pt idx="19">
                  <c:v>152.13149693752553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41A-4F1E-A1A7-9A64CE494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84800"/>
        <c:axId val="31886336"/>
      </c:lineChart>
      <c:catAx>
        <c:axId val="31884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1886336"/>
        <c:crosses val="autoZero"/>
        <c:auto val="1"/>
        <c:lblAlgn val="ctr"/>
        <c:lblOffset val="100"/>
        <c:noMultiLvlLbl val="0"/>
      </c:catAx>
      <c:valAx>
        <c:axId val="31886336"/>
        <c:scaling>
          <c:orientation val="minMax"/>
          <c:min val="1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18848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'werk voor derden geindexeerd'!$A$20</c:f>
              <c:strCache>
                <c:ptCount val="1"/>
                <c:pt idx="0">
                  <c:v>Contractonderzoek: internationale organisaties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'werk voor derden geindexeerd'!$B$17:$Q$17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'werk voor derden geindexeerd'!$B$20:$Q$20</c:f>
              <c:numCache>
                <c:formatCode>0.0</c:formatCode>
                <c:ptCount val="16"/>
                <c:pt idx="0" formatCode="General">
                  <c:v>100</c:v>
                </c:pt>
                <c:pt idx="1">
                  <c:v>99.189084416390727</c:v>
                </c:pt>
                <c:pt idx="2">
                  <c:v>114.14930820298336</c:v>
                </c:pt>
                <c:pt idx="3">
                  <c:v>120.73157453162386</c:v>
                </c:pt>
                <c:pt idx="4">
                  <c:v>123.03906503602616</c:v>
                </c:pt>
                <c:pt idx="5">
                  <c:v>142.21983815247989</c:v>
                </c:pt>
                <c:pt idx="6">
                  <c:v>152.95998221535922</c:v>
                </c:pt>
                <c:pt idx="7">
                  <c:v>158.27858369493094</c:v>
                </c:pt>
                <c:pt idx="8">
                  <c:v>158.85957708894691</c:v>
                </c:pt>
                <c:pt idx="9">
                  <c:v>178.96735222049</c:v>
                </c:pt>
                <c:pt idx="10">
                  <c:v>191.01869599952309</c:v>
                </c:pt>
                <c:pt idx="11">
                  <c:v>195.8077603196862</c:v>
                </c:pt>
                <c:pt idx="12">
                  <c:v>208.07563938933495</c:v>
                </c:pt>
                <c:pt idx="13">
                  <c:v>210.91667692737008</c:v>
                </c:pt>
                <c:pt idx="14">
                  <c:v>238.52043450543107</c:v>
                </c:pt>
                <c:pt idx="15">
                  <c:v>256.31660357093307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AF-4C0D-BF49-297F62889FB5}"/>
            </c:ext>
          </c:extLst>
        </c:ser>
        <c:ser>
          <c:idx val="1"/>
          <c:order val="1"/>
          <c:tx>
            <c:strRef>
              <c:f>'werk voor derden geindexeerd'!$A$21</c:f>
              <c:strCache>
                <c:ptCount val="1"/>
                <c:pt idx="0">
                  <c:v>Contractonderzoek: nationale overheden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'werk voor derden geindexeerd'!$B$17:$Q$17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'werk voor derden geindexeerd'!$B$21:$Q$21</c:f>
              <c:numCache>
                <c:formatCode>0.0</c:formatCode>
                <c:ptCount val="16"/>
                <c:pt idx="0" formatCode="General">
                  <c:v>100</c:v>
                </c:pt>
                <c:pt idx="1">
                  <c:v>122.14414900743147</c:v>
                </c:pt>
                <c:pt idx="2">
                  <c:v>136.37247696325446</c:v>
                </c:pt>
                <c:pt idx="3">
                  <c:v>132.75321398242096</c:v>
                </c:pt>
                <c:pt idx="4">
                  <c:v>138.48381974719871</c:v>
                </c:pt>
                <c:pt idx="5">
                  <c:v>131.40321739506734</c:v>
                </c:pt>
                <c:pt idx="6">
                  <c:v>135.09490290733049</c:v>
                </c:pt>
                <c:pt idx="7">
                  <c:v>154.26374159321875</c:v>
                </c:pt>
                <c:pt idx="8">
                  <c:v>152.10750154052988</c:v>
                </c:pt>
                <c:pt idx="9">
                  <c:v>155.84789157674538</c:v>
                </c:pt>
                <c:pt idx="10">
                  <c:v>149.66192218954285</c:v>
                </c:pt>
                <c:pt idx="11">
                  <c:v>156.18807723208158</c:v>
                </c:pt>
                <c:pt idx="12">
                  <c:v>148.25570219565657</c:v>
                </c:pt>
                <c:pt idx="13">
                  <c:v>182.64583025999298</c:v>
                </c:pt>
                <c:pt idx="14">
                  <c:v>171.96943291956208</c:v>
                </c:pt>
                <c:pt idx="15">
                  <c:v>213.79760808745112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AF-4C0D-BF49-297F62889FB5}"/>
            </c:ext>
          </c:extLst>
        </c:ser>
        <c:ser>
          <c:idx val="2"/>
          <c:order val="2"/>
          <c:tx>
            <c:strRef>
              <c:f>'werk voor derden geindexeerd'!$A$22</c:f>
              <c:strCache>
                <c:ptCount val="1"/>
                <c:pt idx="0">
                  <c:v>Contractonderzoek: NWO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'werk voor derden geindexeerd'!$B$17:$Q$17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'werk voor derden geindexeerd'!$B$22:$Q$22</c:f>
              <c:numCache>
                <c:formatCode>0.0</c:formatCode>
                <c:ptCount val="16"/>
                <c:pt idx="0" formatCode="General">
                  <c:v>100</c:v>
                </c:pt>
                <c:pt idx="1">
                  <c:v>106.81731640551195</c:v>
                </c:pt>
                <c:pt idx="2">
                  <c:v>122.23248415343959</c:v>
                </c:pt>
                <c:pt idx="3">
                  <c:v>128.40246921413129</c:v>
                </c:pt>
                <c:pt idx="4">
                  <c:v>139.70655385258451</c:v>
                </c:pt>
                <c:pt idx="5">
                  <c:v>141.0310789521468</c:v>
                </c:pt>
                <c:pt idx="6">
                  <c:v>138.26622096011104</c:v>
                </c:pt>
                <c:pt idx="7">
                  <c:v>140.23239204182744</c:v>
                </c:pt>
                <c:pt idx="8">
                  <c:v>143.90858609112186</c:v>
                </c:pt>
                <c:pt idx="9">
                  <c:v>146.24014168234555</c:v>
                </c:pt>
                <c:pt idx="10">
                  <c:v>152.30371352089455</c:v>
                </c:pt>
                <c:pt idx="11">
                  <c:v>171.2071835692758</c:v>
                </c:pt>
                <c:pt idx="12">
                  <c:v>159.85421061430498</c:v>
                </c:pt>
                <c:pt idx="13">
                  <c:v>165.54012684384577</c:v>
                </c:pt>
                <c:pt idx="14">
                  <c:v>164.86378510984474</c:v>
                </c:pt>
                <c:pt idx="15">
                  <c:v>185.58071777888733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AF-4C0D-BF49-297F62889FB5}"/>
            </c:ext>
          </c:extLst>
        </c:ser>
        <c:ser>
          <c:idx val="3"/>
          <c:order val="3"/>
          <c:tx>
            <c:strRef>
              <c:f>'werk voor derden geindexeerd'!$A$23</c:f>
              <c:strCache>
                <c:ptCount val="1"/>
                <c:pt idx="0">
                  <c:v>Contractonderzoek: KNAW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'werk voor derden geindexeerd'!$B$17:$Q$17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'werk voor derden geindexeerd'!$B$23:$Q$23</c:f>
              <c:numCache>
                <c:formatCode>0.0</c:formatCode>
                <c:ptCount val="16"/>
                <c:pt idx="0" formatCode="General">
                  <c:v>100</c:v>
                </c:pt>
                <c:pt idx="1">
                  <c:v>128.59831379914107</c:v>
                </c:pt>
                <c:pt idx="2">
                  <c:v>128.12950285680157</c:v>
                </c:pt>
                <c:pt idx="3">
                  <c:v>113.3986641257829</c:v>
                </c:pt>
                <c:pt idx="4">
                  <c:v>116.94214266525356</c:v>
                </c:pt>
                <c:pt idx="5">
                  <c:v>97.829972127172809</c:v>
                </c:pt>
                <c:pt idx="6">
                  <c:v>102.03838939696084</c:v>
                </c:pt>
                <c:pt idx="7">
                  <c:v>103.72683903956141</c:v>
                </c:pt>
                <c:pt idx="8">
                  <c:v>91.981006724830365</c:v>
                </c:pt>
                <c:pt idx="9">
                  <c:v>69.322262547185161</c:v>
                </c:pt>
                <c:pt idx="10">
                  <c:v>74.18326232738471</c:v>
                </c:pt>
                <c:pt idx="11">
                  <c:v>96.584049256583555</c:v>
                </c:pt>
                <c:pt idx="12">
                  <c:v>65.850841806774341</c:v>
                </c:pt>
                <c:pt idx="13">
                  <c:v>98.801398308189263</c:v>
                </c:pt>
                <c:pt idx="14">
                  <c:v>70.336343076369886</c:v>
                </c:pt>
                <c:pt idx="15">
                  <c:v>53.704048947073545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AF-4C0D-BF49-297F62889FB5}"/>
            </c:ext>
          </c:extLst>
        </c:ser>
        <c:ser>
          <c:idx val="4"/>
          <c:order val="4"/>
          <c:tx>
            <c:strRef>
              <c:f>'werk voor derden geindexeerd'!$A$24</c:f>
              <c:strCache>
                <c:ptCount val="1"/>
                <c:pt idx="0">
                  <c:v>Contractonderzoek: overige non-profitorganisaties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'werk voor derden geindexeerd'!$B$17:$Q$17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'werk voor derden geindexeerd'!$B$24:$Q$24</c:f>
              <c:numCache>
                <c:formatCode>0.0</c:formatCode>
                <c:ptCount val="16"/>
                <c:pt idx="0" formatCode="General">
                  <c:v>100</c:v>
                </c:pt>
                <c:pt idx="1">
                  <c:v>110.73075601626772</c:v>
                </c:pt>
                <c:pt idx="2">
                  <c:v>115.00823969969001</c:v>
                </c:pt>
                <c:pt idx="3">
                  <c:v>128.7586803557567</c:v>
                </c:pt>
                <c:pt idx="4">
                  <c:v>127.45852530916932</c:v>
                </c:pt>
                <c:pt idx="5">
                  <c:v>130.3052453630664</c:v>
                </c:pt>
                <c:pt idx="6">
                  <c:v>126.70630538970842</c:v>
                </c:pt>
                <c:pt idx="7">
                  <c:v>130.32475207462215</c:v>
                </c:pt>
                <c:pt idx="8">
                  <c:v>130.20728012083282</c:v>
                </c:pt>
                <c:pt idx="9">
                  <c:v>118.49338060673149</c:v>
                </c:pt>
                <c:pt idx="10">
                  <c:v>123.70372487808268</c:v>
                </c:pt>
                <c:pt idx="11">
                  <c:v>134.78533945523762</c:v>
                </c:pt>
                <c:pt idx="12">
                  <c:v>124.2397327588608</c:v>
                </c:pt>
                <c:pt idx="13">
                  <c:v>135.93015282695819</c:v>
                </c:pt>
                <c:pt idx="14">
                  <c:v>143.96675949738639</c:v>
                </c:pt>
                <c:pt idx="15">
                  <c:v>146.92310836490626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AF-4C0D-BF49-297F62889FB5}"/>
            </c:ext>
          </c:extLst>
        </c:ser>
        <c:ser>
          <c:idx val="5"/>
          <c:order val="5"/>
          <c:tx>
            <c:strRef>
              <c:f>'werk voor derden geindexeerd'!$A$25</c:f>
              <c:strCache>
                <c:ptCount val="1"/>
                <c:pt idx="0">
                  <c:v>Contractonderzoek: bedrijven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'werk voor derden geindexeerd'!$B$17:$Q$17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'werk voor derden geindexeerd'!$B$25:$Q$25</c:f>
              <c:numCache>
                <c:formatCode>0.0</c:formatCode>
                <c:ptCount val="16"/>
                <c:pt idx="0" formatCode="General">
                  <c:v>100</c:v>
                </c:pt>
                <c:pt idx="1">
                  <c:v>131.63038093085652</c:v>
                </c:pt>
                <c:pt idx="2">
                  <c:v>115.48218041834097</c:v>
                </c:pt>
                <c:pt idx="3">
                  <c:v>130.67331687808084</c:v>
                </c:pt>
                <c:pt idx="4">
                  <c:v>125.59293941725814</c:v>
                </c:pt>
                <c:pt idx="5">
                  <c:v>121.41314280925175</c:v>
                </c:pt>
                <c:pt idx="6">
                  <c:v>124.71212257614634</c:v>
                </c:pt>
                <c:pt idx="7">
                  <c:v>134.84604822962777</c:v>
                </c:pt>
                <c:pt idx="8">
                  <c:v>124.63752824118029</c:v>
                </c:pt>
                <c:pt idx="9">
                  <c:v>135.59803278126469</c:v>
                </c:pt>
                <c:pt idx="10">
                  <c:v>141.74085213928649</c:v>
                </c:pt>
                <c:pt idx="11">
                  <c:v>144.12079409012259</c:v>
                </c:pt>
                <c:pt idx="12">
                  <c:v>144.28551960915402</c:v>
                </c:pt>
                <c:pt idx="13">
                  <c:v>154.28352085625573</c:v>
                </c:pt>
                <c:pt idx="14">
                  <c:v>147.89532509343439</c:v>
                </c:pt>
                <c:pt idx="15">
                  <c:v>156.62327958067351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AF-4C0D-BF49-297F62889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1547280"/>
        <c:axId val="525050928"/>
      </c:lineChart>
      <c:catAx>
        <c:axId val="32154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25050928"/>
        <c:crosses val="autoZero"/>
        <c:auto val="1"/>
        <c:lblAlgn val="ctr"/>
        <c:lblOffset val="100"/>
        <c:noMultiLvlLbl val="0"/>
      </c:catAx>
      <c:valAx>
        <c:axId val="525050928"/>
        <c:scaling>
          <c:orientation val="minMax"/>
          <c:max val="22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21547280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'lasten ontwikkeling geindexeerd'!$A$13</c:f>
              <c:strCache>
                <c:ptCount val="1"/>
                <c:pt idx="0">
                  <c:v>Totale lasten</c:v>
                </c:pt>
              </c:strCache>
            </c:strRef>
          </c:tx>
          <c:cat>
            <c:numRef>
              <c:f>'lasten ontwikkeling geindexeerd'!$C$12:$U$12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'lasten ontwikkeling geindexeerd'!$C$13:$U$13</c:f>
              <c:numCache>
                <c:formatCode>0</c:formatCode>
                <c:ptCount val="19"/>
                <c:pt idx="0" formatCode="General">
                  <c:v>100</c:v>
                </c:pt>
                <c:pt idx="1">
                  <c:v>101.30086557356344</c:v>
                </c:pt>
                <c:pt idx="2">
                  <c:v>105.87648789402724</c:v>
                </c:pt>
                <c:pt idx="3">
                  <c:v>122.02953698575041</c:v>
                </c:pt>
                <c:pt idx="4">
                  <c:v>130.55678529094621</c:v>
                </c:pt>
                <c:pt idx="5">
                  <c:v>133.53457524024452</c:v>
                </c:pt>
                <c:pt idx="6">
                  <c:v>137.38702163579288</c:v>
                </c:pt>
                <c:pt idx="7">
                  <c:v>138.22598715721551</c:v>
                </c:pt>
                <c:pt idx="8">
                  <c:v>140.4947631575395</c:v>
                </c:pt>
                <c:pt idx="9">
                  <c:v>141.99986776054774</c:v>
                </c:pt>
                <c:pt idx="10">
                  <c:v>148.49733198897513</c:v>
                </c:pt>
                <c:pt idx="11">
                  <c:v>152.22890484456258</c:v>
                </c:pt>
                <c:pt idx="12">
                  <c:v>157.6585060282201</c:v>
                </c:pt>
                <c:pt idx="13">
                  <c:v>164.50084525719083</c:v>
                </c:pt>
                <c:pt idx="14">
                  <c:v>172.87827154799541</c:v>
                </c:pt>
                <c:pt idx="15">
                  <c:v>178.85363211213172</c:v>
                </c:pt>
                <c:pt idx="16">
                  <c:v>191.46442381234445</c:v>
                </c:pt>
                <c:pt idx="17">
                  <c:v>207.65846351941352</c:v>
                </c:pt>
                <c:pt idx="18">
                  <c:v>230.47603548867622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BE-4609-AB80-AE18D05CFF18}"/>
            </c:ext>
          </c:extLst>
        </c:ser>
        <c:ser>
          <c:idx val="1"/>
          <c:order val="1"/>
          <c:tx>
            <c:strRef>
              <c:f>'lasten ontwikkeling geindexeerd'!$A$14</c:f>
              <c:strCache>
                <c:ptCount val="1"/>
                <c:pt idx="0">
                  <c:v>Personeel</c:v>
                </c:pt>
              </c:strCache>
            </c:strRef>
          </c:tx>
          <c:cat>
            <c:numRef>
              <c:f>'lasten ontwikkeling geindexeerd'!$C$12:$U$12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'lasten ontwikkeling geindexeerd'!$C$14:$U$14</c:f>
              <c:numCache>
                <c:formatCode>0</c:formatCode>
                <c:ptCount val="19"/>
                <c:pt idx="0" formatCode="General">
                  <c:v>100</c:v>
                </c:pt>
                <c:pt idx="1">
                  <c:v>97.948575457781473</c:v>
                </c:pt>
                <c:pt idx="2">
                  <c:v>103.38670110252224</c:v>
                </c:pt>
                <c:pt idx="3">
                  <c:v>117.40699852696584</c:v>
                </c:pt>
                <c:pt idx="4">
                  <c:v>129.27374198587432</c:v>
                </c:pt>
                <c:pt idx="5">
                  <c:v>135.6398685163519</c:v>
                </c:pt>
                <c:pt idx="6">
                  <c:v>137.525394846616</c:v>
                </c:pt>
                <c:pt idx="7">
                  <c:v>139.24839415853762</c:v>
                </c:pt>
                <c:pt idx="8">
                  <c:v>143.3559274277828</c:v>
                </c:pt>
                <c:pt idx="9">
                  <c:v>144.73407137633058</c:v>
                </c:pt>
                <c:pt idx="10">
                  <c:v>150.85867849920135</c:v>
                </c:pt>
                <c:pt idx="11">
                  <c:v>155.45243650356826</c:v>
                </c:pt>
                <c:pt idx="12">
                  <c:v>163.59884499358225</c:v>
                </c:pt>
                <c:pt idx="13">
                  <c:v>171.22114923635365</c:v>
                </c:pt>
                <c:pt idx="14">
                  <c:v>183.24710522701795</c:v>
                </c:pt>
                <c:pt idx="15">
                  <c:v>197.06628483463228</c:v>
                </c:pt>
                <c:pt idx="16">
                  <c:v>212.73725662200013</c:v>
                </c:pt>
                <c:pt idx="17">
                  <c:v>228.82316762319851</c:v>
                </c:pt>
                <c:pt idx="18">
                  <c:v>254.3079710630935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BE-4609-AB80-AE18D05CFF18}"/>
            </c:ext>
          </c:extLst>
        </c:ser>
        <c:ser>
          <c:idx val="2"/>
          <c:order val="2"/>
          <c:tx>
            <c:strRef>
              <c:f>'lasten ontwikkeling geindexeerd'!$A$15</c:f>
              <c:strCache>
                <c:ptCount val="1"/>
                <c:pt idx="0">
                  <c:v>Afschrijving</c:v>
                </c:pt>
              </c:strCache>
            </c:strRef>
          </c:tx>
          <c:cat>
            <c:numRef>
              <c:f>'lasten ontwikkeling geindexeerd'!$C$12:$U$12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'lasten ontwikkeling geindexeerd'!$C$15:$U$15</c:f>
              <c:numCache>
                <c:formatCode>0</c:formatCode>
                <c:ptCount val="19"/>
                <c:pt idx="0" formatCode="General">
                  <c:v>100</c:v>
                </c:pt>
                <c:pt idx="1">
                  <c:v>104.5058332417051</c:v>
                </c:pt>
                <c:pt idx="2">
                  <c:v>104.58355924427573</c:v>
                </c:pt>
                <c:pt idx="3">
                  <c:v>124.15989565758092</c:v>
                </c:pt>
                <c:pt idx="4">
                  <c:v>118.53708288625083</c:v>
                </c:pt>
                <c:pt idx="5">
                  <c:v>125.99915828426479</c:v>
                </c:pt>
                <c:pt idx="6">
                  <c:v>151.91717820487054</c:v>
                </c:pt>
                <c:pt idx="7">
                  <c:v>147.00337823747753</c:v>
                </c:pt>
                <c:pt idx="8">
                  <c:v>145.72298452683816</c:v>
                </c:pt>
                <c:pt idx="9">
                  <c:v>152.45974361793685</c:v>
                </c:pt>
                <c:pt idx="10">
                  <c:v>153.11453779569052</c:v>
                </c:pt>
                <c:pt idx="11">
                  <c:v>168.12329960151195</c:v>
                </c:pt>
                <c:pt idx="12">
                  <c:v>166.66426537553031</c:v>
                </c:pt>
                <c:pt idx="13">
                  <c:v>168.49480752387703</c:v>
                </c:pt>
                <c:pt idx="14">
                  <c:v>179.03315298373056</c:v>
                </c:pt>
                <c:pt idx="15">
                  <c:v>178.23909921250282</c:v>
                </c:pt>
                <c:pt idx="16">
                  <c:v>181.1497381960742</c:v>
                </c:pt>
                <c:pt idx="17">
                  <c:v>185.58381934202089</c:v>
                </c:pt>
                <c:pt idx="18">
                  <c:v>196.57003112831612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BE-4609-AB80-AE18D05CFF18}"/>
            </c:ext>
          </c:extLst>
        </c:ser>
        <c:ser>
          <c:idx val="3"/>
          <c:order val="3"/>
          <c:tx>
            <c:strRef>
              <c:f>'lasten ontwikkeling geindexeerd'!$A$16</c:f>
              <c:strCache>
                <c:ptCount val="1"/>
                <c:pt idx="0">
                  <c:v>Huisvesting</c:v>
                </c:pt>
              </c:strCache>
            </c:strRef>
          </c:tx>
          <c:cat>
            <c:numRef>
              <c:f>'lasten ontwikkeling geindexeerd'!$C$12:$U$12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'lasten ontwikkeling geindexeerd'!$C$16:$U$16</c:f>
              <c:numCache>
                <c:formatCode>0</c:formatCode>
                <c:ptCount val="19"/>
                <c:pt idx="0" formatCode="General">
                  <c:v>100</c:v>
                </c:pt>
                <c:pt idx="1">
                  <c:v>117.94795313746518</c:v>
                </c:pt>
                <c:pt idx="2">
                  <c:v>129.2130948069134</c:v>
                </c:pt>
                <c:pt idx="3">
                  <c:v>98.530870422581913</c:v>
                </c:pt>
                <c:pt idx="4">
                  <c:v>104.85646040617667</c:v>
                </c:pt>
                <c:pt idx="5">
                  <c:v>102.47711438899503</c:v>
                </c:pt>
                <c:pt idx="6">
                  <c:v>111.60910642548892</c:v>
                </c:pt>
                <c:pt idx="7">
                  <c:v>107.58734645275989</c:v>
                </c:pt>
                <c:pt idx="8">
                  <c:v>107.94338430071943</c:v>
                </c:pt>
                <c:pt idx="9">
                  <c:v>110.8409263612411</c:v>
                </c:pt>
                <c:pt idx="10">
                  <c:v>118.47301427228847</c:v>
                </c:pt>
                <c:pt idx="11">
                  <c:v>113.41925658161054</c:v>
                </c:pt>
                <c:pt idx="12">
                  <c:v>109.48684624799081</c:v>
                </c:pt>
                <c:pt idx="13">
                  <c:v>121.08601012719357</c:v>
                </c:pt>
                <c:pt idx="14">
                  <c:v>117.22002381476564</c:v>
                </c:pt>
                <c:pt idx="15">
                  <c:v>118.75949359297584</c:v>
                </c:pt>
                <c:pt idx="16">
                  <c:v>123.25798303612221</c:v>
                </c:pt>
                <c:pt idx="17">
                  <c:v>137.72248080733476</c:v>
                </c:pt>
                <c:pt idx="18">
                  <c:v>173.16963499018766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BE-4609-AB80-AE18D05CFF18}"/>
            </c:ext>
          </c:extLst>
        </c:ser>
        <c:ser>
          <c:idx val="4"/>
          <c:order val="4"/>
          <c:tx>
            <c:strRef>
              <c:f>'lasten ontwikkeling geindexeerd'!$A$17</c:f>
              <c:strCache>
                <c:ptCount val="1"/>
                <c:pt idx="0">
                  <c:v>Overige lasten</c:v>
                </c:pt>
              </c:strCache>
            </c:strRef>
          </c:tx>
          <c:cat>
            <c:numRef>
              <c:f>'lasten ontwikkeling geindexeerd'!$C$12:$U$12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'lasten ontwikkeling geindexeerd'!$C$17:$U$17</c:f>
              <c:numCache>
                <c:formatCode>0</c:formatCode>
                <c:ptCount val="19"/>
                <c:pt idx="0" formatCode="General">
                  <c:v>100</c:v>
                </c:pt>
                <c:pt idx="1">
                  <c:v>103.11148597194853</c:v>
                </c:pt>
                <c:pt idx="2">
                  <c:v>102.99102795456744</c:v>
                </c:pt>
                <c:pt idx="3">
                  <c:v>147.86440857882616</c:v>
                </c:pt>
                <c:pt idx="4">
                  <c:v>150.9126656297739</c:v>
                </c:pt>
                <c:pt idx="5">
                  <c:v>144.12017187189917</c:v>
                </c:pt>
                <c:pt idx="6">
                  <c:v>145.07945152372471</c:v>
                </c:pt>
                <c:pt idx="7">
                  <c:v>147.16415981686691</c:v>
                </c:pt>
                <c:pt idx="8">
                  <c:v>145.46609406801952</c:v>
                </c:pt>
                <c:pt idx="9">
                  <c:v>145.11371975280721</c:v>
                </c:pt>
                <c:pt idx="10">
                  <c:v>154.03915116327371</c:v>
                </c:pt>
                <c:pt idx="11">
                  <c:v>155.82678587087452</c:v>
                </c:pt>
                <c:pt idx="12">
                  <c:v>155.95586436704158</c:v>
                </c:pt>
                <c:pt idx="13">
                  <c:v>158.44152247857369</c:v>
                </c:pt>
                <c:pt idx="14">
                  <c:v>161.29424212984546</c:v>
                </c:pt>
                <c:pt idx="15">
                  <c:v>144.92051628490862</c:v>
                </c:pt>
                <c:pt idx="16">
                  <c:v>154.77412967928629</c:v>
                </c:pt>
                <c:pt idx="17">
                  <c:v>175.71975926857525</c:v>
                </c:pt>
                <c:pt idx="18">
                  <c:v>185.69628691622856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9BE-4609-AB80-AE18D05CF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63232"/>
        <c:axId val="33714176"/>
      </c:lineChart>
      <c:catAx>
        <c:axId val="3366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3714176"/>
        <c:crosses val="autoZero"/>
        <c:auto val="1"/>
        <c:lblAlgn val="ctr"/>
        <c:lblOffset val="100"/>
        <c:noMultiLvlLbl val="0"/>
      </c:catAx>
      <c:valAx>
        <c:axId val="33714176"/>
        <c:scaling>
          <c:orientation val="minMax"/>
          <c:max val="220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6632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24</xdr:row>
      <xdr:rowOff>123824</xdr:rowOff>
    </xdr:from>
    <xdr:to>
      <xdr:col>17</xdr:col>
      <xdr:colOff>523875</xdr:colOff>
      <xdr:row>49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35</xdr:row>
      <xdr:rowOff>33337</xdr:rowOff>
    </xdr:from>
    <xdr:to>
      <xdr:col>19</xdr:col>
      <xdr:colOff>390524</xdr:colOff>
      <xdr:row>61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26</xdr:row>
      <xdr:rowOff>100011</xdr:rowOff>
    </xdr:from>
    <xdr:to>
      <xdr:col>14</xdr:col>
      <xdr:colOff>333375</xdr:colOff>
      <xdr:row>48</xdr:row>
      <xdr:rowOff>38100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uo.nl/open_onderwijsdata/onderwijs-algemeen/financiele-overzichten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duo.nl/zakelijk/ho/bekostiging/brochures_ho.as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duo.nl/zakelijk/ho/bekostiging/brochures_ho.asp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duo.nl/zakelijk/ho/bekostiging/brochures_ho.asp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25"/>
  <sheetViews>
    <sheetView workbookViewId="0">
      <selection activeCell="B19" sqref="B19"/>
    </sheetView>
  </sheetViews>
  <sheetFormatPr defaultColWidth="9.140625" defaultRowHeight="15"/>
  <cols>
    <col min="1" max="16384" width="9.140625" style="18"/>
  </cols>
  <sheetData>
    <row r="3" spans="2:2" ht="18.75">
      <c r="B3" s="17" t="s">
        <v>0</v>
      </c>
    </row>
    <row r="6" spans="2:2">
      <c r="B6" s="18" t="s">
        <v>1</v>
      </c>
    </row>
    <row r="7" spans="2:2">
      <c r="B7" s="18" t="s">
        <v>2</v>
      </c>
    </row>
    <row r="8" spans="2:2">
      <c r="B8" s="18" t="s">
        <v>3</v>
      </c>
    </row>
    <row r="9" spans="2:2">
      <c r="B9" s="18" t="s">
        <v>4</v>
      </c>
    </row>
    <row r="10" spans="2:2">
      <c r="B10" s="18" t="s">
        <v>5</v>
      </c>
    </row>
    <row r="11" spans="2:2">
      <c r="B11" s="18" t="s">
        <v>6</v>
      </c>
    </row>
    <row r="12" spans="2:2">
      <c r="B12" s="18" t="s">
        <v>7</v>
      </c>
    </row>
    <row r="13" spans="2:2">
      <c r="B13" s="18" t="s">
        <v>8</v>
      </c>
    </row>
    <row r="17" spans="2:4">
      <c r="B17" s="16" t="s">
        <v>9</v>
      </c>
    </row>
    <row r="18" spans="2:4">
      <c r="B18" s="18" t="s">
        <v>10</v>
      </c>
    </row>
    <row r="19" spans="2:4">
      <c r="B19" s="15" t="s">
        <v>11</v>
      </c>
    </row>
    <row r="20" spans="2:4">
      <c r="B20" s="19"/>
    </row>
    <row r="21" spans="2:4">
      <c r="B21" s="18" t="s">
        <v>12</v>
      </c>
    </row>
    <row r="22" spans="2:4">
      <c r="B22" s="18" t="s">
        <v>13</v>
      </c>
    </row>
    <row r="25" spans="2:4">
      <c r="B25" s="18" t="s">
        <v>14</v>
      </c>
      <c r="D25" s="18" t="s">
        <v>15</v>
      </c>
    </row>
  </sheetData>
  <hyperlinks>
    <hyperlink ref="B19" r:id="rId1" xr:uid="{00000000-0004-0000-0000-000000000000}"/>
    <hyperlink ref="B6" location="baten!A1" display="Baten universiteiten, per universiteit en per inkomstenbron, in miljoenen euro, vanaf 2000 " xr:uid="{00000000-0004-0000-0000-000001000000}"/>
    <hyperlink ref="B7" location="'baten-procenten'!A1" display="Baten universiteiten, per universiteit en per inkomstenbron, in procenten van het totaal, vanaf 2000 " xr:uid="{00000000-0004-0000-0000-000002000000}"/>
    <hyperlink ref="B9" location="Lasten!A1" display="Lasten universiteiten, per universiteit en kostencategorie, in miljoenen euro,vanaf 2004" xr:uid="{00000000-0004-0000-0000-000003000000}"/>
    <hyperlink ref="B10" location="Lasten!A1" display="Lasten universiteiten, per universiteit en kostencategorie, in procenten van het totaal,vanaf 2004" xr:uid="{00000000-0004-0000-0000-000004000000}"/>
    <hyperlink ref="B11" location="'baten ontwikkeling geindexeerd'!A1" display="Figuur met de baten per universiteit en inkomstenbron, vanaf 2000" xr:uid="{00000000-0004-0000-0000-000005000000}"/>
    <hyperlink ref="B13" location="'lasten ontwikkeling geindexeerd'!A1" display="Figuur ontwikkeling lasten naar kostencategorie geïndexeerd, vanaf 2004" xr:uid="{00000000-0004-0000-0000-000006000000}"/>
  </hyperlinks>
  <pageMargins left="0.7" right="0.7" top="0.75" bottom="0.75" header="0.3" footer="0.3"/>
  <pageSetup paperSize="9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52"/>
  <sheetViews>
    <sheetView workbookViewId="0">
      <selection activeCell="R12" sqref="R12"/>
    </sheetView>
  </sheetViews>
  <sheetFormatPr defaultRowHeight="12.75"/>
  <cols>
    <col min="2" max="2" width="36.28515625" customWidth="1"/>
    <col min="3" max="3" width="12.42578125" customWidth="1"/>
    <col min="4" max="14" width="12.28515625" customWidth="1"/>
  </cols>
  <sheetData>
    <row r="1" spans="1:18">
      <c r="B1" s="3" t="s">
        <v>113</v>
      </c>
      <c r="F1" s="2"/>
      <c r="G1" s="2"/>
      <c r="H1" s="2"/>
      <c r="I1" s="2"/>
      <c r="J1" s="2"/>
      <c r="K1" s="3"/>
      <c r="L1" s="2"/>
      <c r="M1" s="2"/>
      <c r="N1" s="2"/>
    </row>
    <row r="2" spans="1:18">
      <c r="B2" s="3"/>
      <c r="F2" s="2"/>
      <c r="G2" s="2"/>
      <c r="H2" s="2"/>
      <c r="I2" s="2"/>
      <c r="J2" s="2"/>
      <c r="K2" s="3"/>
      <c r="L2" s="2"/>
      <c r="M2" s="2"/>
      <c r="N2" s="2"/>
    </row>
    <row r="3" spans="1:18">
      <c r="A3" s="40"/>
      <c r="B3" s="39"/>
      <c r="C3" s="39">
        <v>2008</v>
      </c>
      <c r="D3" s="39">
        <v>2009</v>
      </c>
      <c r="E3" s="39">
        <v>2010</v>
      </c>
      <c r="F3" s="39">
        <v>2011</v>
      </c>
      <c r="G3" s="39">
        <v>2012</v>
      </c>
      <c r="H3" s="39">
        <v>2013</v>
      </c>
      <c r="I3" s="39">
        <v>2014</v>
      </c>
      <c r="J3" s="39">
        <v>2015</v>
      </c>
      <c r="K3" s="39">
        <v>2016</v>
      </c>
      <c r="L3" s="39">
        <v>2017</v>
      </c>
      <c r="M3" s="39">
        <v>2018</v>
      </c>
      <c r="N3" s="39">
        <v>2019</v>
      </c>
      <c r="O3" s="39">
        <v>2020</v>
      </c>
      <c r="P3" s="39">
        <v>2021</v>
      </c>
      <c r="Q3" s="39">
        <v>2022</v>
      </c>
      <c r="R3" s="39">
        <v>2023</v>
      </c>
    </row>
    <row r="4" spans="1:18">
      <c r="B4" s="3" t="s">
        <v>114</v>
      </c>
      <c r="C4" s="12">
        <v>3197.5570000000007</v>
      </c>
      <c r="D4" s="12">
        <v>3340.1069999999995</v>
      </c>
      <c r="E4" s="12">
        <v>3354.4860000000008</v>
      </c>
      <c r="F4" s="12">
        <v>3441.7950000000005</v>
      </c>
      <c r="G4" s="12">
        <v>3465.1150000000002</v>
      </c>
      <c r="H4" s="12">
        <v>3584.7850000000003</v>
      </c>
      <c r="I4" s="12">
        <v>3626.0229999999997</v>
      </c>
      <c r="J4" s="12">
        <v>3696.652</v>
      </c>
      <c r="K4" s="12">
        <v>3802.383519</v>
      </c>
      <c r="L4" s="12">
        <v>3900.9409999999998</v>
      </c>
      <c r="M4" s="12">
        <v>4121</v>
      </c>
      <c r="N4" s="12">
        <v>4374.4547650000004</v>
      </c>
      <c r="O4" s="12">
        <v>4631.4942569999994</v>
      </c>
      <c r="P4" s="12">
        <v>5194.7559999999994</v>
      </c>
      <c r="Q4" s="12">
        <v>5658.9244870000002</v>
      </c>
      <c r="R4" s="12">
        <v>5904.7264679999998</v>
      </c>
    </row>
    <row r="5" spans="1:18">
      <c r="B5" s="3" t="s">
        <v>115</v>
      </c>
      <c r="C5" s="12">
        <v>17.177</v>
      </c>
      <c r="D5" s="12">
        <v>18.997999999999998</v>
      </c>
      <c r="E5" s="12">
        <v>19.588999999999999</v>
      </c>
      <c r="F5" s="12">
        <v>19.267000000000003</v>
      </c>
      <c r="G5" s="12">
        <v>15.673999999999999</v>
      </c>
      <c r="H5" s="12">
        <v>16.309999999999999</v>
      </c>
      <c r="I5" s="12">
        <v>2.6819999999999999</v>
      </c>
      <c r="J5" s="8">
        <v>1.369</v>
      </c>
      <c r="K5" s="8">
        <v>0.87</v>
      </c>
      <c r="L5" s="8">
        <v>0.78299999999999992</v>
      </c>
      <c r="M5" s="8">
        <v>1.4000000000000001</v>
      </c>
      <c r="N5" s="8">
        <v>0.99899999999999989</v>
      </c>
      <c r="O5" s="8">
        <v>1.0609999999999999</v>
      </c>
      <c r="P5" s="8">
        <v>12.975999999999999</v>
      </c>
      <c r="Q5" s="12">
        <v>1.7300000000000002</v>
      </c>
      <c r="R5" s="12">
        <v>1.1239999999999999</v>
      </c>
    </row>
    <row r="6" spans="1:18">
      <c r="B6" s="3" t="s">
        <v>44</v>
      </c>
      <c r="C6" s="12">
        <v>356.83800000000002</v>
      </c>
      <c r="D6" s="12">
        <v>421.27800000000002</v>
      </c>
      <c r="E6" s="12">
        <v>465.80400000000003</v>
      </c>
      <c r="F6" s="12">
        <v>489.80900000000003</v>
      </c>
      <c r="G6" s="12">
        <v>520.80200000000013</v>
      </c>
      <c r="H6" s="12">
        <v>540.63400000000001</v>
      </c>
      <c r="I6" s="12">
        <v>535.89400000000012</v>
      </c>
      <c r="J6" s="12">
        <v>579.51899999999989</v>
      </c>
      <c r="K6" s="12">
        <v>613.57198700000004</v>
      </c>
      <c r="L6" s="12">
        <v>656.71300000000019</v>
      </c>
      <c r="M6" s="12">
        <v>691.1</v>
      </c>
      <c r="N6" s="12">
        <v>720.5</v>
      </c>
      <c r="O6" s="12">
        <v>783.06763699999976</v>
      </c>
      <c r="P6" s="12">
        <v>739.03700000000003</v>
      </c>
      <c r="Q6" s="12">
        <v>695.81654700000013</v>
      </c>
      <c r="R6" s="12">
        <v>955.58976999999993</v>
      </c>
    </row>
    <row r="7" spans="1:18">
      <c r="B7" s="3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8" s="34" customFormat="1">
      <c r="A8" s="51"/>
      <c r="B8" s="35" t="s">
        <v>116</v>
      </c>
      <c r="C8" s="14">
        <v>299.87532900000008</v>
      </c>
      <c r="D8" s="14">
        <v>320.31877900000001</v>
      </c>
      <c r="E8" s="14">
        <v>366.54506399999997</v>
      </c>
      <c r="F8" s="14">
        <v>385.047327</v>
      </c>
      <c r="G8" s="14">
        <v>418.94548800000007</v>
      </c>
      <c r="H8" s="14">
        <v>422.91741200000007</v>
      </c>
      <c r="I8" s="14">
        <v>414.626285</v>
      </c>
      <c r="J8" s="42">
        <v>420.52234700000002</v>
      </c>
      <c r="K8" s="14">
        <v>431.54634600000003</v>
      </c>
      <c r="L8" s="14">
        <v>438.53810600000003</v>
      </c>
      <c r="M8" s="6">
        <v>456.72126200000002</v>
      </c>
      <c r="N8" s="14">
        <v>513.40810499999998</v>
      </c>
      <c r="O8" s="14">
        <v>479.36334000000011</v>
      </c>
      <c r="P8" s="14">
        <v>496.41399999999999</v>
      </c>
      <c r="Q8" s="14">
        <v>494.38581800000003</v>
      </c>
      <c r="R8" s="14">
        <v>556.51078800000005</v>
      </c>
    </row>
    <row r="9" spans="1:18" s="34" customFormat="1">
      <c r="A9" s="51"/>
      <c r="B9" s="2" t="s">
        <v>117</v>
      </c>
      <c r="C9" s="14">
        <v>4.1355690000000003</v>
      </c>
      <c r="D9" s="14">
        <v>5.3182720000000003</v>
      </c>
      <c r="E9" s="14">
        <v>5.2988840000000001</v>
      </c>
      <c r="F9" s="14">
        <v>4.6896799999999992</v>
      </c>
      <c r="G9" s="14">
        <v>4.8362230000000004</v>
      </c>
      <c r="H9" s="14">
        <v>4.0458259999999999</v>
      </c>
      <c r="I9" s="14">
        <v>4.219868</v>
      </c>
      <c r="J9" s="14">
        <v>4.289695</v>
      </c>
      <c r="K9" s="14">
        <v>3.803938</v>
      </c>
      <c r="L9" s="14">
        <v>2.86687</v>
      </c>
      <c r="M9" s="14">
        <v>3.0678999999999998</v>
      </c>
      <c r="N9" s="14">
        <v>3.9943</v>
      </c>
      <c r="O9" s="14">
        <v>2.7233069999999997</v>
      </c>
      <c r="P9" s="14">
        <v>4.0860000000000003</v>
      </c>
      <c r="Q9" s="14">
        <v>2.9088079999999996</v>
      </c>
      <c r="R9" s="14">
        <v>2.2209680000000001</v>
      </c>
    </row>
    <row r="10" spans="1:18">
      <c r="B10" s="3" t="s">
        <v>118</v>
      </c>
      <c r="C10" s="12">
        <f>SUM(C8:C9)</f>
        <v>304.01089800000005</v>
      </c>
      <c r="D10" s="12">
        <f t="shared" ref="D10:R10" si="0">SUM(D8:D9)</f>
        <v>325.63705099999999</v>
      </c>
      <c r="E10" s="12">
        <f t="shared" si="0"/>
        <v>371.84394799999995</v>
      </c>
      <c r="F10" s="12">
        <f t="shared" si="0"/>
        <v>389.73700700000001</v>
      </c>
      <c r="G10" s="12">
        <f t="shared" si="0"/>
        <v>423.78171100000009</v>
      </c>
      <c r="H10" s="12">
        <f t="shared" si="0"/>
        <v>426.96323800000005</v>
      </c>
      <c r="I10" s="12">
        <f t="shared" si="0"/>
        <v>418.84615300000002</v>
      </c>
      <c r="J10" s="12">
        <f t="shared" si="0"/>
        <v>424.81204200000002</v>
      </c>
      <c r="K10" s="12">
        <f t="shared" si="0"/>
        <v>435.35028400000004</v>
      </c>
      <c r="L10" s="12">
        <f t="shared" si="0"/>
        <v>441.40497600000003</v>
      </c>
      <c r="M10" s="12">
        <f t="shared" si="0"/>
        <v>459.78916200000003</v>
      </c>
      <c r="N10" s="12">
        <f t="shared" si="0"/>
        <v>517.40240499999993</v>
      </c>
      <c r="O10" s="12">
        <f t="shared" si="0"/>
        <v>482.08664700000008</v>
      </c>
      <c r="P10" s="12">
        <f t="shared" si="0"/>
        <v>500.5</v>
      </c>
      <c r="Q10" s="12">
        <f t="shared" si="0"/>
        <v>497.29462600000005</v>
      </c>
      <c r="R10" s="12">
        <f t="shared" si="0"/>
        <v>558.73175600000002</v>
      </c>
    </row>
    <row r="11" spans="1:18">
      <c r="B11" s="2" t="s">
        <v>119</v>
      </c>
      <c r="I11" s="12"/>
      <c r="J11" s="12"/>
      <c r="K11" s="12"/>
      <c r="L11" s="12"/>
      <c r="M11" s="12"/>
      <c r="N11" s="12"/>
    </row>
    <row r="12" spans="1:18">
      <c r="B12" s="3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8">
      <c r="B13" s="36" t="s">
        <v>120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8">
      <c r="B14" s="3" t="s">
        <v>40</v>
      </c>
      <c r="D14" s="2"/>
      <c r="F14" s="2"/>
      <c r="G14" s="2"/>
      <c r="H14" s="2"/>
      <c r="I14" s="2"/>
      <c r="J14" s="2"/>
      <c r="K14" s="3"/>
      <c r="L14" s="2"/>
      <c r="M14" s="2"/>
      <c r="N14" s="2"/>
    </row>
    <row r="15" spans="1:18">
      <c r="B15" s="3"/>
      <c r="C15" s="3"/>
      <c r="D15" s="3" t="s">
        <v>121</v>
      </c>
      <c r="E15" s="3" t="s">
        <v>122</v>
      </c>
      <c r="F15" s="3" t="s">
        <v>123</v>
      </c>
      <c r="G15" s="3" t="s">
        <v>124</v>
      </c>
      <c r="H15" s="3" t="s">
        <v>125</v>
      </c>
      <c r="I15" s="3" t="s">
        <v>126</v>
      </c>
      <c r="J15" s="3" t="s">
        <v>127</v>
      </c>
      <c r="K15" s="3" t="s">
        <v>128</v>
      </c>
      <c r="L15" s="3" t="s">
        <v>129</v>
      </c>
      <c r="M15" s="3" t="s">
        <v>130</v>
      </c>
      <c r="N15" s="3" t="s">
        <v>131</v>
      </c>
      <c r="O15" s="3" t="s">
        <v>132</v>
      </c>
      <c r="P15" s="3" t="s">
        <v>133</v>
      </c>
      <c r="Q15" s="3" t="s">
        <v>134</v>
      </c>
      <c r="R15" s="3" t="s">
        <v>135</v>
      </c>
    </row>
    <row r="16" spans="1:18">
      <c r="B16" s="3" t="s">
        <v>114</v>
      </c>
      <c r="C16" s="12"/>
      <c r="D16" s="37">
        <f>D4/C4-1</f>
        <v>4.4580909738277885E-2</v>
      </c>
      <c r="E16" s="37">
        <f t="shared" ref="E16:M16" si="1">E4/D4-1</f>
        <v>4.3049519072297926E-3</v>
      </c>
      <c r="F16" s="37">
        <f t="shared" si="1"/>
        <v>2.6027534471749103E-2</v>
      </c>
      <c r="G16" s="37">
        <f t="shared" si="1"/>
        <v>6.775534277898565E-3</v>
      </c>
      <c r="H16" s="37">
        <f t="shared" si="1"/>
        <v>3.4535650331951384E-2</v>
      </c>
      <c r="I16" s="37">
        <f t="shared" si="1"/>
        <v>1.1503618766536716E-2</v>
      </c>
      <c r="J16" s="37">
        <f t="shared" si="1"/>
        <v>1.9478365139989462E-2</v>
      </c>
      <c r="K16" s="37">
        <f t="shared" si="1"/>
        <v>2.8601967131339334E-2</v>
      </c>
      <c r="L16" s="37">
        <f t="shared" si="1"/>
        <v>2.5919921151436043E-2</v>
      </c>
      <c r="M16" s="37">
        <f t="shared" si="1"/>
        <v>5.641177346696602E-2</v>
      </c>
      <c r="N16" s="37">
        <f>N4/M4-1</f>
        <v>6.150321887891308E-2</v>
      </c>
      <c r="O16" s="37">
        <f>O4/N4-1</f>
        <v>5.8759206760250704E-2</v>
      </c>
      <c r="P16" s="37">
        <f>P4/O4-1</f>
        <v>0.12161555466655094</v>
      </c>
      <c r="Q16" s="37">
        <f>Q4/P4-1</f>
        <v>8.9353279923060969E-2</v>
      </c>
      <c r="R16" s="37">
        <f>R4/Q4-1</f>
        <v>4.3436165576103747E-2</v>
      </c>
    </row>
    <row r="17" spans="2:18">
      <c r="B17" s="3" t="s">
        <v>136</v>
      </c>
      <c r="C17" s="12"/>
      <c r="D17" s="37">
        <f t="shared" ref="D17:R17" si="2">D5/C5-1</f>
        <v>0.10601385573732314</v>
      </c>
      <c r="E17" s="37">
        <f t="shared" si="2"/>
        <v>3.1108537740814901E-2</v>
      </c>
      <c r="F17" s="37">
        <f t="shared" si="2"/>
        <v>-1.6437796722650222E-2</v>
      </c>
      <c r="G17" s="37">
        <f t="shared" si="2"/>
        <v>-0.18648466289510579</v>
      </c>
      <c r="H17" s="37">
        <f t="shared" si="2"/>
        <v>4.0576751307898284E-2</v>
      </c>
      <c r="I17" s="37">
        <f t="shared" si="2"/>
        <v>-0.8355610055180871</v>
      </c>
      <c r="J17" s="37">
        <f t="shared" si="2"/>
        <v>-0.48956002982848623</v>
      </c>
      <c r="K17" s="37">
        <f t="shared" si="2"/>
        <v>-0.36449963476990499</v>
      </c>
      <c r="L17" s="37">
        <f t="shared" si="2"/>
        <v>-0.10000000000000009</v>
      </c>
      <c r="M17" s="37">
        <f t="shared" si="2"/>
        <v>0.78799489144316759</v>
      </c>
      <c r="N17" s="37">
        <f t="shared" si="2"/>
        <v>-0.28642857142857159</v>
      </c>
      <c r="O17" s="37">
        <f t="shared" si="2"/>
        <v>6.2062062062062218E-2</v>
      </c>
      <c r="P17" s="37">
        <f t="shared" si="2"/>
        <v>11.229971724787935</v>
      </c>
      <c r="Q17" s="37">
        <f t="shared" si="2"/>
        <v>-0.86667694204685575</v>
      </c>
      <c r="R17" s="37">
        <f t="shared" si="2"/>
        <v>-0.35028901734104056</v>
      </c>
    </row>
    <row r="18" spans="2:18">
      <c r="B18" s="3" t="s">
        <v>44</v>
      </c>
      <c r="C18" s="12"/>
      <c r="D18" s="37">
        <f t="shared" ref="D18:R18" si="3">D6/C6-1</f>
        <v>0.18058614833621989</v>
      </c>
      <c r="E18" s="37">
        <f t="shared" si="3"/>
        <v>0.10569267799410365</v>
      </c>
      <c r="F18" s="37">
        <f t="shared" si="3"/>
        <v>5.1534551012872409E-2</v>
      </c>
      <c r="G18" s="37">
        <f t="shared" si="3"/>
        <v>6.3275685011912941E-2</v>
      </c>
      <c r="H18" s="37">
        <f t="shared" si="3"/>
        <v>3.8079730876609208E-2</v>
      </c>
      <c r="I18" s="37">
        <f t="shared" si="3"/>
        <v>-8.7674841019985683E-3</v>
      </c>
      <c r="J18" s="37">
        <f t="shared" si="3"/>
        <v>8.1406024325705761E-2</v>
      </c>
      <c r="K18" s="37">
        <f t="shared" si="3"/>
        <v>5.8760777472352421E-2</v>
      </c>
      <c r="L18" s="37">
        <f t="shared" si="3"/>
        <v>7.0311249395419662E-2</v>
      </c>
      <c r="M18" s="37">
        <f t="shared" si="3"/>
        <v>5.2362295249218205E-2</v>
      </c>
      <c r="N18" s="37">
        <f t="shared" si="3"/>
        <v>4.2540876862972032E-2</v>
      </c>
      <c r="O18" s="37">
        <f t="shared" si="3"/>
        <v>8.683919083969438E-2</v>
      </c>
      <c r="P18" s="37">
        <f t="shared" si="3"/>
        <v>-5.6228395759892358E-2</v>
      </c>
      <c r="Q18" s="37">
        <f t="shared" si="3"/>
        <v>-5.8482123357829097E-2</v>
      </c>
      <c r="R18" s="37">
        <f t="shared" si="3"/>
        <v>0.37333579392442906</v>
      </c>
    </row>
    <row r="19" spans="2:18">
      <c r="B19" s="3"/>
      <c r="C19" s="12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</row>
    <row r="20" spans="2:18">
      <c r="B20" s="35" t="s">
        <v>116</v>
      </c>
      <c r="C20" s="14"/>
      <c r="D20" s="38">
        <f t="shared" ref="D20:R20" si="4">D8/C8-1</f>
        <v>6.8173164055119528E-2</v>
      </c>
      <c r="E20" s="38">
        <f t="shared" si="4"/>
        <v>0.1443133778928396</v>
      </c>
      <c r="F20" s="38">
        <f t="shared" si="4"/>
        <v>5.0477457800386594E-2</v>
      </c>
      <c r="G20" s="38">
        <f t="shared" si="4"/>
        <v>8.8036349360243848E-2</v>
      </c>
      <c r="H20" s="38">
        <f t="shared" si="4"/>
        <v>9.4807656694466669E-3</v>
      </c>
      <c r="I20" s="38">
        <f t="shared" si="4"/>
        <v>-1.9604600720483201E-2</v>
      </c>
      <c r="J20" s="38">
        <f t="shared" si="4"/>
        <v>1.4220183845797596E-2</v>
      </c>
      <c r="K20" s="38">
        <f t="shared" si="4"/>
        <v>2.6215013491304395E-2</v>
      </c>
      <c r="L20" s="38">
        <f t="shared" si="4"/>
        <v>1.6201643380384434E-2</v>
      </c>
      <c r="M20" s="38">
        <f t="shared" si="4"/>
        <v>4.1463115180234711E-2</v>
      </c>
      <c r="N20" s="38">
        <f t="shared" si="4"/>
        <v>0.12411693458667994</v>
      </c>
      <c r="O20" s="38">
        <f t="shared" si="4"/>
        <v>-6.6311311933807238E-2</v>
      </c>
      <c r="P20" s="38">
        <f t="shared" si="4"/>
        <v>3.5569386678588888E-2</v>
      </c>
      <c r="Q20" s="38">
        <f t="shared" si="4"/>
        <v>-4.0856663994165432E-3</v>
      </c>
      <c r="R20" s="38">
        <f t="shared" si="4"/>
        <v>0.12566090639760219</v>
      </c>
    </row>
    <row r="21" spans="2:18">
      <c r="B21" s="2" t="s">
        <v>117</v>
      </c>
      <c r="C21" s="14"/>
      <c r="D21" s="38">
        <f t="shared" ref="D21:R21" si="5">D9/C9-1</f>
        <v>0.28598313799141062</v>
      </c>
      <c r="E21" s="38">
        <f t="shared" si="5"/>
        <v>-3.6455450191340555E-3</v>
      </c>
      <c r="F21" s="38">
        <f t="shared" si="5"/>
        <v>-0.11496835937529504</v>
      </c>
      <c r="G21" s="38">
        <f t="shared" si="5"/>
        <v>3.1247974275430579E-2</v>
      </c>
      <c r="H21" s="38">
        <f t="shared" si="5"/>
        <v>-0.16343270357880524</v>
      </c>
      <c r="I21" s="38">
        <f t="shared" si="5"/>
        <v>4.3017668085577609E-2</v>
      </c>
      <c r="J21" s="38">
        <f t="shared" si="5"/>
        <v>1.6547200054598976E-2</v>
      </c>
      <c r="K21" s="38">
        <f t="shared" si="5"/>
        <v>-0.11323812065892791</v>
      </c>
      <c r="L21" s="38">
        <f t="shared" si="5"/>
        <v>-0.24634155446276995</v>
      </c>
      <c r="M21" s="38">
        <f t="shared" si="5"/>
        <v>7.0121770432562291E-2</v>
      </c>
      <c r="N21" s="38">
        <f t="shared" si="5"/>
        <v>0.30196551386942216</v>
      </c>
      <c r="O21" s="38">
        <f t="shared" si="5"/>
        <v>-0.31820168740455157</v>
      </c>
      <c r="P21" s="38">
        <f t="shared" si="5"/>
        <v>0.50038170503729495</v>
      </c>
      <c r="Q21" s="38">
        <f t="shared" si="5"/>
        <v>-0.28810376896720524</v>
      </c>
      <c r="R21" s="38">
        <f t="shared" si="5"/>
        <v>-0.23646799651266071</v>
      </c>
    </row>
    <row r="22" spans="2:18">
      <c r="B22" s="3" t="s">
        <v>118</v>
      </c>
      <c r="C22" s="12"/>
      <c r="D22" s="37">
        <f t="shared" ref="D22:M22" si="6">D10/C10-1</f>
        <v>7.1136111048229367E-2</v>
      </c>
      <c r="E22" s="37">
        <f t="shared" si="6"/>
        <v>0.14189692744760785</v>
      </c>
      <c r="F22" s="37">
        <f t="shared" si="6"/>
        <v>4.8119806968056622E-2</v>
      </c>
      <c r="G22" s="37">
        <f t="shared" si="6"/>
        <v>8.7353018544631178E-2</v>
      </c>
      <c r="H22" s="37">
        <f t="shared" si="6"/>
        <v>7.5074665031968912E-3</v>
      </c>
      <c r="I22" s="37">
        <f t="shared" si="6"/>
        <v>-1.9011203489139761E-2</v>
      </c>
      <c r="J22" s="37">
        <f t="shared" si="6"/>
        <v>1.4243628495258065E-2</v>
      </c>
      <c r="K22" s="37">
        <f t="shared" si="6"/>
        <v>2.4806834454095039E-2</v>
      </c>
      <c r="L22" s="37">
        <f t="shared" si="6"/>
        <v>1.3907633054398127E-2</v>
      </c>
      <c r="M22" s="37">
        <f t="shared" si="6"/>
        <v>4.1649249554450041E-2</v>
      </c>
      <c r="N22" s="37">
        <f>N10/M10-1</f>
        <v>0.12530361252838729</v>
      </c>
      <c r="O22" s="37">
        <f>O10/N10-1</f>
        <v>-6.8255882962120817E-2</v>
      </c>
      <c r="P22" s="37">
        <f>P10/O10-1</f>
        <v>3.8195111012896188E-2</v>
      </c>
      <c r="Q22" s="37">
        <f>Q10/P10-1</f>
        <v>-6.4043436563435696E-3</v>
      </c>
      <c r="R22" s="37">
        <f>R10/Q10-1</f>
        <v>0.12354271851713094</v>
      </c>
    </row>
    <row r="23" spans="2:18">
      <c r="B23" s="3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2:18">
      <c r="B24" s="2" t="s">
        <v>137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2:18">
      <c r="B25" s="3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2:18">
      <c r="B26" s="3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2:18">
      <c r="B27" s="3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2:18">
      <c r="B28" s="3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spans="2:18">
      <c r="B29" s="3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2:18">
      <c r="E30" s="43"/>
    </row>
    <row r="31" spans="2:18">
      <c r="C31" s="8"/>
      <c r="D31" s="8"/>
      <c r="E31" s="8"/>
      <c r="F31" s="8"/>
      <c r="G31" s="3"/>
      <c r="H31" s="3"/>
      <c r="I31" s="3"/>
      <c r="J31" s="3"/>
      <c r="K31" s="3"/>
      <c r="L31" s="3"/>
      <c r="M31" s="3"/>
      <c r="N31" s="3"/>
    </row>
    <row r="32" spans="2:18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2:14">
      <c r="B33" s="2"/>
      <c r="C33" s="6"/>
      <c r="D33" s="6"/>
      <c r="E33" s="6"/>
      <c r="F33" s="6"/>
      <c r="G33" s="14"/>
      <c r="H33" s="6"/>
      <c r="I33" s="6"/>
      <c r="J33" s="6"/>
      <c r="K33" s="6"/>
      <c r="L33" s="6"/>
      <c r="M33" s="6"/>
      <c r="N33" s="6"/>
    </row>
    <row r="34" spans="2:14">
      <c r="B34" s="2"/>
      <c r="C34" s="6"/>
      <c r="D34" s="6"/>
      <c r="E34" s="6"/>
      <c r="F34" s="6"/>
      <c r="G34" s="14"/>
      <c r="H34" s="6"/>
      <c r="I34" s="6"/>
      <c r="J34" s="6"/>
      <c r="K34" s="6"/>
      <c r="L34" s="6"/>
      <c r="M34" s="6"/>
      <c r="N34" s="6"/>
    </row>
    <row r="35" spans="2:14">
      <c r="B35" s="2"/>
      <c r="C35" s="6"/>
      <c r="D35" s="6"/>
      <c r="E35" s="6"/>
      <c r="F35" s="6"/>
      <c r="G35" s="14"/>
      <c r="H35" s="6"/>
      <c r="I35" s="6"/>
      <c r="J35" s="6"/>
      <c r="K35" s="6"/>
      <c r="L35" s="6"/>
      <c r="M35" s="6"/>
      <c r="N35" s="6"/>
    </row>
    <row r="36" spans="2:14">
      <c r="B36" s="2"/>
      <c r="C36" s="6"/>
      <c r="D36" s="6"/>
      <c r="E36" s="6"/>
      <c r="F36" s="6"/>
      <c r="G36" s="14"/>
      <c r="H36" s="6"/>
      <c r="I36" s="6"/>
      <c r="J36" s="6"/>
      <c r="K36" s="6"/>
      <c r="L36" s="6"/>
      <c r="M36" s="6"/>
      <c r="N36" s="6"/>
    </row>
    <row r="37" spans="2:14">
      <c r="B37" s="2"/>
      <c r="C37" s="6"/>
      <c r="D37" s="6"/>
      <c r="E37" s="6"/>
      <c r="F37" s="6"/>
      <c r="G37" s="14"/>
      <c r="H37" s="6"/>
      <c r="I37" s="6"/>
      <c r="J37" s="6"/>
      <c r="K37" s="6"/>
      <c r="L37" s="6"/>
      <c r="M37" s="6"/>
      <c r="N37" s="6"/>
    </row>
    <row r="38" spans="2:14">
      <c r="B38" s="2"/>
      <c r="C38" s="6"/>
      <c r="D38" s="6"/>
      <c r="E38" s="6"/>
      <c r="F38" s="6"/>
      <c r="G38" s="14"/>
      <c r="H38" s="6"/>
      <c r="I38" s="6"/>
      <c r="J38" s="6"/>
      <c r="K38" s="6"/>
      <c r="L38" s="6"/>
      <c r="M38" s="6"/>
      <c r="N38" s="6"/>
    </row>
    <row r="39" spans="2:14">
      <c r="B39" s="2"/>
      <c r="C39" s="6"/>
      <c r="D39" s="6"/>
      <c r="E39" s="6"/>
      <c r="F39" s="6"/>
      <c r="G39" s="14"/>
      <c r="H39" s="6"/>
      <c r="I39" s="6"/>
      <c r="J39" s="6"/>
      <c r="K39" s="6"/>
      <c r="L39" s="6"/>
      <c r="M39" s="6"/>
      <c r="N39" s="6"/>
    </row>
    <row r="40" spans="2:14">
      <c r="B40" s="2"/>
      <c r="C40" s="6"/>
      <c r="D40" s="6"/>
      <c r="E40" s="6"/>
      <c r="F40" s="6"/>
      <c r="G40" s="14"/>
      <c r="H40" s="6"/>
      <c r="I40" s="6"/>
      <c r="J40" s="6"/>
      <c r="K40" s="6"/>
      <c r="L40" s="6"/>
      <c r="M40" s="6"/>
      <c r="N40" s="6"/>
    </row>
    <row r="41" spans="2:14">
      <c r="B41" s="2"/>
      <c r="C41" s="6"/>
      <c r="D41" s="6"/>
      <c r="E41" s="6"/>
      <c r="F41" s="6"/>
      <c r="G41" s="14"/>
      <c r="H41" s="6"/>
      <c r="I41" s="6"/>
      <c r="J41" s="6"/>
      <c r="K41" s="6"/>
      <c r="L41" s="6"/>
      <c r="M41" s="6"/>
      <c r="N41" s="6"/>
    </row>
    <row r="42" spans="2:14">
      <c r="B42" s="2"/>
      <c r="C42" s="6"/>
      <c r="D42" s="6"/>
      <c r="E42" s="6"/>
      <c r="F42" s="6"/>
      <c r="G42" s="14"/>
      <c r="H42" s="6"/>
      <c r="I42" s="6"/>
      <c r="J42" s="6"/>
      <c r="K42" s="6"/>
      <c r="L42" s="6"/>
      <c r="M42" s="6"/>
      <c r="N42" s="6"/>
    </row>
    <row r="43" spans="2:14">
      <c r="B43" s="2"/>
      <c r="C43" s="6"/>
      <c r="D43" s="6"/>
      <c r="E43" s="6"/>
      <c r="F43" s="6"/>
      <c r="G43" s="14"/>
      <c r="H43" s="6"/>
      <c r="I43" s="6"/>
      <c r="J43" s="6"/>
      <c r="K43" s="6"/>
      <c r="L43" s="6"/>
      <c r="M43" s="6"/>
      <c r="N43" s="6"/>
    </row>
    <row r="44" spans="2:14">
      <c r="B44" s="2"/>
      <c r="C44" s="6"/>
      <c r="D44" s="6"/>
      <c r="E44" s="6"/>
      <c r="F44" s="6"/>
      <c r="G44" s="14"/>
      <c r="H44" s="6"/>
      <c r="I44" s="6"/>
      <c r="J44" s="6"/>
      <c r="K44" s="6"/>
      <c r="L44" s="6"/>
      <c r="M44" s="6"/>
      <c r="N44" s="6"/>
    </row>
    <row r="45" spans="2:14">
      <c r="B45" s="2"/>
      <c r="C45" s="6"/>
      <c r="D45" s="6"/>
      <c r="E45" s="6"/>
      <c r="F45" s="6"/>
      <c r="G45" s="14"/>
      <c r="H45" s="6"/>
      <c r="I45" s="6"/>
      <c r="J45" s="6"/>
      <c r="K45" s="6"/>
      <c r="L45" s="6"/>
      <c r="M45" s="6"/>
      <c r="N45" s="6"/>
    </row>
    <row r="46" spans="2:14">
      <c r="B46" s="3"/>
      <c r="C46" s="8"/>
      <c r="D46" s="8"/>
      <c r="E46" s="8"/>
      <c r="F46" s="8"/>
      <c r="G46" s="12"/>
      <c r="H46" s="8"/>
      <c r="I46" s="8"/>
      <c r="J46" s="8"/>
      <c r="K46" s="8"/>
      <c r="L46" s="8"/>
      <c r="M46" s="8"/>
      <c r="N46" s="8"/>
    </row>
    <row r="47" spans="2:14">
      <c r="B47" s="2"/>
      <c r="C47" s="6"/>
      <c r="D47" s="6"/>
      <c r="E47" s="6"/>
      <c r="F47" s="6"/>
      <c r="G47" s="14"/>
      <c r="H47" s="6"/>
      <c r="I47" s="6"/>
      <c r="J47" s="6"/>
      <c r="K47" s="6"/>
      <c r="L47" s="6"/>
      <c r="M47" s="6"/>
      <c r="N47" s="6"/>
    </row>
    <row r="48" spans="2:14">
      <c r="B48" s="2"/>
      <c r="C48" s="6"/>
      <c r="D48" s="6"/>
      <c r="E48" s="6"/>
      <c r="F48" s="6"/>
      <c r="G48" s="14"/>
      <c r="H48" s="6"/>
      <c r="I48" s="6"/>
      <c r="J48" s="6"/>
      <c r="K48" s="6"/>
      <c r="L48" s="6"/>
      <c r="M48" s="6"/>
      <c r="N48" s="6"/>
    </row>
    <row r="49" spans="2:14">
      <c r="B49" s="2"/>
      <c r="C49" s="6"/>
      <c r="D49" s="6"/>
      <c r="E49" s="6"/>
      <c r="F49" s="6"/>
      <c r="G49" s="14"/>
      <c r="H49" s="6"/>
      <c r="I49" s="6"/>
      <c r="J49" s="6"/>
      <c r="K49" s="6"/>
      <c r="L49" s="6"/>
      <c r="M49" s="6"/>
      <c r="N49" s="6"/>
    </row>
    <row r="50" spans="2:14">
      <c r="B50" s="2"/>
      <c r="C50" s="6"/>
      <c r="D50" s="6"/>
      <c r="E50" s="6"/>
      <c r="F50" s="6"/>
      <c r="G50" s="14"/>
      <c r="H50" s="6"/>
      <c r="I50" s="6"/>
      <c r="J50" s="6"/>
      <c r="K50" s="6"/>
      <c r="L50" s="6"/>
      <c r="M50" s="6"/>
      <c r="N50" s="6"/>
    </row>
    <row r="51" spans="2:14">
      <c r="B51" s="2"/>
      <c r="C51" s="14"/>
      <c r="D51" s="14"/>
      <c r="E51" s="14"/>
      <c r="F51" s="14"/>
      <c r="G51" s="14"/>
      <c r="H51" s="6"/>
      <c r="I51" s="6"/>
      <c r="J51" s="6"/>
      <c r="K51" s="6"/>
      <c r="L51" s="6"/>
      <c r="M51" s="6"/>
      <c r="N51" s="6"/>
    </row>
    <row r="52" spans="2:14">
      <c r="B52" s="3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203"/>
  <sheetViews>
    <sheetView zoomScale="115" zoomScaleNormal="115" workbookViewId="0">
      <pane xSplit="1" topLeftCell="K1" activePane="topRight" state="frozen"/>
      <selection pane="topRight" activeCell="Y19" sqref="Y19"/>
    </sheetView>
  </sheetViews>
  <sheetFormatPr defaultColWidth="9.140625" defaultRowHeight="12.75"/>
  <cols>
    <col min="1" max="1" width="22.7109375" style="2" customWidth="1"/>
    <col min="2" max="17" width="7.7109375" style="2" customWidth="1"/>
    <col min="18" max="18" width="9.140625" style="2" customWidth="1"/>
    <col min="19" max="19" width="8.42578125" style="2" customWidth="1"/>
    <col min="20" max="20" width="7.7109375" style="2" customWidth="1"/>
    <col min="21" max="21" width="9.140625" style="2" customWidth="1"/>
    <col min="22" max="22" width="7.140625" style="2" bestFit="1" customWidth="1"/>
    <col min="23" max="16384" width="9.140625" style="2"/>
  </cols>
  <sheetData>
    <row r="1" spans="1:26" ht="15.75">
      <c r="A1" s="1" t="s">
        <v>16</v>
      </c>
      <c r="S1" s="1"/>
    </row>
    <row r="2" spans="1:26">
      <c r="A2" s="2" t="s">
        <v>17</v>
      </c>
    </row>
    <row r="4" spans="1:26">
      <c r="A4" s="3" t="s">
        <v>18</v>
      </c>
      <c r="G4" s="3" t="s">
        <v>19</v>
      </c>
      <c r="S4" s="3"/>
    </row>
    <row r="5" spans="1:26" s="3" customFormat="1">
      <c r="B5" s="4">
        <v>2000</v>
      </c>
      <c r="C5" s="4">
        <v>2001</v>
      </c>
      <c r="D5" s="4">
        <v>2002</v>
      </c>
      <c r="E5" s="4">
        <v>2003</v>
      </c>
      <c r="F5" s="4">
        <v>2004</v>
      </c>
      <c r="G5" s="3">
        <v>2004</v>
      </c>
      <c r="H5" s="3">
        <v>2005</v>
      </c>
      <c r="I5" s="3">
        <v>2006</v>
      </c>
      <c r="J5" s="3">
        <v>2007</v>
      </c>
      <c r="K5" s="3">
        <v>2008</v>
      </c>
      <c r="L5" s="3">
        <v>2009</v>
      </c>
      <c r="M5" s="3">
        <v>2010</v>
      </c>
      <c r="N5" s="3">
        <v>2011</v>
      </c>
      <c r="O5" s="3">
        <v>2012</v>
      </c>
      <c r="P5" s="3">
        <v>2013</v>
      </c>
      <c r="Q5" s="3">
        <v>2014</v>
      </c>
      <c r="R5" s="3">
        <v>2015</v>
      </c>
      <c r="S5" s="3">
        <v>2016</v>
      </c>
      <c r="T5" s="3">
        <v>2017</v>
      </c>
      <c r="U5" s="3">
        <v>2018</v>
      </c>
      <c r="V5" s="3">
        <v>2019</v>
      </c>
      <c r="W5" s="3">
        <v>2020</v>
      </c>
      <c r="X5" s="3">
        <v>2021</v>
      </c>
      <c r="Y5" s="3">
        <v>2022</v>
      </c>
      <c r="Z5" s="3">
        <v>2023</v>
      </c>
    </row>
    <row r="6" spans="1:26">
      <c r="A6" s="2" t="s">
        <v>20</v>
      </c>
      <c r="B6" s="5">
        <v>350.95400000000001</v>
      </c>
      <c r="C6" s="5">
        <v>372.8</v>
      </c>
      <c r="D6" s="5">
        <v>410.2</v>
      </c>
      <c r="E6" s="5">
        <v>373.4</v>
      </c>
      <c r="F6" s="5">
        <v>381.4</v>
      </c>
      <c r="G6" s="6">
        <v>274.3</v>
      </c>
      <c r="H6" s="6">
        <v>289.5</v>
      </c>
      <c r="I6" s="6">
        <v>290.8</v>
      </c>
      <c r="J6" s="6">
        <v>300.89999999999998</v>
      </c>
      <c r="K6" s="6">
        <v>436.3</v>
      </c>
      <c r="L6" s="6">
        <v>477.8</v>
      </c>
      <c r="M6" s="6">
        <v>494</v>
      </c>
      <c r="N6" s="6">
        <v>514.70000000000005</v>
      </c>
      <c r="O6" s="14">
        <v>513.9</v>
      </c>
      <c r="P6" s="6">
        <v>527.9</v>
      </c>
      <c r="Q6" s="6">
        <v>558.29999999999995</v>
      </c>
      <c r="R6" s="6">
        <v>587.5</v>
      </c>
      <c r="S6" s="6">
        <v>600.70000000000005</v>
      </c>
      <c r="T6" s="6">
        <v>623.4</v>
      </c>
      <c r="U6" s="6">
        <v>652.29999999999995</v>
      </c>
      <c r="V6" s="6">
        <v>685.9</v>
      </c>
      <c r="W6" s="6">
        <v>707</v>
      </c>
      <c r="X6" s="6">
        <v>777.3</v>
      </c>
      <c r="Y6" s="6">
        <v>812.6</v>
      </c>
      <c r="Z6" s="6">
        <v>894.3</v>
      </c>
    </row>
    <row r="7" spans="1:26">
      <c r="A7" s="2" t="s">
        <v>21</v>
      </c>
      <c r="B7" s="5">
        <v>518.16700000000003</v>
      </c>
      <c r="C7" s="5">
        <v>578.76300000000003</v>
      </c>
      <c r="D7" s="5">
        <v>604.53099999999995</v>
      </c>
      <c r="E7" s="5">
        <v>635.05899999999997</v>
      </c>
      <c r="F7" s="5">
        <v>650.95000000000005</v>
      </c>
      <c r="G7" s="6">
        <v>565.94899999999996</v>
      </c>
      <c r="H7" s="6">
        <v>582.67899999999997</v>
      </c>
      <c r="I7" s="6">
        <v>603.73299999999995</v>
      </c>
      <c r="J7" s="6">
        <v>648.27700000000004</v>
      </c>
      <c r="K7" s="6">
        <v>703.6</v>
      </c>
      <c r="L7" s="6">
        <v>771.56399999999996</v>
      </c>
      <c r="M7" s="6">
        <v>749.42499999999995</v>
      </c>
      <c r="N7" s="6">
        <v>767.35400000000004</v>
      </c>
      <c r="O7" s="14">
        <v>761.41200000000003</v>
      </c>
      <c r="P7" s="6">
        <v>785.83299999999997</v>
      </c>
      <c r="Q7" s="6">
        <v>797.81200000000001</v>
      </c>
      <c r="R7" s="6">
        <v>817.74699999999996</v>
      </c>
      <c r="S7" s="6">
        <v>812.178</v>
      </c>
      <c r="T7" s="6">
        <v>827.87300000000005</v>
      </c>
      <c r="U7" s="6">
        <v>855.57600000000002</v>
      </c>
      <c r="V7" s="6">
        <v>909.2</v>
      </c>
      <c r="W7" s="6">
        <v>927.83299999999997</v>
      </c>
      <c r="X7" s="6">
        <v>1020.4</v>
      </c>
      <c r="Y7" s="6">
        <v>1065.9949999999999</v>
      </c>
      <c r="Z7" s="6">
        <v>1156.605</v>
      </c>
    </row>
    <row r="8" spans="1:26">
      <c r="A8" s="2" t="s">
        <v>22</v>
      </c>
      <c r="B8" s="5">
        <v>397.51100000000002</v>
      </c>
      <c r="C8" s="5">
        <v>430.7</v>
      </c>
      <c r="D8" s="5">
        <v>462.05399999999997</v>
      </c>
      <c r="E8" s="5">
        <v>478.77100000000002</v>
      </c>
      <c r="F8" s="5">
        <v>489.49200000000002</v>
      </c>
      <c r="G8" s="6">
        <v>421.327</v>
      </c>
      <c r="H8" s="6">
        <v>425.55799999999999</v>
      </c>
      <c r="I8" s="6">
        <v>445.05200000000002</v>
      </c>
      <c r="J8" s="6">
        <v>446.60700000000003</v>
      </c>
      <c r="K8" s="6">
        <v>494.952</v>
      </c>
      <c r="L8" s="6">
        <v>561.31799999999998</v>
      </c>
      <c r="M8" s="6">
        <v>573.64800000000002</v>
      </c>
      <c r="N8" s="6">
        <v>594.15</v>
      </c>
      <c r="O8" s="14">
        <v>612.87199999999996</v>
      </c>
      <c r="P8" s="6">
        <v>638.505</v>
      </c>
      <c r="Q8" s="6">
        <v>640.36900000000003</v>
      </c>
      <c r="R8" s="6">
        <v>652.63440000000003</v>
      </c>
      <c r="S8" s="6">
        <v>661.13099999999997</v>
      </c>
      <c r="T8" s="6">
        <v>666.45299999999997</v>
      </c>
      <c r="U8" s="6">
        <v>670.00980000000004</v>
      </c>
      <c r="V8" s="6">
        <v>697.9</v>
      </c>
      <c r="W8" s="6">
        <v>716.15970000000004</v>
      </c>
      <c r="X8" s="6">
        <v>789.1</v>
      </c>
      <c r="Y8" s="6">
        <v>834.08308899999997</v>
      </c>
      <c r="Z8" s="6">
        <v>899.70939999999996</v>
      </c>
    </row>
    <row r="9" spans="1:26">
      <c r="A9" s="2" t="s">
        <v>23</v>
      </c>
      <c r="B9" s="5">
        <v>281.07100000000003</v>
      </c>
      <c r="C9" s="5">
        <v>316.42099999999999</v>
      </c>
      <c r="D9" s="5">
        <v>352.4</v>
      </c>
      <c r="E9" s="5">
        <v>374.7</v>
      </c>
      <c r="F9" s="5">
        <v>408.6</v>
      </c>
      <c r="G9" s="6">
        <v>339.1</v>
      </c>
      <c r="H9" s="6">
        <v>357.7</v>
      </c>
      <c r="I9" s="6">
        <v>373.6</v>
      </c>
      <c r="J9" s="6">
        <v>410.2</v>
      </c>
      <c r="K9" s="6">
        <v>439</v>
      </c>
      <c r="L9" s="6">
        <v>468.2</v>
      </c>
      <c r="M9" s="6">
        <v>513.1</v>
      </c>
      <c r="N9" s="6">
        <v>542.29999999999995</v>
      </c>
      <c r="O9" s="14">
        <v>538.9</v>
      </c>
      <c r="P9" s="6">
        <v>536.20000000000005</v>
      </c>
      <c r="Q9" s="6">
        <v>539.9</v>
      </c>
      <c r="R9" s="6">
        <v>554.1</v>
      </c>
      <c r="S9" s="6">
        <v>589.79999999999995</v>
      </c>
      <c r="T9" s="6">
        <v>615</v>
      </c>
      <c r="U9" s="6">
        <v>649.4</v>
      </c>
      <c r="V9" s="6">
        <v>680.8</v>
      </c>
      <c r="W9" s="6">
        <v>686.2</v>
      </c>
      <c r="X9" s="6">
        <v>752</v>
      </c>
      <c r="Y9" s="6">
        <v>810</v>
      </c>
      <c r="Z9" s="6">
        <v>862.5</v>
      </c>
    </row>
    <row r="10" spans="1:26">
      <c r="A10" s="2" t="s">
        <v>24</v>
      </c>
      <c r="B10" s="5">
        <v>221.702</v>
      </c>
      <c r="C10" s="5">
        <v>236.95599999999999</v>
      </c>
      <c r="D10" s="5">
        <v>259.69900000000001</v>
      </c>
      <c r="E10" s="5">
        <v>274.69400000000002</v>
      </c>
      <c r="F10" s="5">
        <v>291.411</v>
      </c>
      <c r="G10" s="6">
        <v>225.15</v>
      </c>
      <c r="H10" s="6">
        <v>238.23500000000001</v>
      </c>
      <c r="I10" s="6">
        <v>243.38</v>
      </c>
      <c r="J10" s="6">
        <v>268.38900000000001</v>
      </c>
      <c r="K10" s="6">
        <v>318.38200000000001</v>
      </c>
      <c r="L10" s="6">
        <v>323.69600000000003</v>
      </c>
      <c r="M10" s="6">
        <v>332.21300000000002</v>
      </c>
      <c r="N10" s="6">
        <v>343.42099999999999</v>
      </c>
      <c r="O10" s="14">
        <v>353.12299999999999</v>
      </c>
      <c r="P10" s="6">
        <v>371.55200000000002</v>
      </c>
      <c r="Q10" s="6">
        <v>382.76</v>
      </c>
      <c r="R10" s="6">
        <v>407.66800000000001</v>
      </c>
      <c r="S10" s="6">
        <v>404.53199999999998</v>
      </c>
      <c r="T10" s="6">
        <v>420.81400000000002</v>
      </c>
      <c r="U10" s="6">
        <v>445.012</v>
      </c>
      <c r="V10" s="6">
        <v>473.7</v>
      </c>
      <c r="W10" s="6">
        <v>477.286</v>
      </c>
      <c r="X10" s="6">
        <v>521.08500000000004</v>
      </c>
      <c r="Y10" s="6">
        <v>558.67899999999997</v>
      </c>
      <c r="Z10" s="6">
        <v>590.22</v>
      </c>
    </row>
    <row r="11" spans="1:26">
      <c r="A11" s="2" t="s">
        <v>25</v>
      </c>
      <c r="B11" s="5">
        <v>439.80399999999997</v>
      </c>
      <c r="C11" s="5">
        <v>492.8</v>
      </c>
      <c r="D11" s="5">
        <v>514.29999999999995</v>
      </c>
      <c r="E11" s="5">
        <v>534.70000000000005</v>
      </c>
      <c r="F11" s="5">
        <v>540</v>
      </c>
      <c r="G11" s="6">
        <v>411.8</v>
      </c>
      <c r="H11" s="6">
        <v>431.6</v>
      </c>
      <c r="I11" s="6">
        <v>432.8</v>
      </c>
      <c r="J11" s="6">
        <v>438</v>
      </c>
      <c r="K11" s="6">
        <v>512.255</v>
      </c>
      <c r="L11" s="6">
        <v>562.64499999999998</v>
      </c>
      <c r="M11" s="6">
        <v>599.97699999999998</v>
      </c>
      <c r="N11" s="6">
        <v>599.60299999999995</v>
      </c>
      <c r="O11" s="14">
        <v>613</v>
      </c>
      <c r="P11" s="6">
        <v>597.6</v>
      </c>
      <c r="Q11" s="6">
        <v>597.4</v>
      </c>
      <c r="R11" s="6">
        <v>714.7</v>
      </c>
      <c r="S11" s="6">
        <v>755.4</v>
      </c>
      <c r="T11" s="6">
        <v>762.8</v>
      </c>
      <c r="U11" s="6">
        <v>795.1</v>
      </c>
      <c r="V11" s="6">
        <v>833.9</v>
      </c>
      <c r="W11" s="6">
        <v>852.7</v>
      </c>
      <c r="X11" s="6">
        <v>930.6</v>
      </c>
      <c r="Y11" s="6">
        <v>993.4</v>
      </c>
      <c r="Z11" s="6">
        <v>1085.0999999999999</v>
      </c>
    </row>
    <row r="12" spans="1:26">
      <c r="A12" s="2" t="s">
        <v>26</v>
      </c>
      <c r="B12" s="5">
        <v>318.91699999999997</v>
      </c>
      <c r="C12" s="5">
        <v>315.24099999999999</v>
      </c>
      <c r="D12" s="5">
        <v>344</v>
      </c>
      <c r="E12" s="5">
        <v>363.9</v>
      </c>
      <c r="F12" s="5">
        <v>378.8</v>
      </c>
      <c r="G12" s="6">
        <v>281</v>
      </c>
      <c r="H12" s="6">
        <v>294.8</v>
      </c>
      <c r="I12" s="6">
        <v>320.8</v>
      </c>
      <c r="J12" s="6">
        <v>325.10000000000002</v>
      </c>
      <c r="K12" s="6">
        <v>398.6</v>
      </c>
      <c r="L12" s="6">
        <v>420.1</v>
      </c>
      <c r="M12" s="6">
        <v>433.6</v>
      </c>
      <c r="N12" s="6">
        <v>459.7</v>
      </c>
      <c r="O12" s="14">
        <v>484.3</v>
      </c>
      <c r="P12" s="6">
        <v>483.92099999999999</v>
      </c>
      <c r="Q12" s="6">
        <v>482.63499999999999</v>
      </c>
      <c r="R12" s="6">
        <v>488.35599999999999</v>
      </c>
      <c r="S12" s="6">
        <v>501.601</v>
      </c>
      <c r="T12" s="6">
        <v>511.88200000000001</v>
      </c>
      <c r="U12" s="6">
        <v>537.399</v>
      </c>
      <c r="V12" s="6">
        <v>561.4</v>
      </c>
      <c r="W12" s="6">
        <v>585.16099999999994</v>
      </c>
      <c r="X12" s="6">
        <v>645.74199999999996</v>
      </c>
      <c r="Y12" s="6">
        <v>690.14400000000001</v>
      </c>
      <c r="Z12" s="6">
        <v>739.98099999999999</v>
      </c>
    </row>
    <row r="13" spans="1:26">
      <c r="A13" s="2" t="s">
        <v>27</v>
      </c>
      <c r="B13" s="5">
        <v>340.92700000000002</v>
      </c>
      <c r="C13" s="5">
        <v>372.803</v>
      </c>
      <c r="D13" s="5">
        <v>397.31099999999998</v>
      </c>
      <c r="E13" s="5">
        <v>427.93599999999998</v>
      </c>
      <c r="F13" s="5">
        <v>437.226</v>
      </c>
      <c r="G13" s="6">
        <v>361.47300000000001</v>
      </c>
      <c r="H13" s="6">
        <v>390.38900000000001</v>
      </c>
      <c r="I13" s="6">
        <v>403.7</v>
      </c>
      <c r="J13" s="6">
        <v>409.12</v>
      </c>
      <c r="K13" s="6">
        <v>445.16800000000001</v>
      </c>
      <c r="L13" s="6">
        <v>465.44099999999997</v>
      </c>
      <c r="M13" s="6">
        <v>486.80200000000002</v>
      </c>
      <c r="N13" s="6">
        <v>506.48099999999999</v>
      </c>
      <c r="O13" s="14">
        <v>525.78</v>
      </c>
      <c r="P13" s="6">
        <v>541.72500000000002</v>
      </c>
      <c r="Q13" s="6">
        <v>543.63300000000004</v>
      </c>
      <c r="R13" s="6">
        <v>553.14599999999996</v>
      </c>
      <c r="S13" s="6">
        <v>543.92200000000003</v>
      </c>
      <c r="T13" s="6">
        <v>555.13499999999999</v>
      </c>
      <c r="U13" s="6">
        <v>575.72</v>
      </c>
      <c r="V13" s="6">
        <v>604</v>
      </c>
      <c r="W13" s="6">
        <v>614.77599999999995</v>
      </c>
      <c r="X13" s="6">
        <v>678.88400000000001</v>
      </c>
      <c r="Y13" s="6">
        <v>714.86199999999997</v>
      </c>
      <c r="Z13" s="6">
        <v>768.71400000000006</v>
      </c>
    </row>
    <row r="14" spans="1:26">
      <c r="A14" s="2" t="s">
        <v>28</v>
      </c>
      <c r="B14" s="5">
        <v>91.765000000000001</v>
      </c>
      <c r="C14" s="5">
        <v>108.895</v>
      </c>
      <c r="D14" s="5">
        <v>115.527</v>
      </c>
      <c r="E14" s="5">
        <v>121.788</v>
      </c>
      <c r="F14" s="5">
        <v>130.20599999999999</v>
      </c>
      <c r="G14" s="6">
        <v>128.16999999999999</v>
      </c>
      <c r="H14" s="6">
        <v>133.88900000000001</v>
      </c>
      <c r="I14" s="6">
        <v>147.267</v>
      </c>
      <c r="J14" s="6">
        <v>173.59399999999999</v>
      </c>
      <c r="K14" s="6">
        <v>195.375</v>
      </c>
      <c r="L14" s="6">
        <v>190.14599999999999</v>
      </c>
      <c r="M14" s="6">
        <v>193.07400000000001</v>
      </c>
      <c r="N14" s="6">
        <v>197.41</v>
      </c>
      <c r="O14" s="14">
        <v>198.53100000000001</v>
      </c>
      <c r="P14" s="6">
        <v>190.16900000000001</v>
      </c>
      <c r="Q14" s="6">
        <v>198.05</v>
      </c>
      <c r="R14" s="6">
        <v>197.32350700000001</v>
      </c>
      <c r="S14" s="6">
        <v>207.18265600000001</v>
      </c>
      <c r="T14" s="6">
        <v>215.86</v>
      </c>
      <c r="U14" s="6">
        <v>226.46639400000001</v>
      </c>
      <c r="V14" s="6">
        <v>237.3</v>
      </c>
      <c r="W14" s="6">
        <v>242.43499600000001</v>
      </c>
      <c r="X14" s="6">
        <v>268.49599999999998</v>
      </c>
      <c r="Y14" s="6">
        <v>291.29647299999999</v>
      </c>
      <c r="Z14" s="6">
        <v>319.145014</v>
      </c>
    </row>
    <row r="15" spans="1:26">
      <c r="A15" s="2" t="s">
        <v>29</v>
      </c>
      <c r="B15" s="5">
        <v>399.00200000000001</v>
      </c>
      <c r="C15" s="5">
        <v>410.34300000000002</v>
      </c>
      <c r="D15" s="5">
        <v>423.84100000000001</v>
      </c>
      <c r="E15" s="5">
        <v>431.512</v>
      </c>
      <c r="F15" s="5">
        <v>453.43700000000001</v>
      </c>
      <c r="G15" s="6">
        <v>453.43700000000001</v>
      </c>
      <c r="H15" s="6">
        <v>470.12299999999999</v>
      </c>
      <c r="I15" s="6">
        <v>487.61200000000002</v>
      </c>
      <c r="J15" s="6">
        <v>473.351</v>
      </c>
      <c r="K15" s="6">
        <v>636.37800000000004</v>
      </c>
      <c r="L15" s="6">
        <v>538.53</v>
      </c>
      <c r="M15" s="6">
        <v>513.53300000000002</v>
      </c>
      <c r="N15" s="6">
        <v>544.81899999999996</v>
      </c>
      <c r="O15" s="14">
        <v>554.98699999999997</v>
      </c>
      <c r="P15" s="6">
        <v>578.27800000000002</v>
      </c>
      <c r="Q15" s="6">
        <v>591.55999999999995</v>
      </c>
      <c r="R15" s="6">
        <v>612.81600000000003</v>
      </c>
      <c r="S15" s="6">
        <v>644.38599999999997</v>
      </c>
      <c r="T15" s="6">
        <v>660.15300000000002</v>
      </c>
      <c r="U15" s="6">
        <v>714.14300000000003</v>
      </c>
      <c r="V15" s="6">
        <v>761.9</v>
      </c>
      <c r="W15" s="6">
        <v>790.13599999999997</v>
      </c>
      <c r="X15" s="6">
        <v>824.72500000000002</v>
      </c>
      <c r="Y15" s="6">
        <v>913.726</v>
      </c>
      <c r="Z15" s="6">
        <v>968.80700000000002</v>
      </c>
    </row>
    <row r="16" spans="1:26">
      <c r="A16" s="2" t="s">
        <v>30</v>
      </c>
      <c r="B16" s="5">
        <v>200.25299999999999</v>
      </c>
      <c r="C16" s="5">
        <v>204.292</v>
      </c>
      <c r="D16" s="5">
        <v>225.4</v>
      </c>
      <c r="E16" s="5">
        <v>233.1</v>
      </c>
      <c r="F16" s="5">
        <v>240.5</v>
      </c>
      <c r="G16" s="6">
        <v>240.5</v>
      </c>
      <c r="H16" s="6">
        <v>251</v>
      </c>
      <c r="I16" s="6">
        <v>264.7</v>
      </c>
      <c r="J16" s="6">
        <v>276.5</v>
      </c>
      <c r="K16" s="6">
        <v>287.39999999999998</v>
      </c>
      <c r="L16" s="6">
        <v>293.7</v>
      </c>
      <c r="M16" s="6">
        <v>312.60000000000002</v>
      </c>
      <c r="N16" s="6">
        <v>317.10000000000002</v>
      </c>
      <c r="O16" s="14">
        <v>305.2</v>
      </c>
      <c r="P16" s="6">
        <v>317.89999999999998</v>
      </c>
      <c r="Q16" s="6">
        <v>319.89999999999998</v>
      </c>
      <c r="R16" s="6">
        <v>327.7</v>
      </c>
      <c r="S16" s="6">
        <v>341.9</v>
      </c>
      <c r="T16" s="6">
        <v>352.5</v>
      </c>
      <c r="U16" s="6">
        <v>378.1</v>
      </c>
      <c r="V16" s="6">
        <v>410.1</v>
      </c>
      <c r="W16" s="6">
        <v>412.6</v>
      </c>
      <c r="X16" s="6">
        <v>450.3</v>
      </c>
      <c r="Y16" s="6">
        <v>477.8</v>
      </c>
      <c r="Z16" s="6">
        <v>508.1</v>
      </c>
    </row>
    <row r="17" spans="1:29">
      <c r="A17" s="2" t="s">
        <v>31</v>
      </c>
      <c r="B17" s="5">
        <v>182.73699999999999</v>
      </c>
      <c r="C17" s="5">
        <v>189.99799999999999</v>
      </c>
      <c r="D17" s="5">
        <v>203.9</v>
      </c>
      <c r="E17" s="5">
        <v>253.3</v>
      </c>
      <c r="F17" s="5">
        <v>256.60000000000002</v>
      </c>
      <c r="G17" s="6">
        <v>256.60000000000002</v>
      </c>
      <c r="H17" s="6">
        <v>265.10000000000002</v>
      </c>
      <c r="I17" s="6">
        <v>268.3</v>
      </c>
      <c r="J17" s="6">
        <v>281.60000000000002</v>
      </c>
      <c r="K17" s="6">
        <v>279.10000000000002</v>
      </c>
      <c r="L17" s="6">
        <v>309.2</v>
      </c>
      <c r="M17" s="6">
        <v>309.89999999999998</v>
      </c>
      <c r="N17" s="6">
        <v>313.5</v>
      </c>
      <c r="O17" s="14">
        <v>311.5</v>
      </c>
      <c r="P17" s="6">
        <v>322.39999999999998</v>
      </c>
      <c r="Q17" s="6">
        <v>314.5</v>
      </c>
      <c r="R17" s="6">
        <v>316.3</v>
      </c>
      <c r="S17" s="6">
        <v>320.89999999999998</v>
      </c>
      <c r="T17" s="6">
        <v>318.7</v>
      </c>
      <c r="U17" s="6">
        <v>332.9</v>
      </c>
      <c r="V17" s="6">
        <v>360</v>
      </c>
      <c r="W17" s="6">
        <v>368.6</v>
      </c>
      <c r="X17" s="6">
        <v>401.8</v>
      </c>
      <c r="Y17" s="6">
        <v>432.2</v>
      </c>
      <c r="Z17" s="6">
        <v>481.5</v>
      </c>
    </row>
    <row r="18" spans="1:29">
      <c r="A18" s="2" t="s">
        <v>32</v>
      </c>
      <c r="B18" s="5">
        <v>180.51400000000001</v>
      </c>
      <c r="C18" s="5">
        <v>190.7</v>
      </c>
      <c r="D18" s="5">
        <v>202.1</v>
      </c>
      <c r="E18" s="5">
        <v>216</v>
      </c>
      <c r="F18" s="5">
        <v>218.9</v>
      </c>
      <c r="G18" s="6">
        <v>218.9</v>
      </c>
      <c r="H18" s="6">
        <v>221.78</v>
      </c>
      <c r="I18" s="6">
        <v>224.26400000000001</v>
      </c>
      <c r="J18" s="6">
        <v>255.91399999999999</v>
      </c>
      <c r="K18" s="6">
        <v>263.72300000000001</v>
      </c>
      <c r="L18" s="6">
        <v>285.76400000000001</v>
      </c>
      <c r="M18" s="6">
        <v>291.84800000000001</v>
      </c>
      <c r="N18" s="6">
        <v>304.47300000000001</v>
      </c>
      <c r="O18" s="14">
        <v>315.18700000000001</v>
      </c>
      <c r="P18" s="6">
        <v>322.91399999999999</v>
      </c>
      <c r="Q18" s="6">
        <v>319.60399999999998</v>
      </c>
      <c r="R18" s="6">
        <v>320.97399999999999</v>
      </c>
      <c r="S18" s="6">
        <v>331.05500000000001</v>
      </c>
      <c r="T18" s="6">
        <v>336.03199999999998</v>
      </c>
      <c r="U18" s="6">
        <v>362.50599999999997</v>
      </c>
      <c r="V18" s="6">
        <v>384.6</v>
      </c>
      <c r="W18" s="6">
        <v>405.166</v>
      </c>
      <c r="X18" s="6">
        <v>431.38200000000001</v>
      </c>
      <c r="Y18" s="6">
        <v>457.99099999999999</v>
      </c>
      <c r="Z18" s="6">
        <v>494.762</v>
      </c>
    </row>
    <row r="19" spans="1:29" s="3" customFormat="1">
      <c r="A19" s="3" t="s">
        <v>33</v>
      </c>
      <c r="B19" s="11">
        <f t="shared" ref="B19:T19" si="0">SUM(B6:B18)</f>
        <v>3923.3240000000001</v>
      </c>
      <c r="C19" s="11">
        <f t="shared" si="0"/>
        <v>4220.7119999999995</v>
      </c>
      <c r="D19" s="11">
        <f t="shared" si="0"/>
        <v>4515.2629999999999</v>
      </c>
      <c r="E19" s="11">
        <f t="shared" si="0"/>
        <v>4718.8600000000015</v>
      </c>
      <c r="F19" s="11">
        <f t="shared" si="0"/>
        <v>4877.5220000000008</v>
      </c>
      <c r="G19" s="12">
        <f t="shared" si="0"/>
        <v>4177.7060000000001</v>
      </c>
      <c r="H19" s="12">
        <f t="shared" si="0"/>
        <v>4352.3530000000001</v>
      </c>
      <c r="I19" s="12">
        <f t="shared" si="0"/>
        <v>4506.0079999999998</v>
      </c>
      <c r="J19" s="12">
        <f t="shared" si="0"/>
        <v>4707.5520000000006</v>
      </c>
      <c r="K19" s="12">
        <f t="shared" si="0"/>
        <v>5410.2330000000002</v>
      </c>
      <c r="L19" s="12">
        <f t="shared" si="0"/>
        <v>5668.1039999999994</v>
      </c>
      <c r="M19" s="12">
        <f t="shared" si="0"/>
        <v>5803.7199999999993</v>
      </c>
      <c r="N19" s="12">
        <f t="shared" si="0"/>
        <v>6005.0110000000004</v>
      </c>
      <c r="O19" s="12">
        <f t="shared" si="0"/>
        <v>6088.692</v>
      </c>
      <c r="P19" s="8">
        <f t="shared" si="0"/>
        <v>6214.896999999999</v>
      </c>
      <c r="Q19" s="8">
        <f t="shared" si="0"/>
        <v>6286.4229999999998</v>
      </c>
      <c r="R19" s="8">
        <f t="shared" si="0"/>
        <v>6550.9649069999996</v>
      </c>
      <c r="S19" s="8">
        <f t="shared" si="0"/>
        <v>6714.6876560000001</v>
      </c>
      <c r="T19" s="8">
        <f t="shared" si="0"/>
        <v>6866.6019999999999</v>
      </c>
      <c r="U19" s="8">
        <f t="shared" ref="U19:Z19" si="1">SUM(U6:U18)</f>
        <v>7194.6321940000007</v>
      </c>
      <c r="V19" s="8">
        <f t="shared" si="1"/>
        <v>7600.7</v>
      </c>
      <c r="W19" s="8">
        <f t="shared" si="1"/>
        <v>7786.0526960000016</v>
      </c>
      <c r="X19" s="8">
        <f t="shared" si="1"/>
        <v>8491.8140000000003</v>
      </c>
      <c r="Y19" s="8">
        <f t="shared" si="1"/>
        <v>9052.7765620000009</v>
      </c>
      <c r="Z19" s="8">
        <f t="shared" si="1"/>
        <v>9769.4434140000012</v>
      </c>
      <c r="AC19" s="8"/>
    </row>
    <row r="20" spans="1:29">
      <c r="A20" s="2" t="s">
        <v>34</v>
      </c>
      <c r="B20" s="13">
        <v>50.825000000000003</v>
      </c>
      <c r="C20" s="13">
        <v>52.661999999999999</v>
      </c>
      <c r="D20" s="13">
        <v>56.164000000000001</v>
      </c>
      <c r="E20" s="13">
        <v>57.18</v>
      </c>
      <c r="F20" s="13">
        <v>62.408000000000001</v>
      </c>
      <c r="G20" s="14">
        <v>60.094999999999999</v>
      </c>
      <c r="H20" s="14">
        <v>58.847999999999999</v>
      </c>
      <c r="I20" s="14">
        <v>59.167000000000002</v>
      </c>
      <c r="J20" s="14">
        <v>61.674999999999997</v>
      </c>
      <c r="K20" s="14">
        <v>63.27</v>
      </c>
      <c r="L20" s="14">
        <v>69.606999999999999</v>
      </c>
      <c r="M20" s="14">
        <v>72.988</v>
      </c>
      <c r="N20" s="14">
        <v>70.995999999999995</v>
      </c>
      <c r="O20" s="14">
        <v>68.244</v>
      </c>
      <c r="P20" s="6">
        <v>67.436000000000007</v>
      </c>
      <c r="Q20" s="6">
        <v>63.459000000000003</v>
      </c>
      <c r="R20" s="6">
        <v>63.2</v>
      </c>
      <c r="S20" s="6">
        <v>62.481999999999999</v>
      </c>
      <c r="T20" s="6">
        <v>65.096999999999994</v>
      </c>
      <c r="U20" s="6">
        <v>67.673000000000002</v>
      </c>
      <c r="V20" s="6">
        <v>71.7</v>
      </c>
      <c r="W20" s="6">
        <v>73.417000000000002</v>
      </c>
      <c r="X20" s="6">
        <v>79.933000000000007</v>
      </c>
      <c r="Y20" s="6">
        <v>86.399000000000001</v>
      </c>
      <c r="Z20" s="49">
        <v>89.069000000000003</v>
      </c>
    </row>
    <row r="21" spans="1:29">
      <c r="A21" s="2" t="s">
        <v>35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14">
        <v>11.708</v>
      </c>
      <c r="N21" s="14">
        <v>11.372999999999999</v>
      </c>
      <c r="O21" s="14">
        <v>11.347</v>
      </c>
      <c r="P21" s="6">
        <v>10.286</v>
      </c>
      <c r="Q21" s="6">
        <v>10.669</v>
      </c>
      <c r="R21" s="6">
        <v>11.5692</v>
      </c>
      <c r="S21" s="6">
        <v>12.0661</v>
      </c>
      <c r="T21" s="6">
        <v>10.7</v>
      </c>
      <c r="U21" s="6">
        <v>10.811199999999999</v>
      </c>
      <c r="V21" s="6">
        <v>11.6</v>
      </c>
      <c r="W21" s="6">
        <v>11.9099</v>
      </c>
      <c r="X21" s="6">
        <v>11.996</v>
      </c>
      <c r="Y21" s="6">
        <v>12.844200000000001</v>
      </c>
      <c r="Z21" s="49">
        <v>14.0311</v>
      </c>
    </row>
    <row r="22" spans="1:29">
      <c r="A22" s="2" t="s">
        <v>36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14">
        <v>2.0459999999999998</v>
      </c>
      <c r="N22" s="14">
        <v>2.5099999999999998</v>
      </c>
      <c r="O22" s="14">
        <v>2.1949999999999998</v>
      </c>
      <c r="P22" s="6">
        <v>2.3740000000000001</v>
      </c>
      <c r="Q22" s="6">
        <v>2.3690000000000002</v>
      </c>
      <c r="R22" s="6">
        <v>2.5460639999999999</v>
      </c>
      <c r="S22" s="6">
        <v>2.4289930000000002</v>
      </c>
      <c r="T22" s="6">
        <v>2.4089999999999998</v>
      </c>
      <c r="U22" s="6">
        <v>2.4497939999999998</v>
      </c>
      <c r="V22" s="6">
        <v>3.3</v>
      </c>
      <c r="W22" s="6">
        <v>2.7614290000000001</v>
      </c>
      <c r="X22" s="6">
        <v>3.3580000000000001</v>
      </c>
      <c r="Y22" s="6">
        <v>3.0662159999999998</v>
      </c>
      <c r="Z22" s="49">
        <v>3.934758</v>
      </c>
      <c r="AB22" s="6"/>
      <c r="AC22" s="6"/>
    </row>
    <row r="23" spans="1:29">
      <c r="A23" s="2" t="s">
        <v>37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14">
        <v>7.05</v>
      </c>
      <c r="N23" s="14">
        <v>6.6230000000000002</v>
      </c>
      <c r="O23" s="14">
        <v>6.0789999999999997</v>
      </c>
      <c r="P23" s="6">
        <v>6.57</v>
      </c>
      <c r="Q23" s="6">
        <v>6.6609999999999996</v>
      </c>
      <c r="R23" s="6">
        <v>6.9158340000000003</v>
      </c>
      <c r="S23" s="6">
        <v>7.3638209999999997</v>
      </c>
      <c r="T23" s="6">
        <v>7.7160000000000002</v>
      </c>
      <c r="U23" s="6">
        <v>7.8809189999999996</v>
      </c>
      <c r="V23" s="6">
        <v>8.5</v>
      </c>
      <c r="W23" s="6">
        <v>8.2372789999999991</v>
      </c>
      <c r="X23" s="6">
        <v>9.4139999999999997</v>
      </c>
      <c r="Y23" s="6">
        <v>9.8291310000000003</v>
      </c>
      <c r="Z23" s="49">
        <v>12.918920999999999</v>
      </c>
      <c r="AC23" s="6"/>
    </row>
    <row r="24" spans="1:29">
      <c r="A24" s="2" t="s">
        <v>38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14">
        <v>3.012</v>
      </c>
      <c r="N24" s="14">
        <v>3.21</v>
      </c>
      <c r="O24" s="14">
        <v>3.7170000000000001</v>
      </c>
      <c r="P24" s="6">
        <v>3.702</v>
      </c>
      <c r="Q24" s="6">
        <v>3.585</v>
      </c>
      <c r="R24" s="6">
        <v>3.6302569999999998</v>
      </c>
      <c r="S24" s="6">
        <v>3.860439</v>
      </c>
      <c r="T24" s="6">
        <v>4.4359999999999999</v>
      </c>
      <c r="U24" s="6">
        <v>4.2856810000000003</v>
      </c>
      <c r="V24" s="6">
        <v>4.9000000000000004</v>
      </c>
      <c r="W24" s="6">
        <v>4.6028169999999999</v>
      </c>
      <c r="X24" s="6">
        <v>5.0119999999999996</v>
      </c>
      <c r="Y24" s="6">
        <v>5.3600839999999996</v>
      </c>
      <c r="Z24" s="49">
        <v>7.7233679999999998</v>
      </c>
    </row>
    <row r="25" spans="1:29" s="3" customFormat="1">
      <c r="A25" s="3" t="s">
        <v>39</v>
      </c>
      <c r="B25" s="11">
        <f>SUM(B19:B24)</f>
        <v>3974.1489999999999</v>
      </c>
      <c r="C25" s="11">
        <f t="shared" ref="C25:T25" si="2">SUM(C19:C24)</f>
        <v>4273.3739999999998</v>
      </c>
      <c r="D25" s="11">
        <f t="shared" si="2"/>
        <v>4571.4269999999997</v>
      </c>
      <c r="E25" s="11">
        <f t="shared" si="2"/>
        <v>4776.0400000000018</v>
      </c>
      <c r="F25" s="11">
        <f t="shared" si="2"/>
        <v>4939.9300000000012</v>
      </c>
      <c r="G25" s="12">
        <f t="shared" si="2"/>
        <v>4237.8010000000004</v>
      </c>
      <c r="H25" s="12">
        <f t="shared" si="2"/>
        <v>4411.201</v>
      </c>
      <c r="I25" s="12">
        <f t="shared" si="2"/>
        <v>4565.1750000000002</v>
      </c>
      <c r="J25" s="12">
        <f t="shared" si="2"/>
        <v>4769.2270000000008</v>
      </c>
      <c r="K25" s="12">
        <f t="shared" si="2"/>
        <v>5473.5030000000006</v>
      </c>
      <c r="L25" s="12">
        <f t="shared" si="2"/>
        <v>5737.7109999999993</v>
      </c>
      <c r="M25" s="12">
        <f t="shared" si="2"/>
        <v>5900.5239999999994</v>
      </c>
      <c r="N25" s="12">
        <f t="shared" si="2"/>
        <v>6099.723</v>
      </c>
      <c r="O25" s="12">
        <f t="shared" si="2"/>
        <v>6180.2739999999985</v>
      </c>
      <c r="P25" s="12">
        <f t="shared" si="2"/>
        <v>6305.2649999999985</v>
      </c>
      <c r="Q25" s="12">
        <f t="shared" si="2"/>
        <v>6373.1659999999993</v>
      </c>
      <c r="R25" s="12">
        <f t="shared" si="2"/>
        <v>6638.8262619999996</v>
      </c>
      <c r="S25" s="12">
        <f t="shared" si="2"/>
        <v>6802.8890090000004</v>
      </c>
      <c r="T25" s="12">
        <f t="shared" si="2"/>
        <v>6956.9599999999991</v>
      </c>
      <c r="U25" s="12">
        <f t="shared" ref="U25:Z25" si="3">SUM(U19:U24)</f>
        <v>7287.7327880000012</v>
      </c>
      <c r="V25" s="12">
        <f t="shared" si="3"/>
        <v>7700.7</v>
      </c>
      <c r="W25" s="12">
        <f t="shared" si="3"/>
        <v>7886.9811210000016</v>
      </c>
      <c r="X25" s="12">
        <f t="shared" si="3"/>
        <v>8601.5270000000019</v>
      </c>
      <c r="Y25" s="12">
        <f t="shared" si="3"/>
        <v>9170.2751929999995</v>
      </c>
      <c r="Z25" s="12">
        <f t="shared" si="3"/>
        <v>9897.1205610000015</v>
      </c>
    </row>
    <row r="26" spans="1:29">
      <c r="B26" s="12">
        <f t="shared" ref="B26:X26" si="4">B48+B71+B141+B164+B187</f>
        <v>3974.15</v>
      </c>
      <c r="C26" s="12">
        <f t="shared" si="4"/>
        <v>4265.5289999999995</v>
      </c>
      <c r="D26" s="12">
        <f t="shared" si="4"/>
        <v>4563.2060000000001</v>
      </c>
      <c r="E26" s="12">
        <f t="shared" si="4"/>
        <v>4767.9260000000004</v>
      </c>
      <c r="F26" s="12">
        <f t="shared" si="4"/>
        <v>4932.2259999999997</v>
      </c>
      <c r="G26" s="12">
        <f t="shared" si="4"/>
        <v>4237.8030000000008</v>
      </c>
      <c r="H26" s="12">
        <f t="shared" si="4"/>
        <v>4411.2030000000004</v>
      </c>
      <c r="I26" s="12">
        <f t="shared" si="4"/>
        <v>4565.174</v>
      </c>
      <c r="J26" s="12">
        <f t="shared" si="4"/>
        <v>4769.2269999999999</v>
      </c>
      <c r="K26" s="12">
        <f t="shared" si="4"/>
        <v>5473.5030000000006</v>
      </c>
      <c r="L26" s="12">
        <f t="shared" si="4"/>
        <v>5737.7079999999987</v>
      </c>
      <c r="M26" s="12">
        <f t="shared" si="4"/>
        <v>5900.523000000001</v>
      </c>
      <c r="N26" s="12">
        <f t="shared" si="4"/>
        <v>6099.7240000000011</v>
      </c>
      <c r="O26" s="12">
        <f t="shared" si="4"/>
        <v>6180.2750000000005</v>
      </c>
      <c r="P26" s="12">
        <f t="shared" si="4"/>
        <v>6305.2650000000003</v>
      </c>
      <c r="Q26" s="12">
        <f t="shared" si="4"/>
        <v>6373.165</v>
      </c>
      <c r="R26" s="12">
        <f t="shared" si="4"/>
        <v>6638.8270000000002</v>
      </c>
      <c r="S26" s="12">
        <f t="shared" si="4"/>
        <v>6802.8890090000004</v>
      </c>
      <c r="T26" s="12">
        <f t="shared" si="4"/>
        <v>6956.9309999999996</v>
      </c>
      <c r="U26" s="12">
        <f t="shared" si="4"/>
        <v>7288.4385089999987</v>
      </c>
      <c r="V26" s="12">
        <f t="shared" si="4"/>
        <v>7700.1529280000013</v>
      </c>
      <c r="W26" s="12">
        <f t="shared" si="4"/>
        <v>7886.9811209999989</v>
      </c>
      <c r="X26" s="12">
        <f t="shared" si="4"/>
        <v>8601.5630000000001</v>
      </c>
      <c r="Y26" s="12">
        <f>Y48+Y71+Y141+Y164+Y187</f>
        <v>9170.2751929999995</v>
      </c>
      <c r="Z26" s="12">
        <f>Z48+Z71+Z141+Z164+Z187</f>
        <v>9897.1199610000003</v>
      </c>
    </row>
    <row r="27" spans="1:29">
      <c r="A27" s="3" t="s">
        <v>40</v>
      </c>
      <c r="B27" s="9"/>
      <c r="C27" s="9"/>
      <c r="D27" s="9"/>
      <c r="E27" s="9"/>
      <c r="F27" s="9"/>
      <c r="S27" s="3"/>
      <c r="Y27" s="14"/>
      <c r="Z27" s="14"/>
    </row>
    <row r="28" spans="1:29" s="3" customFormat="1">
      <c r="B28" s="4">
        <v>2000</v>
      </c>
      <c r="C28" s="4">
        <v>2001</v>
      </c>
      <c r="D28" s="4">
        <v>2002</v>
      </c>
      <c r="E28" s="4">
        <v>2003</v>
      </c>
      <c r="F28" s="4">
        <v>2004</v>
      </c>
      <c r="G28" s="3">
        <v>2004</v>
      </c>
      <c r="H28" s="3">
        <v>2005</v>
      </c>
      <c r="I28" s="3">
        <v>2006</v>
      </c>
      <c r="J28" s="3">
        <v>2007</v>
      </c>
      <c r="K28" s="3">
        <v>2008</v>
      </c>
      <c r="L28" s="3">
        <v>2009</v>
      </c>
      <c r="M28" s="3">
        <v>2010</v>
      </c>
      <c r="N28" s="3">
        <v>2011</v>
      </c>
      <c r="O28" s="3">
        <v>2012</v>
      </c>
      <c r="P28" s="3">
        <v>2013</v>
      </c>
      <c r="Q28" s="3">
        <v>2014</v>
      </c>
      <c r="R28" s="3">
        <v>2015</v>
      </c>
      <c r="S28" s="3">
        <v>2016</v>
      </c>
      <c r="T28" s="3">
        <v>2017</v>
      </c>
      <c r="U28" s="3">
        <v>2018</v>
      </c>
      <c r="V28" s="3">
        <v>2019</v>
      </c>
      <c r="W28" s="3">
        <v>2020</v>
      </c>
      <c r="X28" s="3">
        <v>2021</v>
      </c>
      <c r="Y28" s="3">
        <v>2022</v>
      </c>
      <c r="Z28" s="3">
        <v>2023</v>
      </c>
      <c r="AA28" s="8"/>
    </row>
    <row r="29" spans="1:29">
      <c r="A29" s="2" t="s">
        <v>20</v>
      </c>
      <c r="B29" s="5">
        <v>249.08</v>
      </c>
      <c r="C29" s="5">
        <v>256.39999999999998</v>
      </c>
      <c r="D29" s="5">
        <v>273.2</v>
      </c>
      <c r="E29" s="5">
        <v>279.2</v>
      </c>
      <c r="F29" s="5">
        <v>285.10000000000002</v>
      </c>
      <c r="G29" s="6">
        <v>178</v>
      </c>
      <c r="H29" s="6">
        <v>183.1</v>
      </c>
      <c r="I29" s="6">
        <v>183</v>
      </c>
      <c r="J29" s="6">
        <v>184.2</v>
      </c>
      <c r="K29" s="6">
        <v>255.2</v>
      </c>
      <c r="L29" s="6">
        <v>271</v>
      </c>
      <c r="M29" s="6">
        <v>280.10000000000002</v>
      </c>
      <c r="N29" s="6">
        <v>283.3</v>
      </c>
      <c r="O29" s="14">
        <v>286</v>
      </c>
      <c r="P29" s="6">
        <v>291.5</v>
      </c>
      <c r="Q29" s="6">
        <v>310.3</v>
      </c>
      <c r="R29" s="6">
        <v>319</v>
      </c>
      <c r="S29" s="6">
        <v>324.7</v>
      </c>
      <c r="T29" s="6">
        <v>337.4</v>
      </c>
      <c r="U29" s="6">
        <v>358.1</v>
      </c>
      <c r="V29" s="6">
        <v>375.2</v>
      </c>
      <c r="W29" s="6">
        <v>405.5</v>
      </c>
      <c r="X29" s="6">
        <v>449.2</v>
      </c>
      <c r="Y29" s="6">
        <v>498.3</v>
      </c>
      <c r="Z29" s="6">
        <v>519.70000000000005</v>
      </c>
      <c r="AA29" s="8"/>
    </row>
    <row r="30" spans="1:29">
      <c r="A30" s="2" t="s">
        <v>21</v>
      </c>
      <c r="B30" s="5">
        <v>367.12700000000001</v>
      </c>
      <c r="C30" s="5">
        <v>399.02699999999999</v>
      </c>
      <c r="D30" s="5">
        <v>413.13799999999998</v>
      </c>
      <c r="E30" s="5">
        <v>434.91399999999999</v>
      </c>
      <c r="F30" s="5">
        <v>438.185</v>
      </c>
      <c r="G30" s="6">
        <v>353.18400000000003</v>
      </c>
      <c r="H30" s="6">
        <v>362.24400000000003</v>
      </c>
      <c r="I30" s="6">
        <v>371.62700000000001</v>
      </c>
      <c r="J30" s="6">
        <v>404.52699999999999</v>
      </c>
      <c r="K30" s="6">
        <v>425.82400000000001</v>
      </c>
      <c r="L30" s="6">
        <v>432.63200000000001</v>
      </c>
      <c r="M30" s="6">
        <v>430.661</v>
      </c>
      <c r="N30" s="6">
        <v>445.75700000000001</v>
      </c>
      <c r="O30" s="14">
        <v>439.18900000000002</v>
      </c>
      <c r="P30" s="6">
        <v>454.69</v>
      </c>
      <c r="Q30" s="6">
        <v>456.43599999999998</v>
      </c>
      <c r="R30" s="6">
        <v>464.33699999999999</v>
      </c>
      <c r="S30" s="6">
        <v>473.66699999999997</v>
      </c>
      <c r="T30" s="6">
        <v>477.70600000000002</v>
      </c>
      <c r="U30" s="6">
        <v>495.7</v>
      </c>
      <c r="V30" s="6">
        <v>519.79100000000005</v>
      </c>
      <c r="W30" s="6">
        <v>539.63</v>
      </c>
      <c r="X30" s="6">
        <v>601.52099999999996</v>
      </c>
      <c r="Y30" s="6">
        <v>643.28300000000002</v>
      </c>
      <c r="Z30" s="6">
        <v>676.70100000000002</v>
      </c>
      <c r="AA30" s="8"/>
    </row>
    <row r="31" spans="1:29">
      <c r="A31" s="2" t="s">
        <v>22</v>
      </c>
      <c r="B31" s="5">
        <v>277.62299999999999</v>
      </c>
      <c r="C31" s="5">
        <v>301.8</v>
      </c>
      <c r="D31" s="5">
        <v>308.33</v>
      </c>
      <c r="E31" s="5">
        <v>318.18099999999998</v>
      </c>
      <c r="F31" s="5">
        <v>327.05500000000001</v>
      </c>
      <c r="G31" s="6">
        <v>258.89100000000002</v>
      </c>
      <c r="H31" s="6">
        <v>268.488</v>
      </c>
      <c r="I31" s="6">
        <v>272.63299999999998</v>
      </c>
      <c r="J31" s="6">
        <v>281.05799999999999</v>
      </c>
      <c r="K31" s="6">
        <v>303.53300000000002</v>
      </c>
      <c r="L31" s="6">
        <v>339.85500000000002</v>
      </c>
      <c r="M31" s="6">
        <v>326.334</v>
      </c>
      <c r="N31" s="6">
        <v>325.85899999999998</v>
      </c>
      <c r="O31" s="14">
        <v>330.06400000000002</v>
      </c>
      <c r="P31" s="6">
        <v>343.17399999999998</v>
      </c>
      <c r="Q31" s="6">
        <v>356.21899999999999</v>
      </c>
      <c r="R31" s="6">
        <v>356.863</v>
      </c>
      <c r="S31" s="6">
        <v>364.72930000000002</v>
      </c>
      <c r="T31" s="6">
        <v>377.81200000000001</v>
      </c>
      <c r="U31" s="6">
        <v>398.3</v>
      </c>
      <c r="V31" s="6">
        <v>419.1995</v>
      </c>
      <c r="W31" s="6">
        <v>443.32400000000001</v>
      </c>
      <c r="X31" s="6">
        <v>497.80500000000001</v>
      </c>
      <c r="Y31" s="6">
        <v>530.80269499999997</v>
      </c>
      <c r="Z31" s="6">
        <v>567.59630000000004</v>
      </c>
      <c r="AA31" s="8"/>
    </row>
    <row r="32" spans="1:29">
      <c r="A32" s="2" t="s">
        <v>23</v>
      </c>
      <c r="B32" s="5">
        <v>179.92400000000001</v>
      </c>
      <c r="C32" s="5">
        <v>191.178</v>
      </c>
      <c r="D32" s="5">
        <v>202.2</v>
      </c>
      <c r="E32" s="5">
        <v>205.5</v>
      </c>
      <c r="F32" s="5">
        <v>224.3</v>
      </c>
      <c r="G32" s="6">
        <v>154.80000000000001</v>
      </c>
      <c r="H32" s="6">
        <v>148.1</v>
      </c>
      <c r="I32" s="6">
        <v>160.80000000000001</v>
      </c>
      <c r="J32" s="6">
        <v>170.6</v>
      </c>
      <c r="K32" s="6">
        <v>209.1</v>
      </c>
      <c r="L32" s="6">
        <v>216.5</v>
      </c>
      <c r="M32" s="6">
        <v>234.5</v>
      </c>
      <c r="N32" s="6">
        <v>236.7</v>
      </c>
      <c r="O32" s="14">
        <v>241.9</v>
      </c>
      <c r="P32" s="6">
        <v>247.5</v>
      </c>
      <c r="Q32" s="6">
        <v>251.4</v>
      </c>
      <c r="R32" s="6">
        <v>258.3</v>
      </c>
      <c r="S32" s="6">
        <v>272.60000000000002</v>
      </c>
      <c r="T32" s="6">
        <v>278.5</v>
      </c>
      <c r="U32" s="6">
        <v>300.3</v>
      </c>
      <c r="V32" s="6">
        <v>311.7</v>
      </c>
      <c r="W32" s="6">
        <v>325.8</v>
      </c>
      <c r="X32" s="6">
        <v>369.2</v>
      </c>
      <c r="Y32" s="6">
        <v>406.4</v>
      </c>
      <c r="Z32" s="6">
        <v>429.8</v>
      </c>
      <c r="AA32" s="8"/>
    </row>
    <row r="33" spans="1:27">
      <c r="A33" s="2" t="s">
        <v>24</v>
      </c>
      <c r="B33" s="5">
        <v>151.26</v>
      </c>
      <c r="C33" s="5">
        <v>160.51599999999999</v>
      </c>
      <c r="D33" s="5">
        <v>173.642</v>
      </c>
      <c r="E33" s="5">
        <v>184.505</v>
      </c>
      <c r="F33" s="5">
        <v>192.6</v>
      </c>
      <c r="G33" s="6">
        <v>126.339</v>
      </c>
      <c r="H33" s="6">
        <v>128.566</v>
      </c>
      <c r="I33" s="6">
        <v>139.62200000000001</v>
      </c>
      <c r="J33" s="6">
        <v>151.25</v>
      </c>
      <c r="K33" s="6">
        <v>193.32400000000001</v>
      </c>
      <c r="L33" s="6">
        <v>187.46100000000001</v>
      </c>
      <c r="M33" s="6">
        <v>187.88900000000001</v>
      </c>
      <c r="N33" s="6">
        <v>194.56399999999999</v>
      </c>
      <c r="O33" s="14">
        <v>192.828</v>
      </c>
      <c r="P33" s="6">
        <v>206.33500000000001</v>
      </c>
      <c r="Q33" s="6">
        <v>215.505</v>
      </c>
      <c r="R33" s="6">
        <v>214.245</v>
      </c>
      <c r="S33" s="6">
        <v>222.66800000000001</v>
      </c>
      <c r="T33" s="6">
        <v>236.315</v>
      </c>
      <c r="U33" s="6">
        <v>253.9</v>
      </c>
      <c r="V33" s="6">
        <v>269.22199999999998</v>
      </c>
      <c r="W33" s="6">
        <v>281.06299999999999</v>
      </c>
      <c r="X33" s="6">
        <v>319.35899999999998</v>
      </c>
      <c r="Y33" s="6">
        <v>350.37</v>
      </c>
      <c r="Z33" s="6">
        <v>353.76299999999998</v>
      </c>
      <c r="AA33" s="8"/>
    </row>
    <row r="34" spans="1:27">
      <c r="A34" s="2" t="s">
        <v>25</v>
      </c>
      <c r="B34" s="5">
        <v>311.24799999999999</v>
      </c>
      <c r="C34" s="5">
        <v>348.8</v>
      </c>
      <c r="D34" s="5">
        <v>351.6</v>
      </c>
      <c r="E34" s="5">
        <v>363.3</v>
      </c>
      <c r="F34" s="5">
        <v>369.8</v>
      </c>
      <c r="G34" s="6">
        <v>241.6</v>
      </c>
      <c r="H34" s="6">
        <v>252.9</v>
      </c>
      <c r="I34" s="6">
        <v>260.8</v>
      </c>
      <c r="J34" s="6">
        <v>251.9</v>
      </c>
      <c r="K34" s="6">
        <v>328.64499999999998</v>
      </c>
      <c r="L34" s="6">
        <v>355.904</v>
      </c>
      <c r="M34" s="6">
        <v>365.709</v>
      </c>
      <c r="N34" s="6">
        <v>372.351</v>
      </c>
      <c r="O34" s="14">
        <v>380</v>
      </c>
      <c r="P34" s="6">
        <v>390.2</v>
      </c>
      <c r="Q34" s="6">
        <v>397</v>
      </c>
      <c r="R34" s="6">
        <v>410.7</v>
      </c>
      <c r="S34" s="6">
        <v>414.6</v>
      </c>
      <c r="T34" s="6">
        <v>423</v>
      </c>
      <c r="U34" s="6">
        <v>446.1</v>
      </c>
      <c r="V34" s="6">
        <v>470.3</v>
      </c>
      <c r="W34" s="6">
        <v>497.7</v>
      </c>
      <c r="X34" s="6">
        <v>556.29999999999995</v>
      </c>
      <c r="Y34" s="6">
        <v>599.79999999999995</v>
      </c>
      <c r="Z34" s="6">
        <v>626.20000000000005</v>
      </c>
      <c r="AA34" s="8"/>
    </row>
    <row r="35" spans="1:27">
      <c r="A35" s="2" t="s">
        <v>26</v>
      </c>
      <c r="B35" s="5">
        <v>224.53</v>
      </c>
      <c r="C35" s="5">
        <v>237.05500000000001</v>
      </c>
      <c r="D35" s="5">
        <v>254.4</v>
      </c>
      <c r="E35" s="5">
        <v>265.7</v>
      </c>
      <c r="F35" s="5">
        <v>274.5</v>
      </c>
      <c r="G35" s="6">
        <v>176.7</v>
      </c>
      <c r="H35" s="6">
        <v>186.5</v>
      </c>
      <c r="I35" s="6">
        <v>185.2</v>
      </c>
      <c r="J35" s="6">
        <v>189.8</v>
      </c>
      <c r="K35" s="6">
        <v>245</v>
      </c>
      <c r="L35" s="6">
        <v>266.10000000000002</v>
      </c>
      <c r="M35" s="6">
        <v>268.10000000000002</v>
      </c>
      <c r="N35" s="6">
        <v>284.10000000000002</v>
      </c>
      <c r="O35" s="14">
        <v>295.7</v>
      </c>
      <c r="P35" s="6">
        <v>296.702</v>
      </c>
      <c r="Q35" s="6">
        <v>291.46899999999999</v>
      </c>
      <c r="R35" s="6">
        <v>302.39400000000001</v>
      </c>
      <c r="S35" s="6">
        <v>306.31400000000002</v>
      </c>
      <c r="T35" s="6">
        <v>318.05799999999999</v>
      </c>
      <c r="U35" s="6">
        <v>333.7</v>
      </c>
      <c r="V35" s="6">
        <v>350.82299999999998</v>
      </c>
      <c r="W35" s="6">
        <v>378.49</v>
      </c>
      <c r="X35" s="6">
        <v>436.62</v>
      </c>
      <c r="Y35" s="6">
        <v>472.38799999999998</v>
      </c>
      <c r="Z35" s="6">
        <v>491.03699999999998</v>
      </c>
      <c r="AA35" s="8"/>
    </row>
    <row r="36" spans="1:27">
      <c r="A36" s="2" t="s">
        <v>27</v>
      </c>
      <c r="B36" s="5">
        <v>229.46799999999999</v>
      </c>
      <c r="C36" s="5">
        <v>241.506</v>
      </c>
      <c r="D36" s="5">
        <v>261.35599999999999</v>
      </c>
      <c r="E36" s="5">
        <v>276.63799999999998</v>
      </c>
      <c r="F36" s="5">
        <v>272.95999999999998</v>
      </c>
      <c r="G36" s="6">
        <v>197.20699999999999</v>
      </c>
      <c r="H36" s="6">
        <v>217.672</v>
      </c>
      <c r="I36" s="6">
        <v>222.92099999999999</v>
      </c>
      <c r="J36" s="6">
        <v>224.87100000000001</v>
      </c>
      <c r="K36" s="6">
        <v>235.107</v>
      </c>
      <c r="L36" s="6">
        <v>249.107</v>
      </c>
      <c r="M36" s="6">
        <v>258.23899999999998</v>
      </c>
      <c r="N36" s="6">
        <v>264.88200000000001</v>
      </c>
      <c r="O36" s="14">
        <v>266.95400000000001</v>
      </c>
      <c r="P36" s="6">
        <v>276.30500000000001</v>
      </c>
      <c r="Q36" s="6">
        <v>276.32299999999998</v>
      </c>
      <c r="R36" s="6">
        <v>282.78399999999999</v>
      </c>
      <c r="S36" s="6">
        <v>286.04500000000002</v>
      </c>
      <c r="T36" s="6">
        <v>292.88099999999997</v>
      </c>
      <c r="U36" s="6">
        <v>304.7</v>
      </c>
      <c r="V36" s="6">
        <v>319.483</v>
      </c>
      <c r="W36" s="6">
        <v>337.99299999999999</v>
      </c>
      <c r="X36" s="6">
        <v>379.16699999999997</v>
      </c>
      <c r="Y36" s="6">
        <v>401.87099999999998</v>
      </c>
      <c r="Z36" s="6">
        <v>422.95600000000002</v>
      </c>
      <c r="AA36" s="8"/>
    </row>
    <row r="37" spans="1:27">
      <c r="A37" s="2" t="s">
        <v>28</v>
      </c>
      <c r="B37" s="5">
        <v>59.238</v>
      </c>
      <c r="C37" s="5">
        <v>63.25</v>
      </c>
      <c r="D37" s="5">
        <v>65.028000000000006</v>
      </c>
      <c r="E37" s="5">
        <v>71.031000000000006</v>
      </c>
      <c r="F37" s="5">
        <v>71.384</v>
      </c>
      <c r="G37" s="6">
        <v>69.347999999999999</v>
      </c>
      <c r="H37" s="6">
        <v>74.605000000000004</v>
      </c>
      <c r="I37" s="6">
        <v>80.477999999999994</v>
      </c>
      <c r="J37" s="6">
        <v>95.445999999999998</v>
      </c>
      <c r="K37" s="6">
        <v>109.83799999999999</v>
      </c>
      <c r="L37" s="6">
        <v>101.53100000000001</v>
      </c>
      <c r="M37" s="6">
        <v>99.972999999999999</v>
      </c>
      <c r="N37" s="6">
        <v>104.637</v>
      </c>
      <c r="O37" s="14">
        <v>109.504</v>
      </c>
      <c r="P37" s="6">
        <v>110.869</v>
      </c>
      <c r="Q37" s="6">
        <v>117.499</v>
      </c>
      <c r="R37" s="6">
        <v>114.988</v>
      </c>
      <c r="S37" s="6">
        <v>120.35008999999999</v>
      </c>
      <c r="T37" s="6">
        <v>123.241</v>
      </c>
      <c r="U37" s="6">
        <v>130.5</v>
      </c>
      <c r="V37" s="6">
        <v>137.91728699999999</v>
      </c>
      <c r="W37" s="6">
        <v>146.30709400000001</v>
      </c>
      <c r="X37" s="6">
        <v>173.15199999999999</v>
      </c>
      <c r="Y37" s="6">
        <v>196.69395</v>
      </c>
      <c r="Z37" s="6">
        <v>205.54548199999999</v>
      </c>
      <c r="AA37" s="8"/>
    </row>
    <row r="38" spans="1:27">
      <c r="A38" s="2" t="s">
        <v>29</v>
      </c>
      <c r="B38" s="5">
        <v>289.28800000000001</v>
      </c>
      <c r="C38" s="5">
        <v>300.46600000000001</v>
      </c>
      <c r="D38" s="5">
        <v>306.12</v>
      </c>
      <c r="E38" s="5">
        <v>312.42099999999999</v>
      </c>
      <c r="F38" s="5">
        <v>326.18200000000002</v>
      </c>
      <c r="G38" s="6">
        <v>326.18200000000002</v>
      </c>
      <c r="H38" s="6">
        <v>339.73099999999999</v>
      </c>
      <c r="I38" s="6">
        <v>341.721</v>
      </c>
      <c r="J38" s="6">
        <v>314.86700000000002</v>
      </c>
      <c r="K38" s="6">
        <v>335.27100000000002</v>
      </c>
      <c r="L38" s="6">
        <v>345.09699999999998</v>
      </c>
      <c r="M38" s="6">
        <v>309.06700000000001</v>
      </c>
      <c r="N38" s="6">
        <v>333.94499999999999</v>
      </c>
      <c r="O38" s="14">
        <v>338.27800000000002</v>
      </c>
      <c r="P38" s="6">
        <v>364.197</v>
      </c>
      <c r="Q38" s="6">
        <v>351.57600000000002</v>
      </c>
      <c r="R38" s="6">
        <v>358.262</v>
      </c>
      <c r="S38" s="6">
        <v>378.54899999999998</v>
      </c>
      <c r="T38" s="6">
        <v>377.96800000000002</v>
      </c>
      <c r="U38" s="6">
        <v>403</v>
      </c>
      <c r="V38" s="6">
        <v>438.39100000000002</v>
      </c>
      <c r="W38" s="6">
        <v>468.69299999999998</v>
      </c>
      <c r="X38" s="6">
        <v>514.45000000000005</v>
      </c>
      <c r="Y38" s="6">
        <v>575.73800000000006</v>
      </c>
      <c r="Z38" s="6">
        <v>593.95299999999997</v>
      </c>
      <c r="AA38" s="8"/>
    </row>
    <row r="39" spans="1:27">
      <c r="A39" s="2" t="s">
        <v>30</v>
      </c>
      <c r="B39" s="5">
        <v>147.25200000000001</v>
      </c>
      <c r="C39" s="5">
        <v>151.33600000000001</v>
      </c>
      <c r="D39" s="5">
        <v>160.4</v>
      </c>
      <c r="E39" s="5">
        <v>165.8</v>
      </c>
      <c r="F39" s="5">
        <v>168.8</v>
      </c>
      <c r="G39" s="6">
        <v>168.8</v>
      </c>
      <c r="H39" s="6">
        <v>171.8</v>
      </c>
      <c r="I39" s="6">
        <v>175.9</v>
      </c>
      <c r="J39" s="6">
        <v>182.5</v>
      </c>
      <c r="K39" s="6">
        <v>186.8</v>
      </c>
      <c r="L39" s="6">
        <v>183.6</v>
      </c>
      <c r="M39" s="6">
        <v>186.4</v>
      </c>
      <c r="N39" s="6">
        <v>185.4</v>
      </c>
      <c r="O39" s="14">
        <v>180.6</v>
      </c>
      <c r="P39" s="6">
        <v>190.9</v>
      </c>
      <c r="Q39" s="6">
        <v>185.7</v>
      </c>
      <c r="R39" s="6">
        <v>188.6</v>
      </c>
      <c r="S39" s="6">
        <v>197.4</v>
      </c>
      <c r="T39" s="6">
        <v>205.4</v>
      </c>
      <c r="U39" s="6">
        <v>218.2</v>
      </c>
      <c r="V39" s="6">
        <v>240.8</v>
      </c>
      <c r="W39" s="6">
        <v>254.6</v>
      </c>
      <c r="X39" s="6">
        <v>285.3</v>
      </c>
      <c r="Y39" s="6">
        <v>314.10000000000002</v>
      </c>
      <c r="Z39" s="6">
        <v>319.5</v>
      </c>
      <c r="AA39" s="8"/>
    </row>
    <row r="40" spans="1:27">
      <c r="A40" s="2" t="s">
        <v>31</v>
      </c>
      <c r="B40" s="5">
        <v>121.295</v>
      </c>
      <c r="C40" s="5">
        <v>123.428</v>
      </c>
      <c r="D40" s="5">
        <v>130</v>
      </c>
      <c r="E40" s="5">
        <v>164.1</v>
      </c>
      <c r="F40" s="5">
        <v>160.5</v>
      </c>
      <c r="G40" s="6">
        <v>160.5</v>
      </c>
      <c r="H40" s="6">
        <v>162.9</v>
      </c>
      <c r="I40" s="6">
        <v>168.3</v>
      </c>
      <c r="J40" s="6">
        <v>173.7</v>
      </c>
      <c r="K40" s="6">
        <v>180.4</v>
      </c>
      <c r="L40" s="6">
        <v>193</v>
      </c>
      <c r="M40" s="6">
        <v>189.8</v>
      </c>
      <c r="N40" s="6">
        <v>189.9</v>
      </c>
      <c r="O40" s="14">
        <v>182.3</v>
      </c>
      <c r="P40" s="6">
        <v>188.6</v>
      </c>
      <c r="Q40" s="6">
        <v>190.8</v>
      </c>
      <c r="R40" s="6">
        <v>193.5</v>
      </c>
      <c r="S40" s="6">
        <v>200.1</v>
      </c>
      <c r="T40" s="6">
        <v>201.3</v>
      </c>
      <c r="U40" s="2">
        <v>211</v>
      </c>
      <c r="V40" s="6">
        <v>227</v>
      </c>
      <c r="W40" s="6">
        <v>237.4</v>
      </c>
      <c r="X40" s="6">
        <v>261.39999999999998</v>
      </c>
      <c r="Y40" s="6">
        <v>285</v>
      </c>
      <c r="Z40" s="6">
        <v>298.10000000000002</v>
      </c>
      <c r="AA40" s="8"/>
    </row>
    <row r="41" spans="1:27">
      <c r="A41" s="2" t="s">
        <v>32</v>
      </c>
      <c r="B41" s="5">
        <v>118.029</v>
      </c>
      <c r="C41" s="5">
        <v>121.9</v>
      </c>
      <c r="D41" s="5">
        <v>128</v>
      </c>
      <c r="E41" s="5">
        <v>132.6</v>
      </c>
      <c r="F41" s="5">
        <v>137.4</v>
      </c>
      <c r="G41" s="6">
        <v>137.4</v>
      </c>
      <c r="H41" s="6">
        <v>141.18199999999999</v>
      </c>
      <c r="I41" s="6">
        <v>140.715</v>
      </c>
      <c r="J41" s="6">
        <v>151.87200000000001</v>
      </c>
      <c r="K41" s="6">
        <v>155.202</v>
      </c>
      <c r="L41" s="6">
        <v>161.18199999999999</v>
      </c>
      <c r="M41" s="6">
        <v>159.53700000000001</v>
      </c>
      <c r="N41" s="6">
        <v>163.07</v>
      </c>
      <c r="O41" s="14">
        <v>166.00200000000001</v>
      </c>
      <c r="P41" s="6">
        <v>168.791</v>
      </c>
      <c r="Q41" s="6">
        <v>170.95500000000001</v>
      </c>
      <c r="R41" s="6">
        <v>176.78100000000001</v>
      </c>
      <c r="S41" s="6">
        <v>184.17500000000001</v>
      </c>
      <c r="T41" s="6">
        <v>191.13499999999999</v>
      </c>
      <c r="U41" s="2">
        <v>204.3</v>
      </c>
      <c r="V41" s="6">
        <v>227.214</v>
      </c>
      <c r="W41" s="6">
        <v>243.648</v>
      </c>
      <c r="X41" s="6">
        <v>272.40499999999997</v>
      </c>
      <c r="Y41" s="6">
        <v>296.98</v>
      </c>
      <c r="Z41" s="6">
        <v>308.77</v>
      </c>
      <c r="AA41" s="8"/>
    </row>
    <row r="42" spans="1:27" s="3" customFormat="1">
      <c r="A42" s="3" t="s">
        <v>33</v>
      </c>
      <c r="B42" s="11">
        <f t="shared" ref="B42:P42" si="5">SUM(B29:B41)</f>
        <v>2725.3620000000001</v>
      </c>
      <c r="C42" s="11">
        <f t="shared" si="5"/>
        <v>2896.6619999999998</v>
      </c>
      <c r="D42" s="11">
        <f t="shared" si="5"/>
        <v>3027.4139999999998</v>
      </c>
      <c r="E42" s="11">
        <f t="shared" si="5"/>
        <v>3173.89</v>
      </c>
      <c r="F42" s="11">
        <f t="shared" si="5"/>
        <v>3248.7660000000001</v>
      </c>
      <c r="G42" s="12">
        <f t="shared" si="5"/>
        <v>2548.9510000000005</v>
      </c>
      <c r="H42" s="12">
        <f t="shared" si="5"/>
        <v>2637.788</v>
      </c>
      <c r="I42" s="12">
        <f t="shared" si="5"/>
        <v>2703.7170000000006</v>
      </c>
      <c r="J42" s="12">
        <f t="shared" si="5"/>
        <v>2776.5909999999999</v>
      </c>
      <c r="K42" s="12">
        <f t="shared" si="5"/>
        <v>3163.2440000000006</v>
      </c>
      <c r="L42" s="12">
        <f t="shared" si="5"/>
        <v>3302.9689999999996</v>
      </c>
      <c r="M42" s="12">
        <f t="shared" si="5"/>
        <v>3296.3090000000002</v>
      </c>
      <c r="N42" s="12">
        <f t="shared" si="5"/>
        <v>3384.4650000000006</v>
      </c>
      <c r="O42" s="12">
        <f t="shared" si="5"/>
        <v>3409.3190000000004</v>
      </c>
      <c r="P42" s="8">
        <f t="shared" si="5"/>
        <v>3529.7630000000004</v>
      </c>
      <c r="Q42" s="8">
        <f t="shared" ref="Q42:Z42" si="6">SUM(Q29:Q41)</f>
        <v>3571.1819999999998</v>
      </c>
      <c r="R42" s="8">
        <f t="shared" si="6"/>
        <v>3640.7539999999999</v>
      </c>
      <c r="S42" s="8">
        <f t="shared" si="6"/>
        <v>3745.8973900000001</v>
      </c>
      <c r="T42" s="8">
        <f t="shared" si="6"/>
        <v>3840.7160000000003</v>
      </c>
      <c r="U42" s="8">
        <f t="shared" si="6"/>
        <v>4057.7999999999997</v>
      </c>
      <c r="V42" s="8">
        <f t="shared" si="6"/>
        <v>4307.0407870000008</v>
      </c>
      <c r="W42" s="8">
        <f t="shared" si="6"/>
        <v>4560.1480940000001</v>
      </c>
      <c r="X42" s="8">
        <f t="shared" si="6"/>
        <v>5115.8789999999999</v>
      </c>
      <c r="Y42" s="8">
        <f t="shared" si="6"/>
        <v>5571.7266450000006</v>
      </c>
      <c r="Z42" s="8">
        <f t="shared" si="6"/>
        <v>5813.6217820000002</v>
      </c>
    </row>
    <row r="43" spans="1:27">
      <c r="A43" s="2" t="s">
        <v>34</v>
      </c>
      <c r="B43" s="13">
        <v>35.89</v>
      </c>
      <c r="C43" s="13">
        <v>37.296999999999997</v>
      </c>
      <c r="D43" s="13">
        <v>37.627000000000002</v>
      </c>
      <c r="E43" s="13">
        <v>36.551000000000002</v>
      </c>
      <c r="F43" s="13">
        <v>40.238999999999997</v>
      </c>
      <c r="G43" s="14">
        <v>37.926000000000002</v>
      </c>
      <c r="H43" s="14">
        <v>39.603000000000002</v>
      </c>
      <c r="I43" s="14">
        <v>39.549999999999997</v>
      </c>
      <c r="J43" s="14">
        <v>40.018999999999998</v>
      </c>
      <c r="K43" s="14">
        <v>34.313000000000002</v>
      </c>
      <c r="L43" s="14">
        <v>37.137999999999998</v>
      </c>
      <c r="M43" s="14">
        <v>41.715000000000003</v>
      </c>
      <c r="N43" s="14">
        <v>40.380000000000003</v>
      </c>
      <c r="O43" s="14">
        <v>39.493000000000002</v>
      </c>
      <c r="P43" s="6">
        <v>38.509</v>
      </c>
      <c r="Q43" s="6">
        <v>38.929000000000002</v>
      </c>
      <c r="R43" s="6">
        <v>39.442999999999998</v>
      </c>
      <c r="S43" s="6">
        <v>39.667000000000002</v>
      </c>
      <c r="T43" s="6">
        <v>43.076000000000001</v>
      </c>
      <c r="U43" s="6">
        <v>45.5</v>
      </c>
      <c r="V43" s="6">
        <v>49.255000000000003</v>
      </c>
      <c r="W43" s="6">
        <v>52.55</v>
      </c>
      <c r="X43" s="6">
        <v>58.884999999999998</v>
      </c>
      <c r="Y43" s="6">
        <v>66.094999999999999</v>
      </c>
      <c r="Z43" s="6">
        <v>65.289000000000001</v>
      </c>
    </row>
    <row r="44" spans="1:27">
      <c r="A44" s="2" t="s">
        <v>35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14">
        <v>8.9920000000000009</v>
      </c>
      <c r="N44" s="14">
        <v>9.3070000000000004</v>
      </c>
      <c r="O44" s="14">
        <v>9.1959999999999997</v>
      </c>
      <c r="P44" s="6">
        <v>8.8940000000000001</v>
      </c>
      <c r="Q44" s="6">
        <v>8.609</v>
      </c>
      <c r="R44" s="6">
        <v>9.0299999999999994</v>
      </c>
      <c r="S44" s="6">
        <v>8.9509000000000007</v>
      </c>
      <c r="T44" s="6">
        <v>9.1620000000000008</v>
      </c>
      <c r="U44" s="6">
        <v>9.4</v>
      </c>
      <c r="V44" s="6">
        <v>9.6745000000000001</v>
      </c>
      <c r="W44" s="6">
        <v>9.9117999999999995</v>
      </c>
      <c r="X44" s="6">
        <v>10.305999999999999</v>
      </c>
      <c r="Y44" s="6">
        <v>10.6942</v>
      </c>
      <c r="Z44" s="6">
        <v>11.510400000000001</v>
      </c>
    </row>
    <row r="45" spans="1:27">
      <c r="A45" s="2" t="s">
        <v>36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14">
        <v>1.377</v>
      </c>
      <c r="N45" s="14">
        <v>1.4870000000000001</v>
      </c>
      <c r="O45" s="14">
        <v>1.21</v>
      </c>
      <c r="P45" s="6">
        <v>1.373</v>
      </c>
      <c r="Q45" s="6">
        <v>1.3120000000000001</v>
      </c>
      <c r="R45" s="6">
        <v>1.3169999999999999</v>
      </c>
      <c r="S45" s="6">
        <v>1.3429720000000001</v>
      </c>
      <c r="T45" s="6">
        <v>1.171</v>
      </c>
      <c r="U45" s="6">
        <v>1.2</v>
      </c>
      <c r="V45" s="6">
        <v>1.268991</v>
      </c>
      <c r="W45" s="6">
        <v>1.3772260000000001</v>
      </c>
      <c r="X45" s="6">
        <v>1.542</v>
      </c>
      <c r="Y45" s="6">
        <v>1.544921</v>
      </c>
      <c r="Z45" s="6">
        <v>2.3462480000000001</v>
      </c>
    </row>
    <row r="46" spans="1:27">
      <c r="A46" s="2" t="s">
        <v>37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14">
        <v>4.9470000000000001</v>
      </c>
      <c r="N46" s="14">
        <v>4.9649999999999999</v>
      </c>
      <c r="O46" s="14">
        <v>4.5869999999999997</v>
      </c>
      <c r="P46" s="6">
        <v>4.8609999999999998</v>
      </c>
      <c r="Q46" s="6">
        <v>4.7930000000000001</v>
      </c>
      <c r="R46" s="6">
        <v>4.9349999999999996</v>
      </c>
      <c r="S46" s="6">
        <v>5.3627539999999998</v>
      </c>
      <c r="T46" s="6">
        <v>5.4770000000000003</v>
      </c>
      <c r="U46" s="6">
        <v>5.7</v>
      </c>
      <c r="V46" s="6">
        <v>5.7824159999999996</v>
      </c>
      <c r="W46" s="6">
        <v>6.0568390000000001</v>
      </c>
      <c r="X46" s="6">
        <v>6.431</v>
      </c>
      <c r="Y46" s="6">
        <v>6.9627879999999998</v>
      </c>
      <c r="Z46" s="6">
        <v>9.6250750000000007</v>
      </c>
    </row>
    <row r="47" spans="1:27">
      <c r="A47" s="2" t="s">
        <v>38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14">
        <v>1.1459999999999999</v>
      </c>
      <c r="N47" s="14">
        <v>1.1910000000000001</v>
      </c>
      <c r="O47" s="14">
        <v>1.31</v>
      </c>
      <c r="P47" s="6">
        <v>1.385</v>
      </c>
      <c r="Q47" s="6">
        <v>1.198</v>
      </c>
      <c r="R47" s="6">
        <v>1.173</v>
      </c>
      <c r="S47" s="6">
        <v>1.1625030000000001</v>
      </c>
      <c r="T47" s="6">
        <v>1.339</v>
      </c>
      <c r="U47" s="6">
        <v>1.3</v>
      </c>
      <c r="V47" s="6">
        <v>1.433071</v>
      </c>
      <c r="W47" s="6">
        <v>1.4502980000000001</v>
      </c>
      <c r="X47" s="6">
        <v>1.7130000000000001</v>
      </c>
      <c r="Y47" s="6">
        <v>1.900933</v>
      </c>
      <c r="Z47" s="6">
        <v>3.3339629999999998</v>
      </c>
    </row>
    <row r="48" spans="1:27" s="3" customFormat="1">
      <c r="A48" s="3" t="s">
        <v>39</v>
      </c>
      <c r="B48" s="11">
        <f>SUM(B42:B47)</f>
        <v>2761.252</v>
      </c>
      <c r="C48" s="11">
        <f t="shared" ref="C48:Z48" si="7">SUM(C42:C47)</f>
        <v>2933.9589999999998</v>
      </c>
      <c r="D48" s="11">
        <f t="shared" si="7"/>
        <v>3065.0409999999997</v>
      </c>
      <c r="E48" s="11">
        <f t="shared" si="7"/>
        <v>3210.4409999999998</v>
      </c>
      <c r="F48" s="11">
        <f t="shared" si="7"/>
        <v>3289.0050000000001</v>
      </c>
      <c r="G48" s="12">
        <f t="shared" si="7"/>
        <v>2586.8770000000004</v>
      </c>
      <c r="H48" s="12">
        <f t="shared" si="7"/>
        <v>2677.3910000000001</v>
      </c>
      <c r="I48" s="12">
        <f t="shared" si="7"/>
        <v>2743.2670000000007</v>
      </c>
      <c r="J48" s="12">
        <f t="shared" si="7"/>
        <v>2816.6099999999997</v>
      </c>
      <c r="K48" s="12">
        <f t="shared" si="7"/>
        <v>3197.5570000000007</v>
      </c>
      <c r="L48" s="12">
        <f t="shared" si="7"/>
        <v>3340.1069999999995</v>
      </c>
      <c r="M48" s="12">
        <f t="shared" si="7"/>
        <v>3354.4860000000008</v>
      </c>
      <c r="N48" s="12">
        <f t="shared" si="7"/>
        <v>3441.7950000000005</v>
      </c>
      <c r="O48" s="12">
        <f t="shared" si="7"/>
        <v>3465.1150000000002</v>
      </c>
      <c r="P48" s="12">
        <f t="shared" si="7"/>
        <v>3584.7850000000003</v>
      </c>
      <c r="Q48" s="12">
        <f t="shared" si="7"/>
        <v>3626.0229999999997</v>
      </c>
      <c r="R48" s="12">
        <f t="shared" si="7"/>
        <v>3696.652</v>
      </c>
      <c r="S48" s="12">
        <f t="shared" si="7"/>
        <v>3802.383519</v>
      </c>
      <c r="T48" s="12">
        <f t="shared" si="7"/>
        <v>3900.9409999999998</v>
      </c>
      <c r="U48" s="12">
        <f t="shared" si="7"/>
        <v>4120.8999999999987</v>
      </c>
      <c r="V48" s="12">
        <f t="shared" si="7"/>
        <v>4374.4547650000013</v>
      </c>
      <c r="W48" s="12">
        <f t="shared" si="7"/>
        <v>4631.4942569999994</v>
      </c>
      <c r="X48" s="12">
        <f t="shared" si="7"/>
        <v>5194.7559999999994</v>
      </c>
      <c r="Y48" s="12">
        <f t="shared" si="7"/>
        <v>5658.9244870000002</v>
      </c>
      <c r="Z48" s="12">
        <f t="shared" si="7"/>
        <v>5905.7264679999998</v>
      </c>
    </row>
    <row r="49" spans="1:26">
      <c r="B49" s="5"/>
      <c r="C49" s="5"/>
      <c r="D49" s="5"/>
      <c r="E49" s="5"/>
      <c r="F49" s="5"/>
      <c r="G49" s="6"/>
      <c r="H49" s="6"/>
    </row>
    <row r="50" spans="1:26">
      <c r="A50" s="3" t="s">
        <v>41</v>
      </c>
      <c r="B50" s="9"/>
      <c r="C50" s="9"/>
      <c r="D50" s="9"/>
      <c r="E50" s="9"/>
      <c r="F50" s="9"/>
      <c r="S50" s="3"/>
    </row>
    <row r="51" spans="1:26" s="3" customFormat="1">
      <c r="B51" s="4">
        <v>2000</v>
      </c>
      <c r="C51" s="4">
        <v>2001</v>
      </c>
      <c r="D51" s="4">
        <v>2002</v>
      </c>
      <c r="E51" s="4">
        <v>2003</v>
      </c>
      <c r="F51" s="4">
        <v>2004</v>
      </c>
      <c r="G51" s="3">
        <v>2004</v>
      </c>
      <c r="H51" s="3">
        <v>2005</v>
      </c>
      <c r="I51" s="3">
        <v>2006</v>
      </c>
      <c r="J51" s="3">
        <v>2007</v>
      </c>
      <c r="K51" s="3">
        <v>2008</v>
      </c>
      <c r="L51" s="3">
        <v>2009</v>
      </c>
      <c r="M51" s="3">
        <v>2010</v>
      </c>
      <c r="N51" s="3">
        <v>2011</v>
      </c>
      <c r="O51" s="3">
        <v>2012</v>
      </c>
      <c r="P51" s="3">
        <v>2013</v>
      </c>
      <c r="Q51" s="3">
        <v>2014</v>
      </c>
      <c r="R51" s="3">
        <v>2015</v>
      </c>
      <c r="S51" s="3">
        <v>2016</v>
      </c>
      <c r="T51" s="3">
        <v>2017</v>
      </c>
      <c r="U51" s="3">
        <v>2018</v>
      </c>
      <c r="V51" s="3">
        <v>2019</v>
      </c>
      <c r="W51" s="3">
        <v>2020</v>
      </c>
      <c r="X51" s="3">
        <v>2021</v>
      </c>
      <c r="Y51" s="3">
        <v>2022</v>
      </c>
      <c r="Z51" s="3">
        <v>2023</v>
      </c>
    </row>
    <row r="52" spans="1:26">
      <c r="A52" s="2" t="s">
        <v>20</v>
      </c>
      <c r="B52" s="5">
        <v>55.134</v>
      </c>
      <c r="C52" s="5">
        <v>56.8</v>
      </c>
      <c r="D52" s="5">
        <v>68.099999999999994</v>
      </c>
      <c r="E52" s="5">
        <v>36.1</v>
      </c>
      <c r="F52" s="5">
        <v>40.6</v>
      </c>
      <c r="G52" s="6">
        <v>40.6</v>
      </c>
      <c r="H52" s="6">
        <v>47.5</v>
      </c>
      <c r="I52" s="6">
        <v>50</v>
      </c>
      <c r="J52" s="6">
        <v>54.9</v>
      </c>
      <c r="K52" s="6">
        <v>119.5</v>
      </c>
      <c r="L52" s="6">
        <v>135.19999999999999</v>
      </c>
      <c r="M52" s="6">
        <v>153.19999999999999</v>
      </c>
      <c r="N52" s="6">
        <v>163.6</v>
      </c>
      <c r="O52" s="14">
        <v>155.9</v>
      </c>
      <c r="P52" s="6">
        <v>162.5</v>
      </c>
      <c r="Q52" s="6">
        <v>164.1</v>
      </c>
      <c r="R52" s="6">
        <v>171.4</v>
      </c>
      <c r="S52" s="6">
        <v>178.6</v>
      </c>
      <c r="T52" s="6">
        <v>179.7</v>
      </c>
      <c r="U52" s="6">
        <v>187.6</v>
      </c>
      <c r="V52" s="6">
        <v>194.9</v>
      </c>
      <c r="W52" s="6">
        <v>190.5</v>
      </c>
      <c r="X52" s="6">
        <v>198.4</v>
      </c>
      <c r="Y52" s="6">
        <v>212.1</v>
      </c>
      <c r="Z52" s="6">
        <v>244.4</v>
      </c>
    </row>
    <row r="53" spans="1:26">
      <c r="A53" s="2" t="s">
        <v>21</v>
      </c>
      <c r="B53" s="5">
        <v>120.678</v>
      </c>
      <c r="C53" s="5">
        <v>142.398</v>
      </c>
      <c r="D53" s="5">
        <v>158.69300000000001</v>
      </c>
      <c r="E53" s="5">
        <v>164.67099999999999</v>
      </c>
      <c r="F53" s="5">
        <v>144.23099999999999</v>
      </c>
      <c r="G53" s="6">
        <v>144.23099999999999</v>
      </c>
      <c r="H53" s="6">
        <v>142.33199999999999</v>
      </c>
      <c r="I53" s="6">
        <v>156.57400000000001</v>
      </c>
      <c r="J53" s="6">
        <v>159.04499999999999</v>
      </c>
      <c r="K53" s="6">
        <v>185.98400000000001</v>
      </c>
      <c r="L53" s="6">
        <v>231.49</v>
      </c>
      <c r="M53" s="6">
        <v>222.29300000000001</v>
      </c>
      <c r="N53" s="6">
        <v>223.58699999999999</v>
      </c>
      <c r="O53" s="14">
        <v>224.696</v>
      </c>
      <c r="P53" s="6">
        <v>234.18600000000001</v>
      </c>
      <c r="Q53" s="6">
        <v>236.93299999999999</v>
      </c>
      <c r="R53" s="6">
        <v>230.25700000000001</v>
      </c>
      <c r="S53" s="6">
        <v>219.398</v>
      </c>
      <c r="T53" s="6">
        <v>233.36600000000001</v>
      </c>
      <c r="U53" s="6">
        <v>242.01300000000001</v>
      </c>
      <c r="V53" s="6">
        <v>261.76100000000002</v>
      </c>
      <c r="W53" s="6">
        <v>267.02600000000001</v>
      </c>
      <c r="X53" s="6">
        <v>297.17099999999999</v>
      </c>
      <c r="Y53" s="6">
        <v>299.38400000000001</v>
      </c>
      <c r="Z53" s="6">
        <v>319.43200000000002</v>
      </c>
    </row>
    <row r="54" spans="1:26">
      <c r="A54" s="2" t="s">
        <v>22</v>
      </c>
      <c r="B54" s="5">
        <v>62.848999999999997</v>
      </c>
      <c r="C54" s="5">
        <v>63.1</v>
      </c>
      <c r="D54" s="5">
        <v>70.302999999999997</v>
      </c>
      <c r="E54" s="5">
        <v>83.837000000000003</v>
      </c>
      <c r="F54" s="5">
        <v>86.375</v>
      </c>
      <c r="G54" s="6">
        <v>86.375</v>
      </c>
      <c r="H54" s="6">
        <v>76.489999999999995</v>
      </c>
      <c r="I54" s="6">
        <v>78.259</v>
      </c>
      <c r="J54" s="6">
        <v>86.614000000000004</v>
      </c>
      <c r="K54" s="6">
        <v>105.34099999999999</v>
      </c>
      <c r="L54" s="6">
        <v>122.754</v>
      </c>
      <c r="M54" s="6">
        <v>146.39500000000001</v>
      </c>
      <c r="N54" s="6">
        <v>151.613</v>
      </c>
      <c r="O54" s="14">
        <v>174.55699999999999</v>
      </c>
      <c r="P54" s="6">
        <v>183.709</v>
      </c>
      <c r="Q54" s="6">
        <v>176.21</v>
      </c>
      <c r="R54" s="6">
        <v>176.27099999999999</v>
      </c>
      <c r="S54" s="6">
        <v>163.02959999999999</v>
      </c>
      <c r="T54" s="6">
        <v>159.869</v>
      </c>
      <c r="U54" s="6">
        <v>143.50360000000001</v>
      </c>
      <c r="V54" s="6">
        <v>147.30000000000001</v>
      </c>
      <c r="W54" s="6">
        <v>136.2766</v>
      </c>
      <c r="X54" s="6">
        <v>160.518</v>
      </c>
      <c r="Y54" s="6">
        <f>169.644797</f>
        <v>169.64479700000001</v>
      </c>
      <c r="Z54" s="6">
        <v>178.696</v>
      </c>
    </row>
    <row r="55" spans="1:26">
      <c r="A55" s="2" t="s">
        <v>23</v>
      </c>
      <c r="B55" s="5">
        <v>40.159999999999997</v>
      </c>
      <c r="C55" s="5">
        <v>66.796000000000006</v>
      </c>
      <c r="D55" s="5">
        <v>77.3</v>
      </c>
      <c r="E55" s="5">
        <v>90.1</v>
      </c>
      <c r="F55" s="5">
        <v>105.7</v>
      </c>
      <c r="G55" s="6">
        <v>105.7</v>
      </c>
      <c r="H55" s="6">
        <v>128</v>
      </c>
      <c r="I55" s="6">
        <v>131.19999999999999</v>
      </c>
      <c r="J55" s="6">
        <v>140.80000000000001</v>
      </c>
      <c r="K55" s="6">
        <v>141.69999999999999</v>
      </c>
      <c r="L55" s="6">
        <v>124</v>
      </c>
      <c r="M55" s="6">
        <v>141.80000000000001</v>
      </c>
      <c r="N55" s="6">
        <v>156.80000000000001</v>
      </c>
      <c r="O55" s="14">
        <v>152.9</v>
      </c>
      <c r="P55" s="6">
        <v>140.1</v>
      </c>
      <c r="Q55" s="6">
        <v>167.1</v>
      </c>
      <c r="R55" s="6">
        <v>177.8</v>
      </c>
      <c r="S55" s="6">
        <v>177</v>
      </c>
      <c r="T55" s="6">
        <v>186.9</v>
      </c>
      <c r="U55" s="6">
        <v>191.6</v>
      </c>
      <c r="V55" s="6">
        <v>205</v>
      </c>
      <c r="W55" s="6">
        <v>190.4</v>
      </c>
      <c r="X55" s="6">
        <v>205.9</v>
      </c>
      <c r="Y55" s="6">
        <v>218.9</v>
      </c>
      <c r="Z55" s="6">
        <v>236</v>
      </c>
    </row>
    <row r="56" spans="1:26">
      <c r="A56" s="2" t="s">
        <v>24</v>
      </c>
      <c r="B56" s="5">
        <v>26.408999999999999</v>
      </c>
      <c r="C56" s="5">
        <v>32.036000000000001</v>
      </c>
      <c r="D56" s="5">
        <v>37.619999999999997</v>
      </c>
      <c r="E56" s="5">
        <v>34.832000000000001</v>
      </c>
      <c r="F56" s="5">
        <v>40.493000000000002</v>
      </c>
      <c r="G56" s="6">
        <v>40.493000000000002</v>
      </c>
      <c r="H56" s="6">
        <v>49.478000000000002</v>
      </c>
      <c r="I56" s="6">
        <v>40.901000000000003</v>
      </c>
      <c r="J56" s="6">
        <v>49.362000000000002</v>
      </c>
      <c r="K56" s="6">
        <v>57.311999999999998</v>
      </c>
      <c r="L56" s="6">
        <v>75.126000000000005</v>
      </c>
      <c r="M56" s="6">
        <v>78.245999999999995</v>
      </c>
      <c r="N56" s="6">
        <v>85.802000000000007</v>
      </c>
      <c r="O56" s="14">
        <v>89.858999999999995</v>
      </c>
      <c r="P56" s="6">
        <v>91.709000000000003</v>
      </c>
      <c r="Q56" s="6">
        <v>88.82</v>
      </c>
      <c r="R56" s="6">
        <v>108.136</v>
      </c>
      <c r="S56" s="6">
        <v>98.55</v>
      </c>
      <c r="T56" s="6">
        <v>100.628</v>
      </c>
      <c r="U56" s="6">
        <v>110.02800000000001</v>
      </c>
      <c r="V56" s="6">
        <v>112.035</v>
      </c>
      <c r="W56" s="6">
        <v>110.98699999999999</v>
      </c>
      <c r="X56" s="6">
        <v>118.746</v>
      </c>
      <c r="Y56" s="6">
        <v>119.851</v>
      </c>
      <c r="Z56" s="6">
        <v>120.715</v>
      </c>
    </row>
    <row r="57" spans="1:26">
      <c r="A57" s="2" t="s">
        <v>25</v>
      </c>
      <c r="B57" s="5">
        <v>54.180999999999997</v>
      </c>
      <c r="C57" s="5">
        <v>43.7</v>
      </c>
      <c r="D57" s="5">
        <v>54.4</v>
      </c>
      <c r="E57" s="5">
        <v>57.2</v>
      </c>
      <c r="F57" s="5">
        <v>81</v>
      </c>
      <c r="G57" s="2">
        <v>81</v>
      </c>
      <c r="H57" s="6">
        <v>81.400000000000006</v>
      </c>
      <c r="I57" s="6">
        <v>69.7</v>
      </c>
      <c r="J57" s="6">
        <v>73.3</v>
      </c>
      <c r="K57" s="6">
        <v>85.585999999999999</v>
      </c>
      <c r="L57" s="6">
        <v>93.528000000000006</v>
      </c>
      <c r="M57" s="6">
        <v>87.454999999999998</v>
      </c>
      <c r="N57" s="6">
        <v>95.795000000000002</v>
      </c>
      <c r="O57" s="14">
        <v>94.7</v>
      </c>
      <c r="P57" s="6">
        <v>92.6</v>
      </c>
      <c r="Q57" s="6">
        <v>94.2</v>
      </c>
      <c r="R57" s="6">
        <v>209.7</v>
      </c>
      <c r="S57" s="6">
        <v>215.7</v>
      </c>
      <c r="T57" s="6">
        <v>228</v>
      </c>
      <c r="U57" s="6">
        <v>237.7</v>
      </c>
      <c r="V57" s="6">
        <v>251.3</v>
      </c>
      <c r="W57" s="6">
        <v>241.6</v>
      </c>
      <c r="X57" s="6">
        <v>254.2</v>
      </c>
      <c r="Y57" s="6">
        <v>263.39999999999998</v>
      </c>
      <c r="Z57" s="6">
        <v>289.3</v>
      </c>
    </row>
    <row r="58" spans="1:26">
      <c r="A58" s="2" t="s">
        <v>26</v>
      </c>
      <c r="B58" s="5">
        <v>59.853999999999999</v>
      </c>
      <c r="C58" s="5">
        <v>39.659999999999997</v>
      </c>
      <c r="D58" s="5">
        <v>45.5</v>
      </c>
      <c r="E58" s="5">
        <v>50</v>
      </c>
      <c r="F58" s="5">
        <v>56.3</v>
      </c>
      <c r="G58" s="6">
        <v>56.3</v>
      </c>
      <c r="H58" s="6">
        <v>56.5</v>
      </c>
      <c r="I58" s="6">
        <v>64.900000000000006</v>
      </c>
      <c r="J58" s="6">
        <v>67.5</v>
      </c>
      <c r="K58" s="6">
        <v>80.5</v>
      </c>
      <c r="L58" s="6">
        <v>80.599999999999994</v>
      </c>
      <c r="M58" s="6">
        <v>85.9</v>
      </c>
      <c r="N58" s="6">
        <v>91</v>
      </c>
      <c r="O58" s="14">
        <v>93.7</v>
      </c>
      <c r="P58" s="6">
        <v>89.52</v>
      </c>
      <c r="Q58" s="6">
        <v>95.153000000000006</v>
      </c>
      <c r="R58" s="6">
        <v>85.85</v>
      </c>
      <c r="S58" s="6">
        <v>90.668999999999997</v>
      </c>
      <c r="T58" s="6">
        <v>90.869</v>
      </c>
      <c r="U58" s="6">
        <v>93.631</v>
      </c>
      <c r="V58" s="6">
        <v>93.494</v>
      </c>
      <c r="W58" s="6">
        <v>82.820999999999998</v>
      </c>
      <c r="X58" s="6">
        <v>89.947999999999993</v>
      </c>
      <c r="Y58" s="6">
        <v>91.244</v>
      </c>
      <c r="Z58" s="6">
        <v>94.356999999999999</v>
      </c>
    </row>
    <row r="59" spans="1:26">
      <c r="A59" s="2" t="s">
        <v>27</v>
      </c>
      <c r="B59" s="5">
        <v>69.334000000000003</v>
      </c>
      <c r="C59" s="5">
        <v>72.069999999999993</v>
      </c>
      <c r="D59" s="5">
        <v>85.504999999999995</v>
      </c>
      <c r="E59" s="5">
        <v>87.838999999999999</v>
      </c>
      <c r="F59" s="5">
        <v>91.974999999999994</v>
      </c>
      <c r="G59" s="6">
        <v>91.974999999999994</v>
      </c>
      <c r="H59" s="6">
        <v>96.554000000000002</v>
      </c>
      <c r="I59" s="6">
        <v>100.553</v>
      </c>
      <c r="J59" s="6">
        <v>94.007000000000005</v>
      </c>
      <c r="K59" s="6">
        <v>118.53100000000001</v>
      </c>
      <c r="L59" s="6">
        <v>127.667</v>
      </c>
      <c r="M59" s="6">
        <v>136.12100000000001</v>
      </c>
      <c r="N59" s="6">
        <v>149.61699999999999</v>
      </c>
      <c r="O59" s="14">
        <v>168.786</v>
      </c>
      <c r="P59" s="6">
        <v>174.989</v>
      </c>
      <c r="Q59" s="6">
        <v>179.21299999999999</v>
      </c>
      <c r="R59" s="6">
        <v>177.316</v>
      </c>
      <c r="S59" s="6">
        <v>172.571</v>
      </c>
      <c r="T59" s="6">
        <v>175.696</v>
      </c>
      <c r="U59" s="6">
        <v>181.16399999999999</v>
      </c>
      <c r="V59" s="6">
        <v>193.82300000000001</v>
      </c>
      <c r="W59" s="6">
        <v>191.303</v>
      </c>
      <c r="X59" s="6">
        <v>217.17500000000001</v>
      </c>
      <c r="Y59" s="6">
        <v>228.34299999999999</v>
      </c>
      <c r="Z59" s="6">
        <v>244.9</v>
      </c>
    </row>
    <row r="60" spans="1:26">
      <c r="A60" s="2" t="s">
        <v>28</v>
      </c>
      <c r="B60" s="5">
        <v>6.4329999999999998</v>
      </c>
      <c r="C60" s="5">
        <v>22.664999999999999</v>
      </c>
      <c r="D60" s="5">
        <v>24.824000000000002</v>
      </c>
      <c r="E60" s="5">
        <v>25.03</v>
      </c>
      <c r="F60" s="5">
        <v>27.196000000000002</v>
      </c>
      <c r="G60" s="6">
        <v>27.196000000000002</v>
      </c>
      <c r="H60" s="6">
        <v>29.385999999999999</v>
      </c>
      <c r="I60" s="6">
        <v>36.198999999999998</v>
      </c>
      <c r="J60" s="6">
        <v>47.594999999999999</v>
      </c>
      <c r="K60" s="6">
        <v>54.606999999999999</v>
      </c>
      <c r="L60" s="6">
        <v>55.728999999999999</v>
      </c>
      <c r="M60" s="6">
        <v>57.633000000000003</v>
      </c>
      <c r="N60" s="6">
        <v>53.156999999999996</v>
      </c>
      <c r="O60" s="14">
        <v>46.765000000000001</v>
      </c>
      <c r="P60" s="6">
        <v>42.228000000000002</v>
      </c>
      <c r="Q60" s="6">
        <v>43.78</v>
      </c>
      <c r="R60" s="6">
        <v>43.865000000000002</v>
      </c>
      <c r="S60" s="6">
        <v>45.333641999999998</v>
      </c>
      <c r="T60" s="6">
        <v>49.042000000000002</v>
      </c>
      <c r="U60" s="6">
        <v>49.393025000000002</v>
      </c>
      <c r="V60" s="6">
        <v>50.6</v>
      </c>
      <c r="W60" s="6">
        <v>46.563324999999999</v>
      </c>
      <c r="X60" s="6">
        <v>49.036999999999999</v>
      </c>
      <c r="Y60" s="6">
        <v>50.825664000000003</v>
      </c>
      <c r="Z60" s="6">
        <v>53.842505000000003</v>
      </c>
    </row>
    <row r="61" spans="1:26">
      <c r="A61" s="2" t="s">
        <v>29</v>
      </c>
      <c r="B61" s="5">
        <v>65.837999999999994</v>
      </c>
      <c r="C61" s="5">
        <v>65.561999999999998</v>
      </c>
      <c r="D61" s="5">
        <v>75.896000000000001</v>
      </c>
      <c r="E61" s="5">
        <v>71.304000000000002</v>
      </c>
      <c r="F61" s="5">
        <v>80.644999999999996</v>
      </c>
      <c r="G61" s="6">
        <v>80.644999999999996</v>
      </c>
      <c r="H61" s="6">
        <v>82.680999999999997</v>
      </c>
      <c r="I61" s="6">
        <v>97.668999999999997</v>
      </c>
      <c r="J61" s="6">
        <v>105.866</v>
      </c>
      <c r="K61" s="6">
        <v>129.822</v>
      </c>
      <c r="L61" s="6">
        <v>135.36799999999999</v>
      </c>
      <c r="M61" s="6">
        <v>142.197</v>
      </c>
      <c r="N61" s="6">
        <v>143.345</v>
      </c>
      <c r="O61" s="14">
        <v>149.97200000000001</v>
      </c>
      <c r="P61" s="6">
        <v>143.15799999999999</v>
      </c>
      <c r="Q61" s="6">
        <v>175.39599999999999</v>
      </c>
      <c r="R61" s="6">
        <v>179.727</v>
      </c>
      <c r="S61" s="6">
        <v>184.77799999999999</v>
      </c>
      <c r="T61" s="6">
        <v>195.708</v>
      </c>
      <c r="U61" s="6">
        <v>210.011</v>
      </c>
      <c r="V61" s="6">
        <v>215.70099999999999</v>
      </c>
      <c r="W61" s="6">
        <v>198.39699999999999</v>
      </c>
      <c r="X61" s="6">
        <v>206.096</v>
      </c>
      <c r="Y61" s="6">
        <v>227.53299999999999</v>
      </c>
      <c r="Z61" s="6">
        <v>255.11799999999999</v>
      </c>
    </row>
    <row r="62" spans="1:26">
      <c r="A62" s="2" t="s">
        <v>30</v>
      </c>
      <c r="B62" s="5">
        <v>36.121000000000002</v>
      </c>
      <c r="C62" s="5">
        <v>36.393000000000001</v>
      </c>
      <c r="D62" s="5">
        <v>42.8</v>
      </c>
      <c r="E62" s="5">
        <v>44.5</v>
      </c>
      <c r="F62" s="5">
        <v>52.3</v>
      </c>
      <c r="G62" s="6">
        <v>52.3</v>
      </c>
      <c r="H62" s="6">
        <v>58.4</v>
      </c>
      <c r="I62" s="6">
        <v>64.599999999999994</v>
      </c>
      <c r="J62" s="6">
        <v>66.599999999999994</v>
      </c>
      <c r="K62" s="6">
        <v>72.400000000000006</v>
      </c>
      <c r="L62" s="6">
        <v>80.900000000000006</v>
      </c>
      <c r="M62" s="6">
        <v>96.4</v>
      </c>
      <c r="N62" s="6">
        <v>98.6</v>
      </c>
      <c r="O62" s="14">
        <v>93.2</v>
      </c>
      <c r="P62" s="6">
        <v>94.1</v>
      </c>
      <c r="Q62" s="6">
        <v>96.3</v>
      </c>
      <c r="R62" s="6">
        <v>95.7</v>
      </c>
      <c r="S62" s="6">
        <v>98.4</v>
      </c>
      <c r="T62" s="6">
        <v>99.2</v>
      </c>
      <c r="U62" s="6">
        <v>103.9</v>
      </c>
      <c r="V62" s="6">
        <v>110.5</v>
      </c>
      <c r="W62" s="6">
        <v>111.1</v>
      </c>
      <c r="X62" s="6">
        <v>113.8</v>
      </c>
      <c r="Y62" s="6">
        <v>114.1</v>
      </c>
      <c r="Z62" s="6">
        <v>117.6</v>
      </c>
    </row>
    <row r="63" spans="1:26">
      <c r="A63" s="2" t="s">
        <v>31</v>
      </c>
      <c r="B63" s="5">
        <v>40.476999999999997</v>
      </c>
      <c r="C63" s="5">
        <v>45.469000000000001</v>
      </c>
      <c r="D63" s="5">
        <v>50.6</v>
      </c>
      <c r="E63" s="5">
        <v>55.7</v>
      </c>
      <c r="F63" s="5">
        <v>64.8</v>
      </c>
      <c r="G63" s="6">
        <v>64.8</v>
      </c>
      <c r="H63" s="6">
        <v>63.8</v>
      </c>
      <c r="I63" s="6">
        <v>65</v>
      </c>
      <c r="J63" s="6">
        <v>66.400000000000006</v>
      </c>
      <c r="K63" s="6">
        <v>62.8</v>
      </c>
      <c r="L63" s="6">
        <v>77.2</v>
      </c>
      <c r="M63" s="6">
        <v>77.400000000000006</v>
      </c>
      <c r="N63" s="6">
        <v>83.4</v>
      </c>
      <c r="O63" s="14">
        <v>91.1</v>
      </c>
      <c r="P63" s="6">
        <v>92</v>
      </c>
      <c r="Q63" s="6">
        <v>86</v>
      </c>
      <c r="R63" s="6">
        <v>83.2</v>
      </c>
      <c r="S63" s="6">
        <v>80.099999999999994</v>
      </c>
      <c r="T63" s="6">
        <v>74.400000000000006</v>
      </c>
      <c r="U63" s="6">
        <v>75.8</v>
      </c>
      <c r="V63" s="6">
        <v>83.9</v>
      </c>
      <c r="W63" s="6">
        <v>79.8</v>
      </c>
      <c r="X63" s="6">
        <v>88.3</v>
      </c>
      <c r="Y63" s="6">
        <v>86.8</v>
      </c>
      <c r="Z63" s="6">
        <v>99.1</v>
      </c>
    </row>
    <row r="64" spans="1:26">
      <c r="A64" s="2" t="s">
        <v>32</v>
      </c>
      <c r="B64" s="5">
        <v>44.561</v>
      </c>
      <c r="C64" s="5">
        <v>45.3</v>
      </c>
      <c r="D64" s="5">
        <v>46.7</v>
      </c>
      <c r="E64" s="5">
        <v>47.5</v>
      </c>
      <c r="F64" s="5">
        <v>50.6</v>
      </c>
      <c r="G64" s="6">
        <v>50.6</v>
      </c>
      <c r="H64" s="6">
        <v>53.231000000000002</v>
      </c>
      <c r="I64" s="6">
        <v>54.661999999999999</v>
      </c>
      <c r="J64" s="6">
        <v>69.126000000000005</v>
      </c>
      <c r="K64" s="6">
        <v>80.41</v>
      </c>
      <c r="L64" s="6">
        <v>91.587999999999994</v>
      </c>
      <c r="M64" s="6">
        <v>95.638000000000005</v>
      </c>
      <c r="N64" s="6">
        <v>98.63</v>
      </c>
      <c r="O64" s="14">
        <v>107.244</v>
      </c>
      <c r="P64" s="6">
        <v>110.855</v>
      </c>
      <c r="Q64" s="6">
        <v>103.828</v>
      </c>
      <c r="R64" s="6">
        <v>92.512</v>
      </c>
      <c r="S64" s="6">
        <v>89.305999999999997</v>
      </c>
      <c r="T64" s="6">
        <v>86.397999999999996</v>
      </c>
      <c r="U64" s="6">
        <v>92.843000000000004</v>
      </c>
      <c r="V64" s="6">
        <v>100.229</v>
      </c>
      <c r="W64" s="6">
        <v>93.343000000000004</v>
      </c>
      <c r="X64" s="6">
        <v>105.08499999999999</v>
      </c>
      <c r="Y64" s="6">
        <v>109.61499999999999</v>
      </c>
      <c r="Z64" s="6">
        <v>122.142</v>
      </c>
    </row>
    <row r="65" spans="1:29" s="3" customFormat="1">
      <c r="A65" s="3" t="s">
        <v>33</v>
      </c>
      <c r="B65" s="11">
        <f t="shared" ref="B65:U65" si="8">SUM(B52:B64)</f>
        <v>682.029</v>
      </c>
      <c r="C65" s="11">
        <f t="shared" si="8"/>
        <v>731.94899999999996</v>
      </c>
      <c r="D65" s="11">
        <f t="shared" si="8"/>
        <v>838.24099999999999</v>
      </c>
      <c r="E65" s="11">
        <f t="shared" si="8"/>
        <v>848.61299999999994</v>
      </c>
      <c r="F65" s="11">
        <f t="shared" si="8"/>
        <v>922.21499999999992</v>
      </c>
      <c r="G65" s="12">
        <f t="shared" si="8"/>
        <v>922.21499999999992</v>
      </c>
      <c r="H65" s="12">
        <f t="shared" si="8"/>
        <v>965.75199999999995</v>
      </c>
      <c r="I65" s="12">
        <f t="shared" si="8"/>
        <v>1010.217</v>
      </c>
      <c r="J65" s="12">
        <f t="shared" si="8"/>
        <v>1081.115</v>
      </c>
      <c r="K65" s="12">
        <f t="shared" si="8"/>
        <v>1294.4930000000004</v>
      </c>
      <c r="L65" s="12">
        <f t="shared" si="8"/>
        <v>1431.15</v>
      </c>
      <c r="M65" s="12">
        <f t="shared" si="8"/>
        <v>1520.6780000000003</v>
      </c>
      <c r="N65" s="12">
        <f t="shared" si="8"/>
        <v>1594.9459999999999</v>
      </c>
      <c r="O65" s="12">
        <f t="shared" si="8"/>
        <v>1643.3790000000001</v>
      </c>
      <c r="P65" s="8">
        <f t="shared" si="8"/>
        <v>1651.6539999999998</v>
      </c>
      <c r="Q65" s="8">
        <f t="shared" si="8"/>
        <v>1707.0329999999999</v>
      </c>
      <c r="R65" s="8">
        <f t="shared" si="8"/>
        <v>1831.7340000000002</v>
      </c>
      <c r="S65" s="8">
        <f t="shared" si="8"/>
        <v>1813.435242</v>
      </c>
      <c r="T65" s="8">
        <f t="shared" si="8"/>
        <v>1859.7760000000001</v>
      </c>
      <c r="U65" s="8">
        <f t="shared" si="8"/>
        <v>1919.1866250000003</v>
      </c>
      <c r="V65" s="8">
        <f>SUM(V52:V64)</f>
        <v>2020.5430000000001</v>
      </c>
      <c r="W65" s="8">
        <f>SUM(W52:W64)</f>
        <v>1940.1169249999998</v>
      </c>
      <c r="X65" s="8">
        <f>SUM(X52:X64)</f>
        <v>2104.3759999999997</v>
      </c>
      <c r="Y65" s="8">
        <f>SUM(Y52:Y64)</f>
        <v>2191.7404609999999</v>
      </c>
      <c r="Z65" s="8">
        <f>SUM(Z52:Z64)</f>
        <v>2375.6025049999998</v>
      </c>
      <c r="AC65" s="8"/>
    </row>
    <row r="66" spans="1:29">
      <c r="A66" s="2" t="s">
        <v>34</v>
      </c>
      <c r="B66" s="13">
        <v>0.36899999999999999</v>
      </c>
      <c r="C66" s="13">
        <v>0.438</v>
      </c>
      <c r="D66" s="13">
        <v>0.39700000000000002</v>
      </c>
      <c r="E66" s="13">
        <v>0.875</v>
      </c>
      <c r="F66" s="13">
        <v>4.0190000000000001</v>
      </c>
      <c r="G66" s="14">
        <v>4.0190000000000001</v>
      </c>
      <c r="H66" s="14">
        <v>3.3530000000000002</v>
      </c>
      <c r="I66" s="14">
        <v>3.0819999999999999</v>
      </c>
      <c r="J66" s="14">
        <v>5.3339999999999996</v>
      </c>
      <c r="K66" s="14">
        <v>4.4690000000000003</v>
      </c>
      <c r="L66" s="14">
        <v>4.9980000000000002</v>
      </c>
      <c r="M66" s="14">
        <v>4</v>
      </c>
      <c r="N66" s="14">
        <v>3.548</v>
      </c>
      <c r="O66" s="14">
        <v>4.9720000000000004</v>
      </c>
      <c r="P66" s="6">
        <v>4.2489999999999997</v>
      </c>
      <c r="Q66" s="6">
        <v>3.9849999999999999</v>
      </c>
      <c r="R66" s="6">
        <v>4.7249999999999996</v>
      </c>
      <c r="S66" s="6">
        <v>5.3360000000000003</v>
      </c>
      <c r="T66" s="6">
        <v>3.6480000000000001</v>
      </c>
      <c r="U66" s="6">
        <v>4.1159999999999997</v>
      </c>
      <c r="V66" s="6">
        <v>3.4950000000000001</v>
      </c>
      <c r="W66" s="6">
        <v>2.548</v>
      </c>
      <c r="X66" s="6">
        <v>3.1230000000000002</v>
      </c>
      <c r="Y66" s="6">
        <v>4.9820000000000002</v>
      </c>
      <c r="Z66" s="6">
        <v>4.2699999999999996</v>
      </c>
      <c r="AC66" s="6"/>
    </row>
    <row r="67" spans="1:29">
      <c r="A67" s="2" t="s">
        <v>35</v>
      </c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14">
        <v>1.3</v>
      </c>
      <c r="N67" s="14">
        <v>1.0569999999999999</v>
      </c>
      <c r="O67" s="14">
        <v>0.92300000000000004</v>
      </c>
      <c r="P67" s="6">
        <v>0.70399999999999996</v>
      </c>
      <c r="Q67" s="6">
        <v>0.92</v>
      </c>
      <c r="R67" s="6">
        <v>0.83799999999999997</v>
      </c>
      <c r="S67" s="6">
        <v>0.58079999999999998</v>
      </c>
      <c r="T67" s="6">
        <v>0.51800000000000002</v>
      </c>
      <c r="U67" s="6">
        <v>0.41949999999999998</v>
      </c>
      <c r="V67" s="6">
        <v>0.8004</v>
      </c>
      <c r="W67" s="6">
        <v>0.91559999999999997</v>
      </c>
      <c r="X67" s="6">
        <v>1.1910000000000001</v>
      </c>
      <c r="Y67" s="6">
        <v>1.5886</v>
      </c>
      <c r="Z67" s="6">
        <v>1.8229</v>
      </c>
    </row>
    <row r="68" spans="1:29">
      <c r="A68" s="2" t="s">
        <v>36</v>
      </c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14">
        <v>1.4999999999999999E-2</v>
      </c>
      <c r="N68" s="14">
        <v>1.4999999999999999E-2</v>
      </c>
      <c r="O68" s="14">
        <v>1.4999999999999999E-2</v>
      </c>
      <c r="P68" s="6">
        <v>1.4999999999999999E-2</v>
      </c>
      <c r="Q68" s="6">
        <v>1.4999999999999999E-2</v>
      </c>
      <c r="R68" s="6">
        <v>1.7000000000000001E-2</v>
      </c>
      <c r="S68" s="6">
        <v>1.6633999999999999E-2</v>
      </c>
      <c r="T68" s="6">
        <v>1.7000000000000001E-2</v>
      </c>
      <c r="U68" s="6">
        <v>2.9308000000000001E-2</v>
      </c>
      <c r="V68" s="6">
        <v>2.6898999999999999E-2</v>
      </c>
      <c r="W68" s="6">
        <v>0.31296299999999999</v>
      </c>
      <c r="X68" s="6">
        <v>0.154</v>
      </c>
      <c r="Y68" s="6">
        <v>0.119905</v>
      </c>
      <c r="Z68" s="6">
        <v>0.23228799999999999</v>
      </c>
    </row>
    <row r="69" spans="1:29">
      <c r="A69" s="2" t="s">
        <v>37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14">
        <v>0.54800000000000004</v>
      </c>
      <c r="N69" s="14">
        <v>0.20599999999999999</v>
      </c>
      <c r="O69" s="14">
        <v>0.218</v>
      </c>
      <c r="P69" s="6">
        <v>0.24199999999999999</v>
      </c>
      <c r="Q69" s="6">
        <v>0.254</v>
      </c>
      <c r="R69" s="6">
        <v>0.65600000000000003</v>
      </c>
      <c r="S69" s="6">
        <v>0.68239499999999997</v>
      </c>
      <c r="T69" s="6">
        <v>1.0720000000000001</v>
      </c>
      <c r="U69" s="6">
        <v>1.0870759999999999</v>
      </c>
      <c r="V69" s="6">
        <v>1.4530909999999999</v>
      </c>
      <c r="W69" s="6">
        <v>1.019922</v>
      </c>
      <c r="X69" s="6">
        <v>1.8120000000000001</v>
      </c>
      <c r="Y69" s="6">
        <v>1.828781</v>
      </c>
      <c r="Z69" s="6">
        <v>1.8784670000000001</v>
      </c>
    </row>
    <row r="70" spans="1:29">
      <c r="A70" s="2" t="s">
        <v>38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14">
        <v>0</v>
      </c>
      <c r="N70" s="14">
        <v>0</v>
      </c>
      <c r="O70" s="14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  <c r="Z70" s="6">
        <v>0</v>
      </c>
    </row>
    <row r="71" spans="1:29" s="3" customFormat="1">
      <c r="A71" s="3" t="s">
        <v>39</v>
      </c>
      <c r="B71" s="11">
        <f>SUM(B65:B70)</f>
        <v>682.39800000000002</v>
      </c>
      <c r="C71" s="11">
        <f t="shared" ref="C71:U71" si="9">SUM(C65:C70)</f>
        <v>732.38699999999994</v>
      </c>
      <c r="D71" s="11">
        <f t="shared" si="9"/>
        <v>838.63800000000003</v>
      </c>
      <c r="E71" s="11">
        <f t="shared" si="9"/>
        <v>849.48799999999994</v>
      </c>
      <c r="F71" s="11">
        <f t="shared" si="9"/>
        <v>926.23399999999992</v>
      </c>
      <c r="G71" s="12">
        <f t="shared" si="9"/>
        <v>926.23399999999992</v>
      </c>
      <c r="H71" s="12">
        <f t="shared" si="9"/>
        <v>969.1049999999999</v>
      </c>
      <c r="I71" s="12">
        <f t="shared" si="9"/>
        <v>1013.299</v>
      </c>
      <c r="J71" s="12">
        <f t="shared" si="9"/>
        <v>1086.4490000000001</v>
      </c>
      <c r="K71" s="12">
        <f t="shared" si="9"/>
        <v>1298.9620000000004</v>
      </c>
      <c r="L71" s="12">
        <f t="shared" si="9"/>
        <v>1436.1480000000001</v>
      </c>
      <c r="M71" s="12">
        <f t="shared" si="9"/>
        <v>1526.5410000000004</v>
      </c>
      <c r="N71" s="12">
        <f t="shared" si="9"/>
        <v>1599.7719999999999</v>
      </c>
      <c r="O71" s="12">
        <f t="shared" si="9"/>
        <v>1649.5070000000003</v>
      </c>
      <c r="P71" s="12">
        <f t="shared" si="9"/>
        <v>1656.8639999999998</v>
      </c>
      <c r="Q71" s="12">
        <f t="shared" si="9"/>
        <v>1712.2069999999999</v>
      </c>
      <c r="R71" s="12">
        <f t="shared" si="9"/>
        <v>1837.97</v>
      </c>
      <c r="S71" s="12">
        <f t="shared" si="9"/>
        <v>1820.0510710000001</v>
      </c>
      <c r="T71" s="12">
        <f t="shared" si="9"/>
        <v>1865.0309999999999</v>
      </c>
      <c r="U71" s="12">
        <f t="shared" si="9"/>
        <v>1924.8385090000002</v>
      </c>
      <c r="V71" s="12">
        <f>SUM(V65:V70)</f>
        <v>2026.3183900000001</v>
      </c>
      <c r="W71" s="12">
        <f>SUM(W65:W70)</f>
        <v>1944.9134099999999</v>
      </c>
      <c r="X71" s="12">
        <f>SUM(X65:X70)</f>
        <v>2110.6559999999995</v>
      </c>
      <c r="Y71" s="12">
        <f>SUM(Y65:Y70)</f>
        <v>2200.2597470000001</v>
      </c>
      <c r="Z71" s="12">
        <f>SUM(Z65:Z70)</f>
        <v>2383.8061600000001</v>
      </c>
    </row>
    <row r="72" spans="1:29" s="3" customFormat="1">
      <c r="B72" s="11"/>
      <c r="C72" s="11"/>
      <c r="D72" s="11"/>
      <c r="E72" s="11"/>
      <c r="F72" s="11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</row>
    <row r="73" spans="1:29" s="3" customFormat="1">
      <c r="A73" s="3" t="s">
        <v>42</v>
      </c>
      <c r="B73" s="11"/>
      <c r="C73" s="11"/>
      <c r="D73" s="11"/>
      <c r="E73" s="11"/>
      <c r="F73" s="11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</row>
    <row r="74" spans="1:29" s="3" customFormat="1">
      <c r="B74" s="4">
        <v>2000</v>
      </c>
      <c r="C74" s="4">
        <v>2001</v>
      </c>
      <c r="D74" s="4">
        <v>2002</v>
      </c>
      <c r="E74" s="4">
        <v>2003</v>
      </c>
      <c r="F74" s="4">
        <v>2004</v>
      </c>
      <c r="G74" s="3">
        <v>2004</v>
      </c>
      <c r="H74" s="3">
        <v>2005</v>
      </c>
      <c r="I74" s="3">
        <v>2006</v>
      </c>
      <c r="J74" s="3">
        <v>2007</v>
      </c>
      <c r="K74" s="3">
        <v>2008</v>
      </c>
      <c r="L74" s="3">
        <v>2009</v>
      </c>
      <c r="M74" s="3">
        <v>2010</v>
      </c>
      <c r="N74" s="3">
        <v>2011</v>
      </c>
      <c r="O74" s="3">
        <v>2012</v>
      </c>
      <c r="P74" s="3">
        <v>2013</v>
      </c>
      <c r="Q74" s="3">
        <v>2014</v>
      </c>
      <c r="R74" s="3">
        <v>2015</v>
      </c>
      <c r="S74" s="3">
        <v>2016</v>
      </c>
      <c r="T74" s="3">
        <v>2017</v>
      </c>
      <c r="U74" s="3">
        <v>2018</v>
      </c>
      <c r="V74" s="3">
        <v>2019</v>
      </c>
      <c r="W74" s="3">
        <v>2020</v>
      </c>
      <c r="X74" s="3">
        <v>2021</v>
      </c>
      <c r="Y74" s="3">
        <v>2022</v>
      </c>
      <c r="Z74" s="3">
        <v>2023</v>
      </c>
    </row>
    <row r="75" spans="1:29" s="3" customFormat="1">
      <c r="A75" s="2" t="s">
        <v>20</v>
      </c>
      <c r="B75" s="23"/>
      <c r="C75" s="23"/>
      <c r="D75" s="23"/>
      <c r="E75" s="23"/>
      <c r="F75" s="23"/>
      <c r="G75" s="23"/>
      <c r="H75" s="23"/>
      <c r="I75" s="23"/>
      <c r="J75" s="23"/>
      <c r="K75" s="6">
        <v>45.9</v>
      </c>
      <c r="L75" s="6">
        <v>47.9</v>
      </c>
      <c r="M75" s="6">
        <v>61.1</v>
      </c>
      <c r="N75" s="6">
        <v>66.7</v>
      </c>
      <c r="O75" s="27">
        <v>66.400000000000006</v>
      </c>
      <c r="P75" s="27">
        <v>69.5</v>
      </c>
      <c r="Q75" s="27">
        <v>49.4</v>
      </c>
      <c r="R75" s="27">
        <v>51.2</v>
      </c>
      <c r="S75" s="27">
        <v>53.2</v>
      </c>
      <c r="T75" s="27">
        <v>51.8</v>
      </c>
      <c r="U75" s="27">
        <v>50.9</v>
      </c>
      <c r="V75" s="6">
        <v>57</v>
      </c>
      <c r="W75" s="6">
        <v>51.4</v>
      </c>
      <c r="X75" s="6">
        <v>56.2</v>
      </c>
      <c r="Y75" s="6">
        <v>51.7</v>
      </c>
      <c r="Z75" s="6">
        <v>55.2</v>
      </c>
    </row>
    <row r="76" spans="1:29" s="3" customFormat="1">
      <c r="A76" s="2" t="s">
        <v>21</v>
      </c>
      <c r="B76" s="23"/>
      <c r="C76" s="23"/>
      <c r="D76" s="23"/>
      <c r="E76" s="23"/>
      <c r="F76" s="23"/>
      <c r="G76" s="23"/>
      <c r="H76" s="23"/>
      <c r="I76" s="23"/>
      <c r="J76" s="23"/>
      <c r="K76" s="6">
        <v>37.765999999999998</v>
      </c>
      <c r="L76" s="6">
        <v>41.762</v>
      </c>
      <c r="M76" s="6">
        <v>53.987000000000002</v>
      </c>
      <c r="N76" s="6">
        <v>59.594999999999999</v>
      </c>
      <c r="O76" s="27">
        <v>63.110999999999997</v>
      </c>
      <c r="P76" s="27">
        <v>64.879000000000005</v>
      </c>
      <c r="Q76" s="27">
        <v>62.619</v>
      </c>
      <c r="R76" s="27">
        <v>65.590999999999994</v>
      </c>
      <c r="S76" s="27">
        <v>62.204999999999998</v>
      </c>
      <c r="T76" s="27">
        <v>65.706000000000003</v>
      </c>
      <c r="U76" s="27">
        <v>64.899000000000001</v>
      </c>
      <c r="V76" s="6">
        <v>70.914000000000001</v>
      </c>
      <c r="W76" s="6">
        <v>74.97</v>
      </c>
      <c r="X76" s="6">
        <v>73.373999999999995</v>
      </c>
      <c r="Y76" s="6">
        <v>72.022000000000006</v>
      </c>
      <c r="Z76" s="6">
        <v>78.945999999999998</v>
      </c>
    </row>
    <row r="77" spans="1:29" s="3" customFormat="1">
      <c r="A77" s="2" t="s">
        <v>22</v>
      </c>
      <c r="B77" s="23"/>
      <c r="C77" s="23"/>
      <c r="D77" s="23"/>
      <c r="E77" s="23"/>
      <c r="F77" s="23"/>
      <c r="G77" s="23"/>
      <c r="H77" s="23"/>
      <c r="I77" s="23"/>
      <c r="J77" s="23"/>
      <c r="K77" s="6">
        <v>26.953900000000001</v>
      </c>
      <c r="L77" s="6">
        <v>25.4879</v>
      </c>
      <c r="M77" s="6">
        <v>29.627099999999999</v>
      </c>
      <c r="N77" s="6">
        <v>31.456399999999999</v>
      </c>
      <c r="O77" s="27">
        <v>38.751800000000003</v>
      </c>
      <c r="P77" s="27">
        <v>34.948399999999999</v>
      </c>
      <c r="Q77" s="27">
        <v>36.884</v>
      </c>
      <c r="R77" s="27">
        <v>36.277699999999996</v>
      </c>
      <c r="S77" s="27">
        <v>34.903100000000002</v>
      </c>
      <c r="T77" s="27">
        <v>38.228099999999998</v>
      </c>
      <c r="U77" s="27">
        <v>36.2029</v>
      </c>
      <c r="V77" s="6">
        <v>37.506999999999998</v>
      </c>
      <c r="W77" s="6">
        <v>34.709899999999998</v>
      </c>
      <c r="X77" s="6">
        <v>34.320999999999998</v>
      </c>
      <c r="Y77" s="6">
        <v>33.896172999999997</v>
      </c>
      <c r="Z77" s="6">
        <v>38.302199999999999</v>
      </c>
    </row>
    <row r="78" spans="1:29" s="3" customFormat="1">
      <c r="A78" s="2" t="s">
        <v>23</v>
      </c>
      <c r="B78" s="23"/>
      <c r="C78" s="23"/>
      <c r="D78" s="23"/>
      <c r="E78" s="23"/>
      <c r="F78" s="23"/>
      <c r="G78" s="23"/>
      <c r="H78" s="23"/>
      <c r="I78" s="23"/>
      <c r="J78" s="23"/>
      <c r="K78" s="6">
        <v>17.399999999999999</v>
      </c>
      <c r="L78" s="6">
        <v>21.7</v>
      </c>
      <c r="M78" s="6">
        <v>27.2</v>
      </c>
      <c r="N78" s="6">
        <v>27.6</v>
      </c>
      <c r="O78" s="27">
        <v>29.3</v>
      </c>
      <c r="P78" s="27">
        <v>27.9</v>
      </c>
      <c r="Q78" s="27">
        <v>30.1</v>
      </c>
      <c r="R78" s="27">
        <v>25.4</v>
      </c>
      <c r="S78" s="27">
        <v>25.6</v>
      </c>
      <c r="T78" s="27">
        <v>24.4</v>
      </c>
      <c r="U78" s="27">
        <v>24</v>
      </c>
      <c r="V78" s="6">
        <v>29.5</v>
      </c>
      <c r="W78" s="6">
        <v>29.8</v>
      </c>
      <c r="X78" s="6">
        <v>33.799999999999997</v>
      </c>
      <c r="Y78" s="6">
        <v>36.5</v>
      </c>
      <c r="Z78" s="6">
        <v>43.1</v>
      </c>
    </row>
    <row r="79" spans="1:29" s="3" customFormat="1">
      <c r="A79" s="2" t="s">
        <v>24</v>
      </c>
      <c r="B79" s="23"/>
      <c r="C79" s="23"/>
      <c r="D79" s="23"/>
      <c r="E79" s="23"/>
      <c r="F79" s="23"/>
      <c r="G79" s="23"/>
      <c r="H79" s="23"/>
      <c r="I79" s="23"/>
      <c r="J79" s="23"/>
      <c r="K79" s="6">
        <v>13.662000000000001</v>
      </c>
      <c r="L79" s="6">
        <v>12.612</v>
      </c>
      <c r="M79" s="6">
        <v>17.635000000000002</v>
      </c>
      <c r="N79" s="6">
        <v>14.827999999999999</v>
      </c>
      <c r="O79" s="27">
        <v>16.928999999999998</v>
      </c>
      <c r="P79" s="27">
        <v>19.033999999999999</v>
      </c>
      <c r="Q79" s="27">
        <v>18.077999999999999</v>
      </c>
      <c r="R79" s="27">
        <v>18.745999999999999</v>
      </c>
      <c r="S79" s="27">
        <v>16.670999999999999</v>
      </c>
      <c r="T79" s="27">
        <v>15.744</v>
      </c>
      <c r="U79" s="27">
        <v>16.907</v>
      </c>
      <c r="V79" s="6">
        <v>19.835999999999999</v>
      </c>
      <c r="W79" s="6">
        <v>21.489000000000001</v>
      </c>
      <c r="X79" s="6">
        <v>24.875</v>
      </c>
      <c r="Y79" s="6">
        <v>24.274000000000001</v>
      </c>
      <c r="Z79" s="6">
        <v>25.370999999999999</v>
      </c>
    </row>
    <row r="80" spans="1:29" s="3" customFormat="1">
      <c r="A80" s="2" t="s">
        <v>25</v>
      </c>
      <c r="B80" s="23"/>
      <c r="C80" s="23"/>
      <c r="D80" s="23"/>
      <c r="E80" s="23"/>
      <c r="F80" s="23"/>
      <c r="G80" s="23"/>
      <c r="H80" s="23"/>
      <c r="I80" s="23"/>
      <c r="J80" s="23"/>
      <c r="K80" s="6">
        <v>22.675000000000001</v>
      </c>
      <c r="L80" s="6">
        <v>38.517000000000003</v>
      </c>
      <c r="M80" s="6">
        <v>29.135000000000002</v>
      </c>
      <c r="N80" s="6">
        <v>31.585000000000001</v>
      </c>
      <c r="O80" s="27">
        <v>39.6</v>
      </c>
      <c r="P80" s="27">
        <v>27.9</v>
      </c>
      <c r="Q80" s="27">
        <v>26.3</v>
      </c>
      <c r="R80" s="27">
        <v>36.1</v>
      </c>
      <c r="S80" s="27">
        <v>38</v>
      </c>
      <c r="T80" s="27">
        <v>36</v>
      </c>
      <c r="U80" s="27">
        <v>40.200000000000003</v>
      </c>
      <c r="V80" s="6">
        <v>44.9</v>
      </c>
      <c r="W80" s="6">
        <v>37</v>
      </c>
      <c r="X80" s="6">
        <v>43.4</v>
      </c>
      <c r="Y80" s="6">
        <v>48.8</v>
      </c>
      <c r="Z80" s="6">
        <v>52.1</v>
      </c>
    </row>
    <row r="81" spans="1:26" s="3" customFormat="1">
      <c r="A81" s="2" t="s">
        <v>26</v>
      </c>
      <c r="B81" s="23"/>
      <c r="C81" s="23"/>
      <c r="D81" s="23"/>
      <c r="E81" s="23"/>
      <c r="F81" s="23"/>
      <c r="G81" s="23"/>
      <c r="H81" s="23"/>
      <c r="I81" s="23"/>
      <c r="J81" s="23"/>
      <c r="K81" s="6">
        <v>16.5</v>
      </c>
      <c r="L81" s="6">
        <v>17.8</v>
      </c>
      <c r="M81" s="6">
        <v>21.8</v>
      </c>
      <c r="N81" s="6">
        <v>25.7</v>
      </c>
      <c r="O81" s="27">
        <v>29.1</v>
      </c>
      <c r="P81" s="27">
        <v>26.309000000000001</v>
      </c>
      <c r="Q81" s="27">
        <v>31.39</v>
      </c>
      <c r="R81" s="27">
        <v>26.744</v>
      </c>
      <c r="S81" s="27">
        <v>28.312999999999999</v>
      </c>
      <c r="T81" s="27">
        <v>27.922999999999998</v>
      </c>
      <c r="U81" s="27">
        <v>27.907</v>
      </c>
      <c r="V81" s="6">
        <v>30.745999999999999</v>
      </c>
      <c r="W81" s="6">
        <v>24.297999999999998</v>
      </c>
      <c r="X81" s="6">
        <v>54.844000000000001</v>
      </c>
      <c r="Y81" s="6">
        <v>23.727</v>
      </c>
      <c r="Z81" s="6">
        <v>31.126999999999999</v>
      </c>
    </row>
    <row r="82" spans="1:26" s="3" customFormat="1">
      <c r="A82" s="2" t="s">
        <v>27</v>
      </c>
      <c r="B82" s="23"/>
      <c r="C82" s="23"/>
      <c r="D82" s="23"/>
      <c r="E82" s="23"/>
      <c r="F82" s="23"/>
      <c r="G82" s="23"/>
      <c r="H82" s="23"/>
      <c r="I82" s="23"/>
      <c r="J82" s="23"/>
      <c r="K82" s="6">
        <v>32.21</v>
      </c>
      <c r="L82" s="6">
        <v>35.697000000000003</v>
      </c>
      <c r="M82" s="6">
        <v>33.895000000000003</v>
      </c>
      <c r="N82" s="6">
        <v>38.005000000000003</v>
      </c>
      <c r="O82" s="27">
        <v>39.942999999999998</v>
      </c>
      <c r="P82" s="27">
        <v>46.494999999999997</v>
      </c>
      <c r="Q82" s="27">
        <v>45.987000000000002</v>
      </c>
      <c r="R82" s="27">
        <v>46.58</v>
      </c>
      <c r="S82" s="27">
        <v>47.45</v>
      </c>
      <c r="T82" s="27">
        <v>44.344000000000001</v>
      </c>
      <c r="U82" s="27">
        <v>50.417000000000002</v>
      </c>
      <c r="V82" s="6">
        <v>57.314</v>
      </c>
      <c r="W82" s="6">
        <v>54.542999999999999</v>
      </c>
      <c r="X82" s="6">
        <v>26.701000000000001</v>
      </c>
      <c r="Y82" s="6">
        <v>61.738999999999997</v>
      </c>
      <c r="Z82" s="6">
        <v>67.162999999999997</v>
      </c>
    </row>
    <row r="83" spans="1:26" s="3" customFormat="1">
      <c r="A83" s="2" t="s">
        <v>28</v>
      </c>
      <c r="B83" s="23"/>
      <c r="C83" s="23"/>
      <c r="D83" s="23"/>
      <c r="E83" s="23"/>
      <c r="F83" s="23"/>
      <c r="G83" s="23"/>
      <c r="H83" s="23"/>
      <c r="I83" s="23"/>
      <c r="J83" s="23"/>
      <c r="K83" s="6">
        <v>13.099429000000001</v>
      </c>
      <c r="L83" s="6">
        <v>11.643879</v>
      </c>
      <c r="M83" s="6">
        <v>12.549064</v>
      </c>
      <c r="N83" s="6">
        <v>12.283526999999999</v>
      </c>
      <c r="O83" s="27">
        <v>10.938188</v>
      </c>
      <c r="P83" s="27">
        <v>10.029512</v>
      </c>
      <c r="Q83" s="27">
        <v>10.606285</v>
      </c>
      <c r="R83" s="27">
        <v>8.1235470000000003</v>
      </c>
      <c r="S83" s="27">
        <v>8.1652459999999998</v>
      </c>
      <c r="T83" s="27">
        <v>9.165006</v>
      </c>
      <c r="U83" s="27">
        <v>8.7885620000000007</v>
      </c>
      <c r="V83" s="6">
        <v>8.6786799999999999</v>
      </c>
      <c r="W83" s="6">
        <v>8.0470070000000007</v>
      </c>
      <c r="X83" s="6">
        <v>7.4829999999999997</v>
      </c>
      <c r="Y83" s="6">
        <v>7.363645</v>
      </c>
      <c r="Z83" s="6">
        <v>8.8751709999999999</v>
      </c>
    </row>
    <row r="84" spans="1:26" s="3" customFormat="1">
      <c r="A84" s="2" t="s">
        <v>29</v>
      </c>
      <c r="B84" s="23"/>
      <c r="C84" s="23"/>
      <c r="D84" s="23"/>
      <c r="E84" s="23"/>
      <c r="F84" s="23"/>
      <c r="G84" s="23"/>
      <c r="H84" s="23"/>
      <c r="I84" s="23"/>
      <c r="J84" s="23"/>
      <c r="K84" s="6">
        <v>30.326000000000001</v>
      </c>
      <c r="L84" s="6">
        <v>26.062000000000001</v>
      </c>
      <c r="M84" s="6">
        <v>30.488</v>
      </c>
      <c r="N84" s="6">
        <v>30.867999999999999</v>
      </c>
      <c r="O84" s="27">
        <v>31.917000000000002</v>
      </c>
      <c r="P84" s="27">
        <v>41.997999999999998</v>
      </c>
      <c r="Q84" s="27">
        <v>47.69</v>
      </c>
      <c r="R84" s="27">
        <v>45.317999999999998</v>
      </c>
      <c r="S84" s="27">
        <v>45.533999999999999</v>
      </c>
      <c r="T84" s="27">
        <v>52.451000000000001</v>
      </c>
      <c r="U84" s="27">
        <v>58.384</v>
      </c>
      <c r="V84" s="6">
        <v>72.582999999999998</v>
      </c>
      <c r="W84" s="6">
        <v>63.993000000000002</v>
      </c>
      <c r="X84" s="6">
        <v>57.005000000000003</v>
      </c>
      <c r="Y84" s="6">
        <v>51.984000000000002</v>
      </c>
      <c r="Z84" s="6">
        <v>58.984000000000002</v>
      </c>
    </row>
    <row r="85" spans="1:26" s="3" customFormat="1">
      <c r="A85" s="2" t="s">
        <v>30</v>
      </c>
      <c r="B85" s="23"/>
      <c r="C85" s="23"/>
      <c r="D85" s="23"/>
      <c r="E85" s="23"/>
      <c r="F85" s="23"/>
      <c r="G85" s="23"/>
      <c r="H85" s="23"/>
      <c r="I85" s="23"/>
      <c r="J85" s="23"/>
      <c r="K85" s="6">
        <v>7.6</v>
      </c>
      <c r="L85" s="6">
        <v>8</v>
      </c>
      <c r="M85" s="6">
        <v>7.4</v>
      </c>
      <c r="N85" s="6">
        <v>10.1</v>
      </c>
      <c r="O85" s="27">
        <v>8.1</v>
      </c>
      <c r="P85" s="27">
        <v>8.6</v>
      </c>
      <c r="Q85" s="27">
        <v>11.4</v>
      </c>
      <c r="R85" s="27">
        <v>15</v>
      </c>
      <c r="S85" s="27">
        <v>19.2</v>
      </c>
      <c r="T85" s="27">
        <v>18.7</v>
      </c>
      <c r="U85" s="27">
        <v>19.3</v>
      </c>
      <c r="V85" s="6">
        <v>22.5</v>
      </c>
      <c r="W85" s="6">
        <v>20.6</v>
      </c>
      <c r="X85" s="6">
        <v>21</v>
      </c>
      <c r="Y85" s="6">
        <v>19.8</v>
      </c>
      <c r="Z85" s="6">
        <v>31.5</v>
      </c>
    </row>
    <row r="86" spans="1:26" s="3" customFormat="1">
      <c r="A86" s="2" t="s">
        <v>31</v>
      </c>
      <c r="B86" s="23"/>
      <c r="C86" s="23"/>
      <c r="D86" s="23"/>
      <c r="E86" s="23"/>
      <c r="F86" s="23"/>
      <c r="G86" s="23"/>
      <c r="H86" s="23"/>
      <c r="I86" s="23"/>
      <c r="J86" s="23"/>
      <c r="K86" s="6">
        <v>21.2</v>
      </c>
      <c r="L86" s="6">
        <v>15.2</v>
      </c>
      <c r="M86" s="6">
        <v>20.6</v>
      </c>
      <c r="N86" s="6">
        <v>13.5</v>
      </c>
      <c r="O86" s="27">
        <v>20.2</v>
      </c>
      <c r="P86" s="27">
        <v>20.5</v>
      </c>
      <c r="Q86" s="27">
        <v>20.3</v>
      </c>
      <c r="R86" s="27">
        <v>21.2</v>
      </c>
      <c r="S86" s="27">
        <v>25.5</v>
      </c>
      <c r="T86" s="27">
        <v>26.5</v>
      </c>
      <c r="U86" s="27">
        <v>28.1</v>
      </c>
      <c r="V86" s="6">
        <v>28.7</v>
      </c>
      <c r="W86" s="6">
        <v>26.1</v>
      </c>
      <c r="X86" s="6">
        <v>29</v>
      </c>
      <c r="Y86" s="6">
        <v>27.1</v>
      </c>
      <c r="Z86" s="6">
        <v>28.8</v>
      </c>
    </row>
    <row r="87" spans="1:26" s="3" customFormat="1">
      <c r="A87" s="2" t="s">
        <v>32</v>
      </c>
      <c r="B87" s="23"/>
      <c r="C87" s="23"/>
      <c r="D87" s="23"/>
      <c r="E87" s="23"/>
      <c r="F87" s="23"/>
      <c r="G87" s="23"/>
      <c r="H87" s="23"/>
      <c r="I87" s="23"/>
      <c r="J87" s="23"/>
      <c r="K87" s="6">
        <v>14.583</v>
      </c>
      <c r="L87" s="6">
        <v>17.937000000000001</v>
      </c>
      <c r="M87" s="6">
        <v>20.905000000000001</v>
      </c>
      <c r="N87" s="6">
        <v>22.565999999999999</v>
      </c>
      <c r="O87" s="27">
        <v>23.949000000000002</v>
      </c>
      <c r="P87" s="27">
        <v>24.257000000000001</v>
      </c>
      <c r="Q87" s="27">
        <v>23.492000000000001</v>
      </c>
      <c r="R87" s="27">
        <v>23.707000000000001</v>
      </c>
      <c r="S87" s="27">
        <v>26.474</v>
      </c>
      <c r="T87" s="27">
        <v>27.343</v>
      </c>
      <c r="U87" s="27">
        <v>30.454000000000001</v>
      </c>
      <c r="V87" s="6">
        <v>32.921999999999997</v>
      </c>
      <c r="W87" s="6">
        <v>31.966999999999999</v>
      </c>
      <c r="X87" s="6">
        <v>33.765999999999998</v>
      </c>
      <c r="Y87" s="6">
        <v>34.607999999999997</v>
      </c>
      <c r="Z87" s="6">
        <v>35.725000000000001</v>
      </c>
    </row>
    <row r="88" spans="1:26" s="3" customFormat="1">
      <c r="A88" s="3" t="s">
        <v>33</v>
      </c>
      <c r="B88" s="23"/>
      <c r="C88" s="23"/>
      <c r="D88" s="23"/>
      <c r="E88" s="23"/>
      <c r="F88" s="23"/>
      <c r="G88" s="23"/>
      <c r="H88" s="23"/>
      <c r="I88" s="23"/>
      <c r="J88" s="23"/>
      <c r="K88" s="28">
        <f t="shared" ref="K88:T88" si="10">SUM(K75:K87)</f>
        <v>299.87532900000008</v>
      </c>
      <c r="L88" s="28">
        <f t="shared" si="10"/>
        <v>320.31877900000001</v>
      </c>
      <c r="M88" s="28">
        <f t="shared" si="10"/>
        <v>366.32116399999995</v>
      </c>
      <c r="N88" s="28">
        <f t="shared" si="10"/>
        <v>384.78692699999999</v>
      </c>
      <c r="O88" s="28">
        <f t="shared" si="10"/>
        <v>418.23898800000006</v>
      </c>
      <c r="P88" s="28">
        <f t="shared" si="10"/>
        <v>422.34991200000007</v>
      </c>
      <c r="Q88" s="28">
        <f t="shared" si="10"/>
        <v>414.24628500000006</v>
      </c>
      <c r="R88" s="28">
        <f t="shared" si="10"/>
        <v>419.98724699999991</v>
      </c>
      <c r="S88" s="28">
        <f t="shared" si="10"/>
        <v>431.21534599999995</v>
      </c>
      <c r="T88" s="28">
        <f t="shared" si="10"/>
        <v>438.30410600000005</v>
      </c>
      <c r="U88" s="28">
        <f t="shared" ref="U88:Z88" si="11">SUM(U75:U87)</f>
        <v>456.45946200000009</v>
      </c>
      <c r="V88" s="8">
        <f t="shared" si="11"/>
        <v>513.1006799999999</v>
      </c>
      <c r="W88" s="8">
        <f t="shared" si="11"/>
        <v>478.91690700000004</v>
      </c>
      <c r="X88" s="8">
        <f t="shared" si="11"/>
        <v>495.76900000000001</v>
      </c>
      <c r="Y88" s="8">
        <f t="shared" si="11"/>
        <v>493.51381800000001</v>
      </c>
      <c r="Z88" s="8">
        <f t="shared" si="11"/>
        <v>555.19337100000007</v>
      </c>
    </row>
    <row r="89" spans="1:26" s="3" customFormat="1">
      <c r="A89" s="2" t="s">
        <v>34</v>
      </c>
      <c r="B89" s="23"/>
      <c r="C89" s="23"/>
      <c r="D89" s="23"/>
      <c r="E89" s="23"/>
      <c r="F89" s="23"/>
      <c r="G89" s="23"/>
      <c r="H89" s="23"/>
      <c r="I89" s="23"/>
      <c r="J89" s="23"/>
      <c r="K89" s="6">
        <v>0</v>
      </c>
      <c r="L89" s="6">
        <v>0</v>
      </c>
      <c r="M89" s="6">
        <v>0</v>
      </c>
      <c r="N89" s="6">
        <v>0</v>
      </c>
      <c r="O89" s="27">
        <v>0.46700000000000003</v>
      </c>
      <c r="P89" s="27">
        <v>0.47799999999999998</v>
      </c>
      <c r="Q89" s="27">
        <v>0.38</v>
      </c>
      <c r="R89" s="27">
        <v>0.53300000000000003</v>
      </c>
      <c r="S89" s="27">
        <v>0.33100000000000002</v>
      </c>
      <c r="T89" s="27">
        <v>0.23400000000000001</v>
      </c>
      <c r="U89" s="27">
        <v>0.25600000000000001</v>
      </c>
      <c r="V89" s="6">
        <v>0.245</v>
      </c>
      <c r="W89" s="6">
        <v>0.374</v>
      </c>
      <c r="X89" s="6">
        <v>0.64</v>
      </c>
      <c r="Y89" s="6">
        <v>0.872</v>
      </c>
      <c r="Z89" s="6">
        <v>0.91200000000000003</v>
      </c>
    </row>
    <row r="90" spans="1:26" s="3" customFormat="1">
      <c r="A90" s="2" t="s">
        <v>35</v>
      </c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6">
        <v>0.22389999999999999</v>
      </c>
      <c r="N90" s="6">
        <v>0</v>
      </c>
      <c r="O90" s="27">
        <v>0.23949999999999999</v>
      </c>
      <c r="P90" s="27">
        <v>8.9499999999999996E-2</v>
      </c>
      <c r="Q90" s="27">
        <v>0</v>
      </c>
      <c r="R90" s="27">
        <v>2.1000000000000003E-3</v>
      </c>
      <c r="S90" s="27">
        <v>0</v>
      </c>
      <c r="T90" s="27">
        <v>0</v>
      </c>
      <c r="U90" s="27">
        <v>5.7999999999999996E-3</v>
      </c>
      <c r="V90" s="6">
        <v>5.0200000000000002E-2</v>
      </c>
      <c r="W90" s="6">
        <v>5.4699999999999999E-2</v>
      </c>
      <c r="X90" s="6">
        <v>0</v>
      </c>
      <c r="Y90" s="6">
        <v>0</v>
      </c>
      <c r="Z90" s="6">
        <v>0.10299999999999999</v>
      </c>
    </row>
    <row r="91" spans="1:26" s="3" customFormat="1">
      <c r="A91" s="2" t="s">
        <v>36</v>
      </c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6">
        <v>0</v>
      </c>
      <c r="N91" s="6">
        <v>0.26040000000000002</v>
      </c>
      <c r="O91" s="27">
        <v>0</v>
      </c>
      <c r="P91" s="27">
        <v>0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6">
        <v>1.2225E-2</v>
      </c>
      <c r="W91" s="6">
        <v>1.7732999999999999E-2</v>
      </c>
      <c r="X91" s="6">
        <v>5.0000000000000001E-3</v>
      </c>
      <c r="Y91" s="6">
        <v>0</v>
      </c>
      <c r="Z91" s="6">
        <v>0</v>
      </c>
    </row>
    <row r="92" spans="1:26" s="3" customFormat="1">
      <c r="A92" s="2" t="s">
        <v>37</v>
      </c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6">
        <v>0</v>
      </c>
      <c r="N92" s="6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6">
        <v>0</v>
      </c>
      <c r="W92" s="6">
        <v>0</v>
      </c>
      <c r="X92" s="6">
        <v>0</v>
      </c>
      <c r="Y92" s="6">
        <v>0</v>
      </c>
      <c r="Z92" s="6">
        <v>0.30241699999999999</v>
      </c>
    </row>
    <row r="93" spans="1:26" s="3" customFormat="1">
      <c r="A93" s="2" t="s">
        <v>38</v>
      </c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6">
        <v>0</v>
      </c>
      <c r="N93" s="6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6">
        <v>0</v>
      </c>
      <c r="W93" s="6">
        <v>0</v>
      </c>
      <c r="X93" s="6">
        <v>0</v>
      </c>
      <c r="Y93" s="6">
        <v>0</v>
      </c>
      <c r="Z93" s="6">
        <v>0</v>
      </c>
    </row>
    <row r="94" spans="1:26" s="3" customFormat="1">
      <c r="A94" s="3" t="s">
        <v>39</v>
      </c>
      <c r="B94" s="23"/>
      <c r="C94" s="23"/>
      <c r="D94" s="23"/>
      <c r="E94" s="23"/>
      <c r="F94" s="23"/>
      <c r="G94" s="23"/>
      <c r="H94" s="23"/>
      <c r="I94" s="23"/>
      <c r="J94" s="23"/>
      <c r="K94" s="8">
        <f t="shared" ref="K94:T94" si="12">SUM(K88:K93)</f>
        <v>299.87532900000008</v>
      </c>
      <c r="L94" s="8">
        <f t="shared" si="12"/>
        <v>320.31877900000001</v>
      </c>
      <c r="M94" s="8">
        <f t="shared" si="12"/>
        <v>366.54506399999997</v>
      </c>
      <c r="N94" s="8">
        <f t="shared" si="12"/>
        <v>385.047327</v>
      </c>
      <c r="O94" s="8">
        <f t="shared" si="12"/>
        <v>418.94548800000007</v>
      </c>
      <c r="P94" s="8">
        <f t="shared" si="12"/>
        <v>422.91741200000007</v>
      </c>
      <c r="Q94" s="8">
        <f t="shared" si="12"/>
        <v>414.62628500000005</v>
      </c>
      <c r="R94" s="8">
        <f t="shared" si="12"/>
        <v>420.52234699999991</v>
      </c>
      <c r="S94" s="8">
        <f t="shared" si="12"/>
        <v>431.54634599999997</v>
      </c>
      <c r="T94" s="8">
        <f t="shared" si="12"/>
        <v>438.53810600000003</v>
      </c>
      <c r="U94" s="8">
        <f t="shared" ref="U94:Z94" si="13">SUM(U88:U93)</f>
        <v>456.72126200000008</v>
      </c>
      <c r="V94" s="8">
        <f t="shared" si="13"/>
        <v>513.40810499999986</v>
      </c>
      <c r="W94" s="8">
        <f t="shared" si="13"/>
        <v>479.36334000000011</v>
      </c>
      <c r="X94" s="8">
        <f t="shared" si="13"/>
        <v>496.41399999999999</v>
      </c>
      <c r="Y94" s="8">
        <f t="shared" si="13"/>
        <v>494.38581800000003</v>
      </c>
      <c r="Z94" s="8">
        <f t="shared" si="13"/>
        <v>556.51078800000005</v>
      </c>
    </row>
    <row r="95" spans="1:26" s="3" customFormat="1">
      <c r="B95" s="11"/>
      <c r="C95" s="11"/>
      <c r="D95" s="11"/>
      <c r="E95" s="11"/>
      <c r="F95" s="11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</row>
    <row r="96" spans="1:26" s="3" customFormat="1">
      <c r="A96" s="3" t="s">
        <v>43</v>
      </c>
      <c r="B96" s="4"/>
      <c r="C96" s="4"/>
      <c r="D96" s="4"/>
      <c r="E96" s="4"/>
      <c r="F96" s="4"/>
    </row>
    <row r="97" spans="1:26" s="3" customFormat="1">
      <c r="B97" s="4">
        <v>2000</v>
      </c>
      <c r="C97" s="4">
        <v>2001</v>
      </c>
      <c r="D97" s="4">
        <v>2002</v>
      </c>
      <c r="E97" s="4">
        <v>2003</v>
      </c>
      <c r="F97" s="4">
        <v>2004</v>
      </c>
      <c r="G97" s="3">
        <v>2004</v>
      </c>
      <c r="H97" s="3">
        <v>2005</v>
      </c>
      <c r="I97" s="3">
        <v>2006</v>
      </c>
      <c r="J97" s="3">
        <v>2007</v>
      </c>
      <c r="K97" s="3">
        <v>2008</v>
      </c>
      <c r="L97" s="3">
        <v>2009</v>
      </c>
      <c r="M97" s="3">
        <v>2010</v>
      </c>
      <c r="N97" s="3">
        <v>2011</v>
      </c>
      <c r="O97" s="3">
        <v>2012</v>
      </c>
      <c r="P97" s="3">
        <v>2013</v>
      </c>
      <c r="Q97" s="3">
        <v>2014</v>
      </c>
      <c r="R97" s="3">
        <v>2015</v>
      </c>
      <c r="S97" s="3">
        <v>2016</v>
      </c>
      <c r="T97" s="3">
        <v>2017</v>
      </c>
      <c r="U97" s="3">
        <v>2018</v>
      </c>
      <c r="V97" s="3">
        <v>2019</v>
      </c>
      <c r="W97" s="3">
        <v>2020</v>
      </c>
      <c r="X97" s="3">
        <v>2021</v>
      </c>
      <c r="Y97" s="3">
        <v>2022</v>
      </c>
      <c r="Z97" s="3">
        <v>2023</v>
      </c>
    </row>
    <row r="98" spans="1:26" s="3" customFormat="1">
      <c r="A98" s="2" t="s">
        <v>20</v>
      </c>
      <c r="B98" s="23"/>
      <c r="C98" s="23"/>
      <c r="D98" s="23"/>
      <c r="E98" s="23"/>
      <c r="F98" s="23"/>
      <c r="G98" s="23"/>
      <c r="H98" s="23"/>
      <c r="I98" s="23"/>
      <c r="J98" s="23"/>
      <c r="K98" s="14">
        <f>K52-K75</f>
        <v>73.599999999999994</v>
      </c>
      <c r="L98" s="14">
        <f t="shared" ref="L98:Z98" si="14">L52-L75</f>
        <v>87.299999999999983</v>
      </c>
      <c r="M98" s="14">
        <f t="shared" si="14"/>
        <v>92.1</v>
      </c>
      <c r="N98" s="14">
        <f t="shared" si="14"/>
        <v>96.899999999999991</v>
      </c>
      <c r="O98" s="14">
        <f t="shared" si="14"/>
        <v>89.5</v>
      </c>
      <c r="P98" s="14">
        <f t="shared" si="14"/>
        <v>93</v>
      </c>
      <c r="Q98" s="14">
        <f t="shared" si="14"/>
        <v>114.69999999999999</v>
      </c>
      <c r="R98" s="14">
        <f t="shared" si="14"/>
        <v>120.2</v>
      </c>
      <c r="S98" s="14">
        <f t="shared" si="14"/>
        <v>125.39999999999999</v>
      </c>
      <c r="T98" s="14">
        <f t="shared" si="14"/>
        <v>127.89999999999999</v>
      </c>
      <c r="U98" s="14">
        <f t="shared" si="14"/>
        <v>136.69999999999999</v>
      </c>
      <c r="V98" s="14">
        <f t="shared" si="14"/>
        <v>137.9</v>
      </c>
      <c r="W98" s="14">
        <f t="shared" si="14"/>
        <v>139.1</v>
      </c>
      <c r="X98" s="14">
        <f t="shared" si="14"/>
        <v>142.19999999999999</v>
      </c>
      <c r="Y98" s="14">
        <f t="shared" si="14"/>
        <v>160.39999999999998</v>
      </c>
      <c r="Z98" s="14">
        <f t="shared" si="14"/>
        <v>189.2</v>
      </c>
    </row>
    <row r="99" spans="1:26" s="3" customFormat="1">
      <c r="A99" s="2" t="s">
        <v>21</v>
      </c>
      <c r="B99" s="23"/>
      <c r="C99" s="23"/>
      <c r="D99" s="23"/>
      <c r="E99" s="23"/>
      <c r="F99" s="23"/>
      <c r="G99" s="23"/>
      <c r="H99" s="23"/>
      <c r="I99" s="23"/>
      <c r="J99" s="23"/>
      <c r="K99" s="14">
        <f t="shared" ref="K99:Z117" si="15">K53-K76</f>
        <v>148.21800000000002</v>
      </c>
      <c r="L99" s="14">
        <f t="shared" si="15"/>
        <v>189.72800000000001</v>
      </c>
      <c r="M99" s="14">
        <f t="shared" si="15"/>
        <v>168.30600000000001</v>
      </c>
      <c r="N99" s="14">
        <f t="shared" si="15"/>
        <v>163.99199999999999</v>
      </c>
      <c r="O99" s="14">
        <f t="shared" si="15"/>
        <v>161.58500000000001</v>
      </c>
      <c r="P99" s="14">
        <f t="shared" si="15"/>
        <v>169.30700000000002</v>
      </c>
      <c r="Q99" s="14">
        <f t="shared" si="15"/>
        <v>174.31399999999999</v>
      </c>
      <c r="R99" s="14">
        <f t="shared" si="15"/>
        <v>164.666</v>
      </c>
      <c r="S99" s="14">
        <f t="shared" si="15"/>
        <v>157.19299999999998</v>
      </c>
      <c r="T99" s="14">
        <f t="shared" si="15"/>
        <v>167.66000000000003</v>
      </c>
      <c r="U99" s="14">
        <f t="shared" si="15"/>
        <v>177.114</v>
      </c>
      <c r="V99" s="14">
        <f t="shared" si="15"/>
        <v>190.84700000000004</v>
      </c>
      <c r="W99" s="14">
        <f t="shared" si="15"/>
        <v>192.05600000000001</v>
      </c>
      <c r="X99" s="14">
        <f t="shared" si="15"/>
        <v>223.797</v>
      </c>
      <c r="Y99" s="14">
        <f t="shared" si="15"/>
        <v>227.36200000000002</v>
      </c>
      <c r="Z99" s="14">
        <f t="shared" si="15"/>
        <v>240.48600000000002</v>
      </c>
    </row>
    <row r="100" spans="1:26" s="3" customFormat="1">
      <c r="A100" s="2" t="s">
        <v>22</v>
      </c>
      <c r="B100" s="23"/>
      <c r="C100" s="23"/>
      <c r="D100" s="23"/>
      <c r="E100" s="23"/>
      <c r="F100" s="23"/>
      <c r="G100" s="23"/>
      <c r="H100" s="23"/>
      <c r="I100" s="23"/>
      <c r="J100" s="23"/>
      <c r="K100" s="14">
        <f t="shared" si="15"/>
        <v>78.38709999999999</v>
      </c>
      <c r="L100" s="14">
        <f t="shared" si="15"/>
        <v>97.266100000000009</v>
      </c>
      <c r="M100" s="14">
        <f t="shared" si="15"/>
        <v>116.76790000000001</v>
      </c>
      <c r="N100" s="14">
        <f t="shared" si="15"/>
        <v>120.1566</v>
      </c>
      <c r="O100" s="14">
        <f t="shared" si="15"/>
        <v>135.80519999999999</v>
      </c>
      <c r="P100" s="14">
        <f t="shared" si="15"/>
        <v>148.76060000000001</v>
      </c>
      <c r="Q100" s="14">
        <f t="shared" si="15"/>
        <v>139.32600000000002</v>
      </c>
      <c r="R100" s="14">
        <f t="shared" si="15"/>
        <v>139.99329999999998</v>
      </c>
      <c r="S100" s="14">
        <f t="shared" si="15"/>
        <v>128.12649999999999</v>
      </c>
      <c r="T100" s="14">
        <f t="shared" si="15"/>
        <v>121.6409</v>
      </c>
      <c r="U100" s="14">
        <f t="shared" si="15"/>
        <v>107.30070000000001</v>
      </c>
      <c r="V100" s="14">
        <f t="shared" si="15"/>
        <v>109.79300000000001</v>
      </c>
      <c r="W100" s="14">
        <f t="shared" si="15"/>
        <v>101.5667</v>
      </c>
      <c r="X100" s="14">
        <f t="shared" si="15"/>
        <v>126.197</v>
      </c>
      <c r="Y100" s="14">
        <f t="shared" si="15"/>
        <v>135.74862400000001</v>
      </c>
      <c r="Z100" s="14">
        <f t="shared" si="15"/>
        <v>140.3938</v>
      </c>
    </row>
    <row r="101" spans="1:26" s="3" customFormat="1">
      <c r="A101" s="2" t="s">
        <v>23</v>
      </c>
      <c r="B101" s="23"/>
      <c r="C101" s="23"/>
      <c r="D101" s="23"/>
      <c r="E101" s="23"/>
      <c r="F101" s="23"/>
      <c r="G101" s="23"/>
      <c r="H101" s="23"/>
      <c r="I101" s="23"/>
      <c r="J101" s="23"/>
      <c r="K101" s="14">
        <f t="shared" si="15"/>
        <v>124.29999999999998</v>
      </c>
      <c r="L101" s="14">
        <f t="shared" si="15"/>
        <v>102.3</v>
      </c>
      <c r="M101" s="14">
        <f t="shared" si="15"/>
        <v>114.60000000000001</v>
      </c>
      <c r="N101" s="14">
        <f t="shared" si="15"/>
        <v>129.20000000000002</v>
      </c>
      <c r="O101" s="14">
        <f t="shared" si="15"/>
        <v>123.60000000000001</v>
      </c>
      <c r="P101" s="14">
        <f t="shared" si="15"/>
        <v>112.19999999999999</v>
      </c>
      <c r="Q101" s="14">
        <f t="shared" si="15"/>
        <v>137</v>
      </c>
      <c r="R101" s="14">
        <f t="shared" si="15"/>
        <v>152.4</v>
      </c>
      <c r="S101" s="14">
        <f t="shared" si="15"/>
        <v>151.4</v>
      </c>
      <c r="T101" s="14">
        <f t="shared" si="15"/>
        <v>162.5</v>
      </c>
      <c r="U101" s="14">
        <f t="shared" si="15"/>
        <v>167.6</v>
      </c>
      <c r="V101" s="14">
        <f t="shared" si="15"/>
        <v>175.5</v>
      </c>
      <c r="W101" s="14">
        <f t="shared" si="15"/>
        <v>160.6</v>
      </c>
      <c r="X101" s="14">
        <f t="shared" si="15"/>
        <v>172.10000000000002</v>
      </c>
      <c r="Y101" s="14">
        <f t="shared" si="15"/>
        <v>182.4</v>
      </c>
      <c r="Z101" s="14">
        <f t="shared" si="15"/>
        <v>192.9</v>
      </c>
    </row>
    <row r="102" spans="1:26" s="3" customFormat="1">
      <c r="A102" s="2" t="s">
        <v>24</v>
      </c>
      <c r="B102" s="23"/>
      <c r="C102" s="23"/>
      <c r="D102" s="23"/>
      <c r="E102" s="23"/>
      <c r="F102" s="23"/>
      <c r="G102" s="23"/>
      <c r="H102" s="23"/>
      <c r="I102" s="23"/>
      <c r="J102" s="23"/>
      <c r="K102" s="14">
        <f t="shared" si="15"/>
        <v>43.65</v>
      </c>
      <c r="L102" s="14">
        <f t="shared" si="15"/>
        <v>62.514000000000003</v>
      </c>
      <c r="M102" s="14">
        <f t="shared" si="15"/>
        <v>60.61099999999999</v>
      </c>
      <c r="N102" s="14">
        <f t="shared" si="15"/>
        <v>70.974000000000004</v>
      </c>
      <c r="O102" s="14">
        <f t="shared" si="15"/>
        <v>72.929999999999993</v>
      </c>
      <c r="P102" s="14">
        <f t="shared" si="15"/>
        <v>72.675000000000011</v>
      </c>
      <c r="Q102" s="14">
        <f t="shared" si="15"/>
        <v>70.74199999999999</v>
      </c>
      <c r="R102" s="14">
        <f t="shared" si="15"/>
        <v>89.39</v>
      </c>
      <c r="S102" s="14">
        <f t="shared" si="15"/>
        <v>81.878999999999991</v>
      </c>
      <c r="T102" s="14">
        <f t="shared" si="15"/>
        <v>84.884</v>
      </c>
      <c r="U102" s="14">
        <f t="shared" si="15"/>
        <v>93.121000000000009</v>
      </c>
      <c r="V102" s="14">
        <f t="shared" si="15"/>
        <v>92.198999999999998</v>
      </c>
      <c r="W102" s="14">
        <f t="shared" si="15"/>
        <v>89.49799999999999</v>
      </c>
      <c r="X102" s="14">
        <f t="shared" si="15"/>
        <v>93.870999999999995</v>
      </c>
      <c r="Y102" s="14">
        <f t="shared" si="15"/>
        <v>95.576999999999998</v>
      </c>
      <c r="Z102" s="14">
        <f t="shared" si="15"/>
        <v>95.344000000000008</v>
      </c>
    </row>
    <row r="103" spans="1:26" s="3" customFormat="1">
      <c r="A103" s="2" t="s">
        <v>25</v>
      </c>
      <c r="B103" s="23"/>
      <c r="C103" s="23"/>
      <c r="D103" s="23"/>
      <c r="E103" s="23"/>
      <c r="F103" s="23"/>
      <c r="G103" s="23"/>
      <c r="H103" s="23"/>
      <c r="I103" s="23"/>
      <c r="J103" s="23"/>
      <c r="K103" s="14">
        <f t="shared" si="15"/>
        <v>62.911000000000001</v>
      </c>
      <c r="L103" s="14">
        <f t="shared" si="15"/>
        <v>55.011000000000003</v>
      </c>
      <c r="M103" s="14">
        <f t="shared" si="15"/>
        <v>58.319999999999993</v>
      </c>
      <c r="N103" s="14">
        <f t="shared" si="15"/>
        <v>64.210000000000008</v>
      </c>
      <c r="O103" s="14">
        <f t="shared" si="15"/>
        <v>55.1</v>
      </c>
      <c r="P103" s="14">
        <f t="shared" si="15"/>
        <v>64.699999999999989</v>
      </c>
      <c r="Q103" s="14">
        <f t="shared" si="15"/>
        <v>67.900000000000006</v>
      </c>
      <c r="R103" s="14">
        <f t="shared" si="15"/>
        <v>173.6</v>
      </c>
      <c r="S103" s="14">
        <f t="shared" si="15"/>
        <v>177.7</v>
      </c>
      <c r="T103" s="14">
        <f t="shared" si="15"/>
        <v>192</v>
      </c>
      <c r="U103" s="14">
        <f t="shared" si="15"/>
        <v>197.5</v>
      </c>
      <c r="V103" s="14">
        <f t="shared" si="15"/>
        <v>206.4</v>
      </c>
      <c r="W103" s="14">
        <f t="shared" si="15"/>
        <v>204.6</v>
      </c>
      <c r="X103" s="14">
        <f t="shared" si="15"/>
        <v>210.79999999999998</v>
      </c>
      <c r="Y103" s="14">
        <f t="shared" si="15"/>
        <v>214.59999999999997</v>
      </c>
      <c r="Z103" s="14">
        <f t="shared" si="15"/>
        <v>237.20000000000002</v>
      </c>
    </row>
    <row r="104" spans="1:26" s="3" customFormat="1">
      <c r="A104" s="2" t="s">
        <v>26</v>
      </c>
      <c r="B104" s="23"/>
      <c r="C104" s="23"/>
      <c r="D104" s="23"/>
      <c r="E104" s="23"/>
      <c r="F104" s="23"/>
      <c r="G104" s="23"/>
      <c r="H104" s="23"/>
      <c r="I104" s="23"/>
      <c r="J104" s="23"/>
      <c r="K104" s="14">
        <f t="shared" si="15"/>
        <v>64</v>
      </c>
      <c r="L104" s="14">
        <f t="shared" si="15"/>
        <v>62.8</v>
      </c>
      <c r="M104" s="14">
        <f t="shared" si="15"/>
        <v>64.100000000000009</v>
      </c>
      <c r="N104" s="14">
        <f t="shared" si="15"/>
        <v>65.3</v>
      </c>
      <c r="O104" s="14">
        <f t="shared" si="15"/>
        <v>64.599999999999994</v>
      </c>
      <c r="P104" s="14">
        <f t="shared" si="15"/>
        <v>63.210999999999999</v>
      </c>
      <c r="Q104" s="14">
        <f t="shared" si="15"/>
        <v>63.763000000000005</v>
      </c>
      <c r="R104" s="14">
        <f t="shared" si="15"/>
        <v>59.105999999999995</v>
      </c>
      <c r="S104" s="14">
        <f t="shared" si="15"/>
        <v>62.355999999999995</v>
      </c>
      <c r="T104" s="14">
        <f t="shared" si="15"/>
        <v>62.945999999999998</v>
      </c>
      <c r="U104" s="14">
        <f t="shared" si="15"/>
        <v>65.724000000000004</v>
      </c>
      <c r="V104" s="14">
        <f t="shared" si="15"/>
        <v>62.748000000000005</v>
      </c>
      <c r="W104" s="14">
        <f t="shared" si="15"/>
        <v>58.522999999999996</v>
      </c>
      <c r="X104" s="14">
        <f t="shared" si="15"/>
        <v>35.103999999999992</v>
      </c>
      <c r="Y104" s="14">
        <f t="shared" si="15"/>
        <v>67.516999999999996</v>
      </c>
      <c r="Z104" s="14">
        <f t="shared" si="15"/>
        <v>63.230000000000004</v>
      </c>
    </row>
    <row r="105" spans="1:26" s="3" customFormat="1">
      <c r="A105" s="2" t="s">
        <v>27</v>
      </c>
      <c r="B105" s="23"/>
      <c r="C105" s="23"/>
      <c r="D105" s="23"/>
      <c r="E105" s="23"/>
      <c r="F105" s="23"/>
      <c r="G105" s="23"/>
      <c r="H105" s="23"/>
      <c r="I105" s="23"/>
      <c r="J105" s="23"/>
      <c r="K105" s="14">
        <f t="shared" si="15"/>
        <v>86.320999999999998</v>
      </c>
      <c r="L105" s="14">
        <f t="shared" si="15"/>
        <v>91.97</v>
      </c>
      <c r="M105" s="14">
        <f t="shared" si="15"/>
        <v>102.226</v>
      </c>
      <c r="N105" s="14">
        <f t="shared" si="15"/>
        <v>111.61199999999999</v>
      </c>
      <c r="O105" s="14">
        <f t="shared" si="15"/>
        <v>128.84300000000002</v>
      </c>
      <c r="P105" s="14">
        <f t="shared" si="15"/>
        <v>128.494</v>
      </c>
      <c r="Q105" s="14">
        <f t="shared" si="15"/>
        <v>133.226</v>
      </c>
      <c r="R105" s="14">
        <f t="shared" si="15"/>
        <v>130.73599999999999</v>
      </c>
      <c r="S105" s="14">
        <f t="shared" si="15"/>
        <v>125.121</v>
      </c>
      <c r="T105" s="14">
        <f t="shared" si="15"/>
        <v>131.352</v>
      </c>
      <c r="U105" s="14">
        <f t="shared" si="15"/>
        <v>130.74699999999999</v>
      </c>
      <c r="V105" s="14">
        <f t="shared" si="15"/>
        <v>136.50900000000001</v>
      </c>
      <c r="W105" s="14">
        <f t="shared" si="15"/>
        <v>136.76</v>
      </c>
      <c r="X105" s="14">
        <f t="shared" si="15"/>
        <v>190.47400000000002</v>
      </c>
      <c r="Y105" s="14">
        <f t="shared" si="15"/>
        <v>166.60399999999998</v>
      </c>
      <c r="Z105" s="14">
        <f t="shared" ref="Z105" si="16">Z59-Z82</f>
        <v>177.73700000000002</v>
      </c>
    </row>
    <row r="106" spans="1:26" s="3" customFormat="1">
      <c r="A106" s="2" t="s">
        <v>28</v>
      </c>
      <c r="B106" s="23"/>
      <c r="C106" s="23"/>
      <c r="D106" s="23"/>
      <c r="E106" s="23"/>
      <c r="F106" s="23"/>
      <c r="G106" s="23"/>
      <c r="H106" s="23"/>
      <c r="I106" s="23"/>
      <c r="J106" s="23"/>
      <c r="K106" s="14">
        <f t="shared" si="15"/>
        <v>41.507570999999999</v>
      </c>
      <c r="L106" s="14">
        <f t="shared" si="15"/>
        <v>44.085121000000001</v>
      </c>
      <c r="M106" s="14">
        <f t="shared" si="15"/>
        <v>45.083936000000001</v>
      </c>
      <c r="N106" s="14">
        <f t="shared" si="15"/>
        <v>40.873472999999997</v>
      </c>
      <c r="O106" s="14">
        <f t="shared" si="15"/>
        <v>35.826812000000004</v>
      </c>
      <c r="P106" s="14">
        <f t="shared" si="15"/>
        <v>32.198487999999998</v>
      </c>
      <c r="Q106" s="14">
        <f t="shared" si="15"/>
        <v>33.173715000000001</v>
      </c>
      <c r="R106" s="14">
        <f t="shared" si="15"/>
        <v>35.741453</v>
      </c>
      <c r="S106" s="14">
        <f t="shared" si="15"/>
        <v>37.168396000000001</v>
      </c>
      <c r="T106" s="14">
        <f t="shared" si="15"/>
        <v>39.876994000000003</v>
      </c>
      <c r="U106" s="14">
        <f t="shared" si="15"/>
        <v>40.604463000000003</v>
      </c>
      <c r="V106" s="14">
        <f t="shared" si="15"/>
        <v>41.921320000000001</v>
      </c>
      <c r="W106" s="14">
        <f t="shared" si="15"/>
        <v>38.516317999999998</v>
      </c>
      <c r="X106" s="14">
        <f t="shared" si="15"/>
        <v>41.554000000000002</v>
      </c>
      <c r="Y106" s="14">
        <f t="shared" si="15"/>
        <v>43.462019000000005</v>
      </c>
      <c r="Z106" s="14">
        <f t="shared" ref="Z106" si="17">Z60-Z83</f>
        <v>44.967334000000001</v>
      </c>
    </row>
    <row r="107" spans="1:26" s="3" customFormat="1">
      <c r="A107" s="2" t="s">
        <v>29</v>
      </c>
      <c r="B107" s="23"/>
      <c r="C107" s="23"/>
      <c r="D107" s="23"/>
      <c r="E107" s="23"/>
      <c r="F107" s="23"/>
      <c r="G107" s="23"/>
      <c r="H107" s="23"/>
      <c r="I107" s="23"/>
      <c r="J107" s="23"/>
      <c r="K107" s="14">
        <f t="shared" si="15"/>
        <v>99.496000000000009</v>
      </c>
      <c r="L107" s="14">
        <f t="shared" si="15"/>
        <v>109.306</v>
      </c>
      <c r="M107" s="14">
        <f t="shared" si="15"/>
        <v>111.709</v>
      </c>
      <c r="N107" s="14">
        <f t="shared" si="15"/>
        <v>112.477</v>
      </c>
      <c r="O107" s="14">
        <f t="shared" si="15"/>
        <v>118.05500000000001</v>
      </c>
      <c r="P107" s="14">
        <f t="shared" si="15"/>
        <v>101.16</v>
      </c>
      <c r="Q107" s="14">
        <f t="shared" si="15"/>
        <v>127.70599999999999</v>
      </c>
      <c r="R107" s="14">
        <f t="shared" si="15"/>
        <v>134.40899999999999</v>
      </c>
      <c r="S107" s="14">
        <f t="shared" si="15"/>
        <v>139.244</v>
      </c>
      <c r="T107" s="14">
        <f t="shared" si="15"/>
        <v>143.25700000000001</v>
      </c>
      <c r="U107" s="14">
        <f t="shared" si="15"/>
        <v>151.62700000000001</v>
      </c>
      <c r="V107" s="14">
        <f t="shared" si="15"/>
        <v>143.11799999999999</v>
      </c>
      <c r="W107" s="14">
        <f t="shared" si="15"/>
        <v>134.404</v>
      </c>
      <c r="X107" s="14">
        <f t="shared" si="15"/>
        <v>149.09100000000001</v>
      </c>
      <c r="Y107" s="14">
        <f t="shared" si="15"/>
        <v>175.54899999999998</v>
      </c>
      <c r="Z107" s="14">
        <f t="shared" ref="Z107" si="18">Z61-Z84</f>
        <v>196.13399999999999</v>
      </c>
    </row>
    <row r="108" spans="1:26" s="3" customFormat="1">
      <c r="A108" s="2" t="s">
        <v>30</v>
      </c>
      <c r="B108" s="23"/>
      <c r="C108" s="23"/>
      <c r="D108" s="23"/>
      <c r="E108" s="23"/>
      <c r="F108" s="23"/>
      <c r="G108" s="23"/>
      <c r="H108" s="23"/>
      <c r="I108" s="23"/>
      <c r="J108" s="23"/>
      <c r="K108" s="14">
        <f t="shared" si="15"/>
        <v>64.800000000000011</v>
      </c>
      <c r="L108" s="14">
        <f t="shared" si="15"/>
        <v>72.900000000000006</v>
      </c>
      <c r="M108" s="14">
        <f t="shared" si="15"/>
        <v>89</v>
      </c>
      <c r="N108" s="14">
        <f t="shared" si="15"/>
        <v>88.5</v>
      </c>
      <c r="O108" s="14">
        <f t="shared" si="15"/>
        <v>85.100000000000009</v>
      </c>
      <c r="P108" s="14">
        <f t="shared" si="15"/>
        <v>85.5</v>
      </c>
      <c r="Q108" s="14">
        <f t="shared" si="15"/>
        <v>84.899999999999991</v>
      </c>
      <c r="R108" s="14">
        <f t="shared" si="15"/>
        <v>80.7</v>
      </c>
      <c r="S108" s="14">
        <f t="shared" si="15"/>
        <v>79.2</v>
      </c>
      <c r="T108" s="14">
        <f t="shared" si="15"/>
        <v>80.5</v>
      </c>
      <c r="U108" s="14">
        <f t="shared" si="15"/>
        <v>84.600000000000009</v>
      </c>
      <c r="V108" s="14">
        <f t="shared" si="15"/>
        <v>88</v>
      </c>
      <c r="W108" s="14">
        <f t="shared" si="15"/>
        <v>90.5</v>
      </c>
      <c r="X108" s="14">
        <f t="shared" si="15"/>
        <v>92.8</v>
      </c>
      <c r="Y108" s="14">
        <f t="shared" si="15"/>
        <v>94.3</v>
      </c>
      <c r="Z108" s="14">
        <f t="shared" ref="Z108" si="19">Z62-Z85</f>
        <v>86.1</v>
      </c>
    </row>
    <row r="109" spans="1:26" s="3" customFormat="1">
      <c r="A109" s="2" t="s">
        <v>31</v>
      </c>
      <c r="B109" s="23"/>
      <c r="C109" s="23"/>
      <c r="D109" s="23"/>
      <c r="E109" s="23"/>
      <c r="F109" s="23"/>
      <c r="G109" s="23"/>
      <c r="H109" s="23"/>
      <c r="I109" s="23"/>
      <c r="J109" s="23"/>
      <c r="K109" s="14">
        <f t="shared" si="15"/>
        <v>41.599999999999994</v>
      </c>
      <c r="L109" s="14">
        <f t="shared" si="15"/>
        <v>62</v>
      </c>
      <c r="M109" s="14">
        <f t="shared" si="15"/>
        <v>56.800000000000004</v>
      </c>
      <c r="N109" s="14">
        <f t="shared" si="15"/>
        <v>69.900000000000006</v>
      </c>
      <c r="O109" s="14">
        <f t="shared" si="15"/>
        <v>70.899999999999991</v>
      </c>
      <c r="P109" s="14">
        <f t="shared" si="15"/>
        <v>71.5</v>
      </c>
      <c r="Q109" s="14">
        <f t="shared" si="15"/>
        <v>65.7</v>
      </c>
      <c r="R109" s="14">
        <f t="shared" si="15"/>
        <v>62</v>
      </c>
      <c r="S109" s="14">
        <f t="shared" si="15"/>
        <v>54.599999999999994</v>
      </c>
      <c r="T109" s="14">
        <f t="shared" si="15"/>
        <v>47.900000000000006</v>
      </c>
      <c r="U109" s="14">
        <f t="shared" si="15"/>
        <v>47.699999999999996</v>
      </c>
      <c r="V109" s="14">
        <f t="shared" si="15"/>
        <v>55.2</v>
      </c>
      <c r="W109" s="14">
        <f t="shared" si="15"/>
        <v>53.699999999999996</v>
      </c>
      <c r="X109" s="14">
        <f t="shared" si="15"/>
        <v>59.3</v>
      </c>
      <c r="Y109" s="14">
        <f t="shared" si="15"/>
        <v>59.699999999999996</v>
      </c>
      <c r="Z109" s="14">
        <f t="shared" ref="Z109" si="20">Z63-Z86</f>
        <v>70.3</v>
      </c>
    </row>
    <row r="110" spans="1:26" s="3" customFormat="1">
      <c r="A110" s="2" t="s">
        <v>32</v>
      </c>
      <c r="B110" s="23"/>
      <c r="C110" s="23"/>
      <c r="D110" s="23"/>
      <c r="E110" s="23"/>
      <c r="F110" s="23"/>
      <c r="G110" s="23"/>
      <c r="H110" s="23"/>
      <c r="I110" s="23"/>
      <c r="J110" s="23"/>
      <c r="K110" s="14">
        <f t="shared" si="15"/>
        <v>65.826999999999998</v>
      </c>
      <c r="L110" s="14">
        <f t="shared" si="15"/>
        <v>73.650999999999996</v>
      </c>
      <c r="M110" s="14">
        <f t="shared" si="15"/>
        <v>74.733000000000004</v>
      </c>
      <c r="N110" s="14">
        <f t="shared" si="15"/>
        <v>76.063999999999993</v>
      </c>
      <c r="O110" s="14">
        <f t="shared" si="15"/>
        <v>83.295000000000002</v>
      </c>
      <c r="P110" s="14">
        <f t="shared" si="15"/>
        <v>86.597999999999999</v>
      </c>
      <c r="Q110" s="14">
        <f t="shared" si="15"/>
        <v>80.335999999999999</v>
      </c>
      <c r="R110" s="14">
        <f t="shared" si="15"/>
        <v>68.805000000000007</v>
      </c>
      <c r="S110" s="14">
        <f t="shared" si="15"/>
        <v>62.831999999999994</v>
      </c>
      <c r="T110" s="14">
        <f t="shared" si="15"/>
        <v>59.054999999999993</v>
      </c>
      <c r="U110" s="14">
        <f t="shared" si="15"/>
        <v>62.389000000000003</v>
      </c>
      <c r="V110" s="14">
        <f t="shared" si="15"/>
        <v>67.307000000000002</v>
      </c>
      <c r="W110" s="14">
        <f t="shared" si="15"/>
        <v>61.376000000000005</v>
      </c>
      <c r="X110" s="14">
        <f t="shared" si="15"/>
        <v>71.318999999999988</v>
      </c>
      <c r="Y110" s="14">
        <f t="shared" si="15"/>
        <v>75.007000000000005</v>
      </c>
      <c r="Z110" s="14">
        <f t="shared" ref="Z110" si="21">Z64-Z87</f>
        <v>86.417000000000002</v>
      </c>
    </row>
    <row r="111" spans="1:26" s="3" customFormat="1">
      <c r="A111" s="3" t="s">
        <v>33</v>
      </c>
      <c r="B111" s="23"/>
      <c r="C111" s="23"/>
      <c r="D111" s="23"/>
      <c r="E111" s="23"/>
      <c r="F111" s="23"/>
      <c r="G111" s="23"/>
      <c r="H111" s="23"/>
      <c r="I111" s="23"/>
      <c r="J111" s="23"/>
      <c r="K111" s="12">
        <f t="shared" si="15"/>
        <v>994.61767100000031</v>
      </c>
      <c r="L111" s="12">
        <f t="shared" si="15"/>
        <v>1110.8312210000001</v>
      </c>
      <c r="M111" s="12">
        <f t="shared" si="15"/>
        <v>1154.3568360000004</v>
      </c>
      <c r="N111" s="12">
        <f t="shared" si="15"/>
        <v>1210.1590729999998</v>
      </c>
      <c r="O111" s="12">
        <f t="shared" si="15"/>
        <v>1225.1400120000001</v>
      </c>
      <c r="P111" s="12">
        <f t="shared" si="15"/>
        <v>1229.3040879999996</v>
      </c>
      <c r="Q111" s="12">
        <f t="shared" si="15"/>
        <v>1292.7867149999997</v>
      </c>
      <c r="R111" s="12">
        <f t="shared" si="15"/>
        <v>1411.7467530000004</v>
      </c>
      <c r="S111" s="12">
        <f t="shared" si="15"/>
        <v>1382.2198960000001</v>
      </c>
      <c r="T111" s="12">
        <f t="shared" si="15"/>
        <v>1421.471894</v>
      </c>
      <c r="U111" s="12">
        <f t="shared" si="15"/>
        <v>1462.7271630000002</v>
      </c>
      <c r="V111" s="12">
        <f t="shared" si="15"/>
        <v>1507.4423200000001</v>
      </c>
      <c r="W111" s="12">
        <f t="shared" si="15"/>
        <v>1461.2000179999998</v>
      </c>
      <c r="X111" s="12">
        <f t="shared" si="15"/>
        <v>1608.6069999999997</v>
      </c>
      <c r="Y111" s="12">
        <f t="shared" si="15"/>
        <v>1698.226643</v>
      </c>
      <c r="Z111" s="12">
        <f t="shared" si="15"/>
        <v>1820.4091339999998</v>
      </c>
    </row>
    <row r="112" spans="1:26" s="3" customFormat="1">
      <c r="A112" s="2" t="s">
        <v>34</v>
      </c>
      <c r="B112" s="23"/>
      <c r="C112" s="23"/>
      <c r="D112" s="23"/>
      <c r="E112" s="23"/>
      <c r="F112" s="23"/>
      <c r="G112" s="23"/>
      <c r="H112" s="23"/>
      <c r="I112" s="23"/>
      <c r="J112" s="23"/>
      <c r="K112" s="14">
        <f t="shared" si="15"/>
        <v>4.4690000000000003</v>
      </c>
      <c r="L112" s="14">
        <f t="shared" si="15"/>
        <v>4.9980000000000002</v>
      </c>
      <c r="M112" s="14">
        <f t="shared" si="15"/>
        <v>4</v>
      </c>
      <c r="N112" s="14">
        <f t="shared" si="15"/>
        <v>3.548</v>
      </c>
      <c r="O112" s="14">
        <f t="shared" si="15"/>
        <v>4.5050000000000008</v>
      </c>
      <c r="P112" s="14">
        <f t="shared" si="15"/>
        <v>3.7709999999999999</v>
      </c>
      <c r="Q112" s="14">
        <f t="shared" si="15"/>
        <v>3.605</v>
      </c>
      <c r="R112" s="14">
        <f t="shared" si="15"/>
        <v>4.1919999999999993</v>
      </c>
      <c r="S112" s="14">
        <f t="shared" si="15"/>
        <v>5.0049999999999999</v>
      </c>
      <c r="T112" s="14">
        <f t="shared" si="15"/>
        <v>3.4140000000000001</v>
      </c>
      <c r="U112" s="14">
        <f t="shared" si="15"/>
        <v>3.8599999999999994</v>
      </c>
      <c r="V112" s="14">
        <f t="shared" si="15"/>
        <v>3.25</v>
      </c>
      <c r="W112" s="14">
        <f t="shared" si="15"/>
        <v>2.1739999999999999</v>
      </c>
      <c r="X112" s="14">
        <f t="shared" si="15"/>
        <v>2.4830000000000001</v>
      </c>
      <c r="Y112" s="14">
        <f t="shared" si="15"/>
        <v>4.1100000000000003</v>
      </c>
      <c r="Z112" s="14">
        <f t="shared" ref="Z112:Z116" si="22">Z66-Z89</f>
        <v>3.3579999999999997</v>
      </c>
    </row>
    <row r="113" spans="1:26" s="3" customFormat="1">
      <c r="A113" s="2" t="s">
        <v>35</v>
      </c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14">
        <f t="shared" si="15"/>
        <v>1.0761000000000001</v>
      </c>
      <c r="N113" s="14">
        <f t="shared" si="15"/>
        <v>1.0569999999999999</v>
      </c>
      <c r="O113" s="14">
        <f t="shared" si="15"/>
        <v>0.6835</v>
      </c>
      <c r="P113" s="14">
        <f t="shared" si="15"/>
        <v>0.61449999999999994</v>
      </c>
      <c r="Q113" s="14">
        <f t="shared" si="15"/>
        <v>0.92</v>
      </c>
      <c r="R113" s="14">
        <f t="shared" si="15"/>
        <v>0.83589999999999998</v>
      </c>
      <c r="S113" s="14">
        <f t="shared" si="15"/>
        <v>0.58079999999999998</v>
      </c>
      <c r="T113" s="14">
        <f t="shared" si="15"/>
        <v>0.51800000000000002</v>
      </c>
      <c r="U113" s="14">
        <f t="shared" si="15"/>
        <v>0.41369999999999996</v>
      </c>
      <c r="V113" s="14">
        <f t="shared" si="15"/>
        <v>0.75019999999999998</v>
      </c>
      <c r="W113" s="14">
        <f t="shared" si="15"/>
        <v>0.8609</v>
      </c>
      <c r="X113" s="14">
        <f t="shared" si="15"/>
        <v>1.1910000000000001</v>
      </c>
      <c r="Y113" s="14">
        <f t="shared" si="15"/>
        <v>1.5886</v>
      </c>
      <c r="Z113" s="14">
        <f t="shared" si="22"/>
        <v>1.7199</v>
      </c>
    </row>
    <row r="114" spans="1:26" s="3" customFormat="1">
      <c r="A114" s="2" t="s">
        <v>36</v>
      </c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14">
        <f t="shared" si="15"/>
        <v>1.4999999999999999E-2</v>
      </c>
      <c r="N114" s="14">
        <f t="shared" si="15"/>
        <v>-0.24540000000000001</v>
      </c>
      <c r="O114" s="14">
        <f t="shared" si="15"/>
        <v>1.4999999999999999E-2</v>
      </c>
      <c r="P114" s="14">
        <f t="shared" si="15"/>
        <v>1.4999999999999999E-2</v>
      </c>
      <c r="Q114" s="14">
        <f t="shared" si="15"/>
        <v>1.4999999999999999E-2</v>
      </c>
      <c r="R114" s="14">
        <f t="shared" si="15"/>
        <v>1.7000000000000001E-2</v>
      </c>
      <c r="S114" s="14">
        <f t="shared" si="15"/>
        <v>1.6633999999999999E-2</v>
      </c>
      <c r="T114" s="14">
        <f t="shared" si="15"/>
        <v>1.7000000000000001E-2</v>
      </c>
      <c r="U114" s="14">
        <f t="shared" si="15"/>
        <v>2.9308000000000001E-2</v>
      </c>
      <c r="V114" s="14">
        <f t="shared" si="15"/>
        <v>1.4674E-2</v>
      </c>
      <c r="W114" s="14">
        <f t="shared" si="15"/>
        <v>0.29522999999999999</v>
      </c>
      <c r="X114" s="14">
        <f t="shared" si="15"/>
        <v>0.14899999999999999</v>
      </c>
      <c r="Y114" s="14">
        <f t="shared" si="15"/>
        <v>0.119905</v>
      </c>
      <c r="Z114" s="14">
        <f t="shared" si="22"/>
        <v>0.23228799999999999</v>
      </c>
    </row>
    <row r="115" spans="1:26" s="3" customFormat="1">
      <c r="A115" s="2" t="s">
        <v>37</v>
      </c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14">
        <f t="shared" si="15"/>
        <v>0.54800000000000004</v>
      </c>
      <c r="N115" s="14">
        <f t="shared" si="15"/>
        <v>0.20599999999999999</v>
      </c>
      <c r="O115" s="14">
        <f t="shared" si="15"/>
        <v>0.218</v>
      </c>
      <c r="P115" s="14">
        <f t="shared" si="15"/>
        <v>0.24199999999999999</v>
      </c>
      <c r="Q115" s="14">
        <f t="shared" si="15"/>
        <v>0.254</v>
      </c>
      <c r="R115" s="14">
        <f t="shared" si="15"/>
        <v>0.65600000000000003</v>
      </c>
      <c r="S115" s="14">
        <f t="shared" si="15"/>
        <v>0.68239499999999997</v>
      </c>
      <c r="T115" s="14">
        <f t="shared" si="15"/>
        <v>1.0720000000000001</v>
      </c>
      <c r="U115" s="14">
        <f t="shared" si="15"/>
        <v>1.0870759999999999</v>
      </c>
      <c r="V115" s="14">
        <f t="shared" si="15"/>
        <v>1.4530909999999999</v>
      </c>
      <c r="W115" s="14">
        <f t="shared" si="15"/>
        <v>1.019922</v>
      </c>
      <c r="X115" s="14">
        <f t="shared" ref="L115:Z117" si="23">X69-X92</f>
        <v>1.8120000000000001</v>
      </c>
      <c r="Y115" s="14">
        <f t="shared" si="23"/>
        <v>1.828781</v>
      </c>
      <c r="Z115" s="14">
        <f t="shared" si="22"/>
        <v>1.5760500000000002</v>
      </c>
    </row>
    <row r="116" spans="1:26" s="3" customFormat="1">
      <c r="A116" s="2" t="s">
        <v>38</v>
      </c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14">
        <f t="shared" si="23"/>
        <v>0</v>
      </c>
      <c r="N116" s="14">
        <f t="shared" si="23"/>
        <v>0</v>
      </c>
      <c r="O116" s="14">
        <f t="shared" si="23"/>
        <v>0</v>
      </c>
      <c r="P116" s="14">
        <f t="shared" si="23"/>
        <v>0</v>
      </c>
      <c r="Q116" s="14">
        <f t="shared" si="23"/>
        <v>0</v>
      </c>
      <c r="R116" s="14">
        <f t="shared" si="23"/>
        <v>0</v>
      </c>
      <c r="S116" s="14">
        <f t="shared" si="23"/>
        <v>0</v>
      </c>
      <c r="T116" s="14">
        <f t="shared" si="23"/>
        <v>0</v>
      </c>
      <c r="U116" s="14">
        <f t="shared" si="23"/>
        <v>0</v>
      </c>
      <c r="V116" s="14">
        <f t="shared" si="23"/>
        <v>0</v>
      </c>
      <c r="W116" s="14">
        <f t="shared" si="23"/>
        <v>0</v>
      </c>
      <c r="X116" s="14">
        <f t="shared" si="23"/>
        <v>0</v>
      </c>
      <c r="Y116" s="14">
        <f t="shared" si="23"/>
        <v>0</v>
      </c>
      <c r="Z116" s="14">
        <f t="shared" si="22"/>
        <v>0</v>
      </c>
    </row>
    <row r="117" spans="1:26" s="3" customFormat="1">
      <c r="A117" s="3" t="s">
        <v>39</v>
      </c>
      <c r="B117" s="23"/>
      <c r="C117" s="23"/>
      <c r="D117" s="23"/>
      <c r="E117" s="23"/>
      <c r="F117" s="23"/>
      <c r="G117" s="23"/>
      <c r="H117" s="23"/>
      <c r="I117" s="23"/>
      <c r="J117" s="23"/>
      <c r="K117" s="12">
        <f t="shared" si="15"/>
        <v>999.08667100000036</v>
      </c>
      <c r="L117" s="12">
        <f t="shared" si="23"/>
        <v>1115.8292210000002</v>
      </c>
      <c r="M117" s="12">
        <f t="shared" si="23"/>
        <v>1159.9959360000005</v>
      </c>
      <c r="N117" s="12">
        <f t="shared" si="23"/>
        <v>1214.7246729999999</v>
      </c>
      <c r="O117" s="12">
        <f t="shared" si="23"/>
        <v>1230.5615120000002</v>
      </c>
      <c r="P117" s="12">
        <f t="shared" si="23"/>
        <v>1233.9465879999998</v>
      </c>
      <c r="Q117" s="12">
        <f t="shared" si="23"/>
        <v>1297.5807149999998</v>
      </c>
      <c r="R117" s="12">
        <f t="shared" si="23"/>
        <v>1417.4476530000002</v>
      </c>
      <c r="S117" s="12">
        <f t="shared" si="23"/>
        <v>1388.5047250000002</v>
      </c>
      <c r="T117" s="12">
        <f t="shared" si="23"/>
        <v>1426.492894</v>
      </c>
      <c r="U117" s="12">
        <f t="shared" si="23"/>
        <v>1468.1172470000001</v>
      </c>
      <c r="V117" s="12">
        <f t="shared" si="23"/>
        <v>1512.9102850000004</v>
      </c>
      <c r="W117" s="12">
        <f t="shared" si="23"/>
        <v>1465.5500699999998</v>
      </c>
      <c r="X117" s="12">
        <f t="shared" si="23"/>
        <v>1614.2419999999995</v>
      </c>
      <c r="Y117" s="12">
        <f t="shared" si="23"/>
        <v>1705.8739290000001</v>
      </c>
      <c r="Z117" s="12">
        <f t="shared" si="23"/>
        <v>1827.295372</v>
      </c>
    </row>
    <row r="118" spans="1:26" s="3" customFormat="1">
      <c r="B118" s="11"/>
      <c r="C118" s="11"/>
      <c r="D118" s="11"/>
      <c r="E118" s="11"/>
      <c r="F118" s="11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</row>
    <row r="119" spans="1:26" s="3" customFormat="1">
      <c r="B119" s="7"/>
      <c r="C119" s="7"/>
      <c r="D119" s="7"/>
      <c r="E119" s="7"/>
      <c r="F119" s="7"/>
      <c r="G119" s="8"/>
      <c r="H119" s="8"/>
      <c r="I119" s="8"/>
      <c r="J119" s="8"/>
      <c r="K119" s="8"/>
      <c r="L119" s="8"/>
      <c r="M119" s="8"/>
      <c r="N119" s="8"/>
      <c r="T119" s="2"/>
    </row>
    <row r="120" spans="1:26" s="3" customFormat="1">
      <c r="A120" s="3" t="s">
        <v>44</v>
      </c>
      <c r="B120" s="7"/>
      <c r="C120" s="7"/>
      <c r="D120" s="7"/>
      <c r="E120" s="7"/>
      <c r="F120" s="7"/>
      <c r="G120" s="8"/>
      <c r="H120" s="8"/>
      <c r="I120" s="8"/>
      <c r="J120" s="8"/>
      <c r="K120" s="8"/>
      <c r="L120" s="8"/>
      <c r="M120" s="8"/>
      <c r="N120" s="8"/>
    </row>
    <row r="121" spans="1:26" s="3" customFormat="1">
      <c r="B121" s="4">
        <v>2000</v>
      </c>
      <c r="C121" s="4">
        <v>2001</v>
      </c>
      <c r="D121" s="4">
        <v>2002</v>
      </c>
      <c r="E121" s="4">
        <v>2003</v>
      </c>
      <c r="F121" s="4">
        <v>2004</v>
      </c>
      <c r="G121" s="3">
        <v>2004</v>
      </c>
      <c r="H121" s="3">
        <v>2005</v>
      </c>
      <c r="I121" s="3">
        <v>2006</v>
      </c>
      <c r="J121" s="3">
        <v>2007</v>
      </c>
      <c r="K121" s="3">
        <v>2008</v>
      </c>
      <c r="L121" s="3">
        <v>2009</v>
      </c>
      <c r="M121" s="3">
        <v>2010</v>
      </c>
      <c r="N121" s="3">
        <v>2011</v>
      </c>
      <c r="O121" s="3">
        <v>2012</v>
      </c>
      <c r="P121" s="3">
        <v>2013</v>
      </c>
      <c r="Q121" s="3">
        <v>2014</v>
      </c>
      <c r="R121" s="3">
        <v>2015</v>
      </c>
      <c r="S121" s="3">
        <v>2016</v>
      </c>
      <c r="T121" s="3">
        <v>2017</v>
      </c>
      <c r="U121" s="3">
        <v>2018</v>
      </c>
      <c r="V121" s="3">
        <v>2019</v>
      </c>
      <c r="W121" s="3">
        <v>2020</v>
      </c>
      <c r="X121" s="3">
        <v>2021</v>
      </c>
      <c r="Y121" s="3">
        <v>2022</v>
      </c>
      <c r="Z121" s="3">
        <v>2023</v>
      </c>
    </row>
    <row r="122" spans="1:26" s="3" customFormat="1">
      <c r="A122" s="2" t="s">
        <v>20</v>
      </c>
      <c r="B122" s="5">
        <v>17.471</v>
      </c>
      <c r="C122" s="5">
        <v>17.899999999999999</v>
      </c>
      <c r="D122" s="5">
        <v>19.8</v>
      </c>
      <c r="E122" s="5">
        <v>22.1</v>
      </c>
      <c r="F122" s="5">
        <v>24.2</v>
      </c>
      <c r="G122" s="6">
        <v>24.2</v>
      </c>
      <c r="H122" s="6">
        <v>25.4</v>
      </c>
      <c r="I122" s="6">
        <v>25.9</v>
      </c>
      <c r="J122" s="6">
        <v>26.7</v>
      </c>
      <c r="K122" s="6">
        <v>28</v>
      </c>
      <c r="L122" s="6">
        <v>28.9</v>
      </c>
      <c r="M122" s="6">
        <v>31</v>
      </c>
      <c r="N122" s="6">
        <v>36.4</v>
      </c>
      <c r="O122" s="14">
        <v>39</v>
      </c>
      <c r="P122" s="6">
        <v>44.4</v>
      </c>
      <c r="Q122" s="6">
        <v>51.3</v>
      </c>
      <c r="R122" s="6">
        <v>56.6</v>
      </c>
      <c r="S122" s="6">
        <v>61.2</v>
      </c>
      <c r="T122" s="6">
        <v>64.3</v>
      </c>
      <c r="U122" s="6">
        <v>68.400000000000006</v>
      </c>
      <c r="V122" s="6">
        <v>71.3</v>
      </c>
      <c r="W122" s="6">
        <v>76</v>
      </c>
      <c r="X122" s="6">
        <v>70.400000000000006</v>
      </c>
      <c r="Y122" s="6">
        <v>66</v>
      </c>
      <c r="Z122" s="6">
        <v>91</v>
      </c>
    </row>
    <row r="123" spans="1:26" s="3" customFormat="1">
      <c r="A123" s="2" t="s">
        <v>21</v>
      </c>
      <c r="B123" s="5">
        <v>26.058</v>
      </c>
      <c r="C123" s="5">
        <v>26.672000000000001</v>
      </c>
      <c r="D123" s="5">
        <v>28.605</v>
      </c>
      <c r="E123" s="5">
        <v>30.553999999999998</v>
      </c>
      <c r="F123" s="5">
        <v>35.433999999999997</v>
      </c>
      <c r="G123" s="6">
        <v>35.433999999999997</v>
      </c>
      <c r="H123" s="6">
        <v>38.741</v>
      </c>
      <c r="I123" s="6">
        <v>41.210999999999999</v>
      </c>
      <c r="J123" s="6">
        <v>42.884</v>
      </c>
      <c r="K123" s="6">
        <v>43.226999999999997</v>
      </c>
      <c r="L123" s="6">
        <v>45.180999999999997</v>
      </c>
      <c r="M123" s="6">
        <v>47.887</v>
      </c>
      <c r="N123" s="6">
        <v>50.265999999999998</v>
      </c>
      <c r="O123" s="14">
        <v>52.735999999999997</v>
      </c>
      <c r="P123" s="6">
        <v>54.125999999999998</v>
      </c>
      <c r="Q123" s="6">
        <v>57.180999999999997</v>
      </c>
      <c r="R123" s="6">
        <v>59.161000000000001</v>
      </c>
      <c r="S123" s="6">
        <v>62.006</v>
      </c>
      <c r="T123" s="6">
        <v>64.588999999999999</v>
      </c>
      <c r="U123" s="6">
        <v>65.900000000000006</v>
      </c>
      <c r="V123" s="6">
        <v>67.376999999999995</v>
      </c>
      <c r="W123" s="6">
        <v>72.551000000000002</v>
      </c>
      <c r="X123" s="6">
        <v>67.67</v>
      </c>
      <c r="Y123" s="6">
        <v>64.213999999999999</v>
      </c>
      <c r="Z123" s="6">
        <v>92.534000000000006</v>
      </c>
    </row>
    <row r="124" spans="1:26" s="3" customFormat="1">
      <c r="A124" s="2" t="s">
        <v>22</v>
      </c>
      <c r="B124" s="5">
        <v>23.324000000000002</v>
      </c>
      <c r="C124" s="5">
        <v>24.7</v>
      </c>
      <c r="D124" s="5">
        <v>25.788</v>
      </c>
      <c r="E124" s="5">
        <v>28.295000000000002</v>
      </c>
      <c r="F124" s="5">
        <v>31.481000000000002</v>
      </c>
      <c r="G124" s="6">
        <v>31.481000000000002</v>
      </c>
      <c r="H124" s="6">
        <v>33.226999999999997</v>
      </c>
      <c r="I124" s="6">
        <v>35.155999999999999</v>
      </c>
      <c r="J124" s="6">
        <v>37.488</v>
      </c>
      <c r="K124" s="6">
        <v>39.183</v>
      </c>
      <c r="L124" s="6">
        <v>42.597000000000001</v>
      </c>
      <c r="M124" s="6">
        <v>47.104999999999997</v>
      </c>
      <c r="N124" s="6">
        <v>46.997999999999998</v>
      </c>
      <c r="O124" s="14">
        <v>54.436999999999998</v>
      </c>
      <c r="P124" s="6">
        <v>49.473999999999997</v>
      </c>
      <c r="Q124" s="6">
        <v>54.015000000000001</v>
      </c>
      <c r="R124" s="6">
        <v>60.387</v>
      </c>
      <c r="S124" s="6">
        <v>61.604500000000002</v>
      </c>
      <c r="T124" s="6">
        <v>65.558999999999997</v>
      </c>
      <c r="U124" s="6">
        <v>68.2</v>
      </c>
      <c r="V124" s="6">
        <v>73.213399999999993</v>
      </c>
      <c r="W124" s="6">
        <v>79.440899999999999</v>
      </c>
      <c r="X124" s="6">
        <v>73.588999999999999</v>
      </c>
      <c r="Y124" s="6">
        <v>67.751075999999998</v>
      </c>
      <c r="Z124" s="6">
        <v>89.692499999999995</v>
      </c>
    </row>
    <row r="125" spans="1:26" s="3" customFormat="1">
      <c r="A125" s="2" t="s">
        <v>23</v>
      </c>
      <c r="B125" s="5">
        <v>18.196999999999999</v>
      </c>
      <c r="C125" s="5">
        <v>18.696000000000002</v>
      </c>
      <c r="D125" s="5">
        <v>20.6</v>
      </c>
      <c r="E125" s="5">
        <v>23.5</v>
      </c>
      <c r="F125" s="5">
        <v>25.9</v>
      </c>
      <c r="G125" s="6">
        <v>25.9</v>
      </c>
      <c r="H125" s="6">
        <v>28.3</v>
      </c>
      <c r="I125" s="6">
        <v>30.3</v>
      </c>
      <c r="J125" s="6">
        <v>31.3</v>
      </c>
      <c r="K125" s="6">
        <v>32</v>
      </c>
      <c r="L125" s="6">
        <v>68.8</v>
      </c>
      <c r="M125" s="6">
        <v>77.2</v>
      </c>
      <c r="N125" s="6">
        <v>78.599999999999994</v>
      </c>
      <c r="O125" s="14">
        <v>77.900000000000006</v>
      </c>
      <c r="P125" s="6">
        <v>81.8</v>
      </c>
      <c r="Q125" s="6">
        <v>45.4</v>
      </c>
      <c r="R125" s="6">
        <v>49.3</v>
      </c>
      <c r="S125" s="6">
        <v>53.9</v>
      </c>
      <c r="T125" s="6">
        <v>58.6</v>
      </c>
      <c r="U125" s="6">
        <v>61.2</v>
      </c>
      <c r="V125" s="6">
        <v>62.4</v>
      </c>
      <c r="W125" s="6">
        <v>66.7</v>
      </c>
      <c r="X125" s="6">
        <v>63.1</v>
      </c>
      <c r="Y125" s="6">
        <v>59</v>
      </c>
      <c r="Z125" s="6">
        <v>80.900000000000006</v>
      </c>
    </row>
    <row r="126" spans="1:26" s="3" customFormat="1">
      <c r="A126" s="2" t="s">
        <v>24</v>
      </c>
      <c r="B126" s="5">
        <v>13.641999999999999</v>
      </c>
      <c r="C126" s="5">
        <v>13.502000000000001</v>
      </c>
      <c r="D126" s="5">
        <v>14.433999999999999</v>
      </c>
      <c r="E126" s="5">
        <v>15.544</v>
      </c>
      <c r="F126" s="5">
        <v>16.408999999999999</v>
      </c>
      <c r="G126" s="6">
        <v>16.408999999999999</v>
      </c>
      <c r="H126" s="6">
        <v>17.087</v>
      </c>
      <c r="I126" s="6">
        <v>17.855</v>
      </c>
      <c r="J126" s="6">
        <v>18.582000000000001</v>
      </c>
      <c r="K126" s="6">
        <v>18.672000000000001</v>
      </c>
      <c r="L126" s="6">
        <v>21.966000000000001</v>
      </c>
      <c r="M126" s="6">
        <v>23.716000000000001</v>
      </c>
      <c r="N126" s="6">
        <v>26.626999999999999</v>
      </c>
      <c r="O126" s="14">
        <v>28.864000000000001</v>
      </c>
      <c r="P126" s="6">
        <v>31.398</v>
      </c>
      <c r="Q126" s="6">
        <v>32.308</v>
      </c>
      <c r="R126" s="6">
        <v>35.505000000000003</v>
      </c>
      <c r="S126" s="6">
        <v>36.997999999999998</v>
      </c>
      <c r="T126" s="6">
        <v>39.567</v>
      </c>
      <c r="U126" s="6">
        <v>41.1</v>
      </c>
      <c r="V126" s="6">
        <v>41.802</v>
      </c>
      <c r="W126" s="6">
        <v>45.555</v>
      </c>
      <c r="X126" s="6">
        <v>43.523000000000003</v>
      </c>
      <c r="Y126" s="6">
        <v>41.222999999999999</v>
      </c>
      <c r="Z126" s="6">
        <v>57.593000000000004</v>
      </c>
    </row>
    <row r="127" spans="1:26" s="3" customFormat="1">
      <c r="A127" s="2" t="s">
        <v>25</v>
      </c>
      <c r="B127" s="5">
        <v>27.544</v>
      </c>
      <c r="C127" s="5">
        <v>27.4</v>
      </c>
      <c r="D127" s="5">
        <v>28.4</v>
      </c>
      <c r="E127" s="5">
        <v>30.3</v>
      </c>
      <c r="F127" s="5">
        <v>32.9</v>
      </c>
      <c r="G127" s="6">
        <v>32.9</v>
      </c>
      <c r="H127" s="6">
        <v>35.299999999999997</v>
      </c>
      <c r="I127" s="6">
        <v>39.1</v>
      </c>
      <c r="J127" s="6">
        <v>40.9</v>
      </c>
      <c r="K127" s="6">
        <v>44.002000000000002</v>
      </c>
      <c r="L127" s="6">
        <v>48.48</v>
      </c>
      <c r="M127" s="6">
        <v>54.01</v>
      </c>
      <c r="N127" s="6">
        <v>58.487000000000002</v>
      </c>
      <c r="O127" s="14">
        <v>58.8</v>
      </c>
      <c r="P127" s="6">
        <v>60.4</v>
      </c>
      <c r="Q127" s="6">
        <v>63.2</v>
      </c>
      <c r="R127" s="6">
        <v>65.900000000000006</v>
      </c>
      <c r="S127" s="6">
        <v>69.099999999999994</v>
      </c>
      <c r="T127" s="6">
        <v>75.599999999999994</v>
      </c>
      <c r="U127" s="6">
        <v>81.099999999999994</v>
      </c>
      <c r="V127" s="6">
        <v>83.5</v>
      </c>
      <c r="W127" s="6">
        <v>94.5</v>
      </c>
      <c r="X127" s="6">
        <v>94.1</v>
      </c>
      <c r="Y127" s="6">
        <v>92.1</v>
      </c>
      <c r="Z127" s="6">
        <v>130.6</v>
      </c>
    </row>
    <row r="128" spans="1:26" s="3" customFormat="1">
      <c r="A128" s="2" t="s">
        <v>26</v>
      </c>
      <c r="B128" s="5">
        <v>16.699000000000002</v>
      </c>
      <c r="C128" s="5">
        <v>17.38</v>
      </c>
      <c r="D128" s="5">
        <v>19</v>
      </c>
      <c r="E128" s="5">
        <v>21.3</v>
      </c>
      <c r="F128" s="5">
        <v>23.4</v>
      </c>
      <c r="G128" s="6">
        <v>23.4</v>
      </c>
      <c r="H128" s="6">
        <v>24.6</v>
      </c>
      <c r="I128" s="6">
        <v>27.8</v>
      </c>
      <c r="J128" s="6">
        <v>28.5</v>
      </c>
      <c r="K128" s="6">
        <v>31.5</v>
      </c>
      <c r="L128" s="6">
        <v>35.1</v>
      </c>
      <c r="M128" s="6">
        <v>39.1</v>
      </c>
      <c r="N128" s="6">
        <v>39.5</v>
      </c>
      <c r="O128" s="14">
        <v>45.3</v>
      </c>
      <c r="P128" s="6">
        <v>43.427999999999997</v>
      </c>
      <c r="Q128" s="6">
        <v>43.228000000000002</v>
      </c>
      <c r="R128" s="6">
        <v>47.281999999999996</v>
      </c>
      <c r="S128" s="6">
        <v>46.19</v>
      </c>
      <c r="T128" s="6">
        <v>47.392000000000003</v>
      </c>
      <c r="U128" s="6">
        <v>51.6</v>
      </c>
      <c r="V128" s="6">
        <v>56.098999999999997</v>
      </c>
      <c r="W128" s="6">
        <v>64.930999999999997</v>
      </c>
      <c r="X128" s="6">
        <v>61.661000000000001</v>
      </c>
      <c r="Y128" s="6">
        <v>60.360999999999997</v>
      </c>
      <c r="Z128" s="6">
        <v>84.363</v>
      </c>
    </row>
    <row r="129" spans="1:26" s="3" customFormat="1">
      <c r="A129" s="2" t="s">
        <v>27</v>
      </c>
      <c r="B129" s="5">
        <v>15.606999999999999</v>
      </c>
      <c r="C129" s="5">
        <v>16.66</v>
      </c>
      <c r="D129" s="5">
        <v>18.518999999999998</v>
      </c>
      <c r="E129" s="5">
        <v>20.478000000000002</v>
      </c>
      <c r="F129" s="5">
        <v>22.709</v>
      </c>
      <c r="G129" s="6">
        <v>22.709</v>
      </c>
      <c r="H129" s="6">
        <v>24.04</v>
      </c>
      <c r="I129" s="6">
        <v>24.68</v>
      </c>
      <c r="J129" s="6">
        <v>25.832999999999998</v>
      </c>
      <c r="K129" s="6">
        <v>26.504000000000001</v>
      </c>
      <c r="L129" s="6">
        <v>27.207000000000001</v>
      </c>
      <c r="M129" s="6">
        <v>29.05</v>
      </c>
      <c r="N129" s="6">
        <v>29.736999999999998</v>
      </c>
      <c r="O129" s="14">
        <v>30.951000000000001</v>
      </c>
      <c r="P129" s="6">
        <v>32.151000000000003</v>
      </c>
      <c r="Q129" s="6">
        <v>34.374000000000002</v>
      </c>
      <c r="R129" s="6">
        <v>36.718000000000004</v>
      </c>
      <c r="S129" s="6">
        <v>37.664000000000001</v>
      </c>
      <c r="T129" s="6">
        <v>39.515999999999998</v>
      </c>
      <c r="U129" s="6">
        <v>41.2</v>
      </c>
      <c r="V129" s="6">
        <v>42.252000000000002</v>
      </c>
      <c r="W129" s="6">
        <v>45.076999999999998</v>
      </c>
      <c r="X129" s="6">
        <v>40.369999999999997</v>
      </c>
      <c r="Y129" s="6">
        <v>35.659999999999997</v>
      </c>
      <c r="Z129" s="6">
        <v>51.362000000000002</v>
      </c>
    </row>
    <row r="130" spans="1:26" s="3" customFormat="1">
      <c r="A130" s="2" t="s">
        <v>28</v>
      </c>
      <c r="B130" s="5">
        <v>3.391</v>
      </c>
      <c r="C130" s="5">
        <v>11.185</v>
      </c>
      <c r="D130" s="5">
        <v>12.824</v>
      </c>
      <c r="E130" s="5">
        <v>14.433</v>
      </c>
      <c r="F130" s="5">
        <v>15.669</v>
      </c>
      <c r="G130" s="6">
        <v>15.669</v>
      </c>
      <c r="H130" s="6">
        <v>16.64</v>
      </c>
      <c r="I130" s="6">
        <v>16.54</v>
      </c>
      <c r="J130" s="6">
        <v>16.925999999999998</v>
      </c>
      <c r="K130" s="6">
        <v>17.477</v>
      </c>
      <c r="L130" s="6">
        <v>18.887</v>
      </c>
      <c r="M130" s="6">
        <v>20.46</v>
      </c>
      <c r="N130" s="6">
        <v>21.809000000000001</v>
      </c>
      <c r="O130" s="14">
        <v>23.707999999999998</v>
      </c>
      <c r="P130" s="6">
        <v>23.942</v>
      </c>
      <c r="Q130" s="6">
        <v>24.530999999999999</v>
      </c>
      <c r="R130" s="6">
        <v>24.716999999999999</v>
      </c>
      <c r="S130" s="6">
        <v>26.905446000000001</v>
      </c>
      <c r="T130" s="6">
        <v>28.361999999999998</v>
      </c>
      <c r="U130" s="6">
        <v>30.8</v>
      </c>
      <c r="V130" s="6">
        <v>33.182429999999997</v>
      </c>
      <c r="W130" s="6">
        <v>37.950037000000002</v>
      </c>
      <c r="X130" s="6">
        <v>36.085999999999999</v>
      </c>
      <c r="Y130" s="6">
        <v>33.135497000000001</v>
      </c>
      <c r="Z130" s="6">
        <v>46.413212999999999</v>
      </c>
    </row>
    <row r="131" spans="1:26" s="3" customFormat="1">
      <c r="A131" s="2" t="s">
        <v>29</v>
      </c>
      <c r="B131" s="5">
        <v>16.984000000000002</v>
      </c>
      <c r="C131" s="5">
        <v>17.065999999999999</v>
      </c>
      <c r="D131" s="5">
        <v>18.044</v>
      </c>
      <c r="E131" s="5">
        <v>19.898</v>
      </c>
      <c r="F131" s="5">
        <v>20.984000000000002</v>
      </c>
      <c r="G131" s="6">
        <v>20.984000000000002</v>
      </c>
      <c r="H131" s="6">
        <v>22.106000000000002</v>
      </c>
      <c r="I131" s="6">
        <v>22.978999999999999</v>
      </c>
      <c r="J131" s="6">
        <v>24.088999999999999</v>
      </c>
      <c r="K131" s="6">
        <v>26.719000000000001</v>
      </c>
      <c r="L131" s="6">
        <v>29.616</v>
      </c>
      <c r="M131" s="6">
        <v>32.722000000000001</v>
      </c>
      <c r="N131" s="6">
        <v>35.073999999999998</v>
      </c>
      <c r="O131" s="14">
        <v>38.064</v>
      </c>
      <c r="P131" s="6">
        <v>41.665999999999997</v>
      </c>
      <c r="Q131" s="6">
        <v>46.152999999999999</v>
      </c>
      <c r="R131" s="6">
        <v>52.712000000000003</v>
      </c>
      <c r="S131" s="6">
        <v>59.442</v>
      </c>
      <c r="T131" s="6">
        <v>65.141999999999996</v>
      </c>
      <c r="U131" s="6">
        <v>69.5</v>
      </c>
      <c r="V131" s="6">
        <v>73.444000000000003</v>
      </c>
      <c r="W131" s="6">
        <v>77.948999999999998</v>
      </c>
      <c r="X131" s="6">
        <v>74.251999999999995</v>
      </c>
      <c r="Y131" s="6">
        <v>71.349999999999994</v>
      </c>
      <c r="Z131" s="6">
        <v>90.792000000000002</v>
      </c>
    </row>
    <row r="132" spans="1:26" s="3" customFormat="1">
      <c r="A132" s="2" t="s">
        <v>30</v>
      </c>
      <c r="B132" s="5">
        <v>7.0339999999999998</v>
      </c>
      <c r="C132" s="5">
        <v>7.76</v>
      </c>
      <c r="D132" s="5">
        <v>8.6999999999999993</v>
      </c>
      <c r="E132" s="5">
        <v>9.1999999999999993</v>
      </c>
      <c r="F132" s="5">
        <v>9.9</v>
      </c>
      <c r="G132" s="6">
        <v>9.9</v>
      </c>
      <c r="H132" s="6">
        <v>10.5</v>
      </c>
      <c r="I132" s="6">
        <v>10.7</v>
      </c>
      <c r="J132" s="6">
        <v>11.5</v>
      </c>
      <c r="K132" s="6">
        <v>11.9</v>
      </c>
      <c r="L132" s="6">
        <v>12.6</v>
      </c>
      <c r="M132" s="6">
        <v>13.8</v>
      </c>
      <c r="N132" s="6">
        <v>14.9</v>
      </c>
      <c r="O132" s="14">
        <v>16.100000000000001</v>
      </c>
      <c r="P132" s="6">
        <v>17.100000000000001</v>
      </c>
      <c r="Q132" s="6">
        <v>19.600000000000001</v>
      </c>
      <c r="R132" s="6">
        <v>23.3</v>
      </c>
      <c r="S132" s="6">
        <v>26.5</v>
      </c>
      <c r="T132" s="6">
        <v>28.2</v>
      </c>
      <c r="U132" s="6">
        <v>28.9</v>
      </c>
      <c r="V132" s="6">
        <v>29.3</v>
      </c>
      <c r="W132" s="6">
        <v>31.2</v>
      </c>
      <c r="X132" s="6">
        <v>29.2</v>
      </c>
      <c r="Y132" s="6">
        <v>28.1</v>
      </c>
      <c r="Z132" s="6">
        <v>39.200000000000003</v>
      </c>
    </row>
    <row r="133" spans="1:26" s="3" customFormat="1">
      <c r="A133" s="2" t="s">
        <v>31</v>
      </c>
      <c r="B133" s="5">
        <v>7.1239999999999997</v>
      </c>
      <c r="C133" s="5">
        <v>7.5780000000000003</v>
      </c>
      <c r="D133" s="5">
        <v>8.1</v>
      </c>
      <c r="E133" s="5">
        <v>11.5</v>
      </c>
      <c r="F133" s="5">
        <v>11.9</v>
      </c>
      <c r="G133" s="6">
        <v>11.9</v>
      </c>
      <c r="H133" s="6">
        <v>12.2</v>
      </c>
      <c r="I133" s="6">
        <v>13.1</v>
      </c>
      <c r="J133" s="6">
        <v>14</v>
      </c>
      <c r="K133" s="6">
        <v>14.6</v>
      </c>
      <c r="L133" s="6">
        <v>15.7</v>
      </c>
      <c r="M133" s="6">
        <v>16.8</v>
      </c>
      <c r="N133" s="6">
        <v>17.2</v>
      </c>
      <c r="O133" s="14">
        <v>18.399999999999999</v>
      </c>
      <c r="P133" s="6">
        <v>19.2</v>
      </c>
      <c r="Q133" s="6">
        <v>19.899999999999999</v>
      </c>
      <c r="R133" s="6">
        <v>21.3</v>
      </c>
      <c r="S133" s="6">
        <v>22.1</v>
      </c>
      <c r="T133" s="6">
        <v>24</v>
      </c>
      <c r="U133" s="6">
        <v>26.9</v>
      </c>
      <c r="V133" s="6">
        <v>29.3</v>
      </c>
      <c r="W133" s="6">
        <v>33.1</v>
      </c>
      <c r="X133" s="6">
        <v>31.1</v>
      </c>
      <c r="Y133" s="6">
        <v>28.5</v>
      </c>
      <c r="Z133" s="6">
        <v>36.299999999999997</v>
      </c>
    </row>
    <row r="134" spans="1:26" s="3" customFormat="1">
      <c r="A134" s="2" t="s">
        <v>32</v>
      </c>
      <c r="B134" s="5">
        <v>4.5830000000000002</v>
      </c>
      <c r="C134" s="5">
        <v>6.2</v>
      </c>
      <c r="D134" s="5">
        <v>6.5</v>
      </c>
      <c r="E134" s="5">
        <v>9.6999999999999993</v>
      </c>
      <c r="F134" s="5">
        <v>9</v>
      </c>
      <c r="G134" s="6">
        <v>9</v>
      </c>
      <c r="H134" s="6">
        <v>10.25</v>
      </c>
      <c r="I134" s="6">
        <v>10.731</v>
      </c>
      <c r="J134" s="6">
        <v>11.095000000000001</v>
      </c>
      <c r="K134" s="6">
        <v>10.557</v>
      </c>
      <c r="L134" s="6">
        <v>12.648999999999999</v>
      </c>
      <c r="M134" s="6">
        <v>16.12</v>
      </c>
      <c r="N134" s="6">
        <v>16.972999999999999</v>
      </c>
      <c r="O134" s="14">
        <v>19.218</v>
      </c>
      <c r="P134" s="6">
        <v>23.122</v>
      </c>
      <c r="Q134" s="6">
        <v>24.98</v>
      </c>
      <c r="R134" s="6">
        <v>28.207999999999998</v>
      </c>
      <c r="S134" s="6">
        <v>32.32</v>
      </c>
      <c r="T134" s="6">
        <v>36.994</v>
      </c>
      <c r="U134" s="6">
        <v>37.799999999999997</v>
      </c>
      <c r="V134" s="6">
        <v>38.06</v>
      </c>
      <c r="W134" s="6">
        <v>39.152999999999999</v>
      </c>
      <c r="X134" s="6">
        <v>35.677</v>
      </c>
      <c r="Y134" s="6">
        <v>32.798000000000002</v>
      </c>
      <c r="Z134" s="6">
        <v>44.307000000000002</v>
      </c>
    </row>
    <row r="135" spans="1:26" s="3" customFormat="1">
      <c r="A135" s="3" t="s">
        <v>33</v>
      </c>
      <c r="B135" s="11">
        <f t="shared" ref="B135:I135" si="24">SUM(B122:B134)</f>
        <v>197.65799999999999</v>
      </c>
      <c r="C135" s="11">
        <f t="shared" si="24"/>
        <v>212.69899999999998</v>
      </c>
      <c r="D135" s="11">
        <f t="shared" si="24"/>
        <v>229.31400000000002</v>
      </c>
      <c r="E135" s="11">
        <f t="shared" si="24"/>
        <v>256.80200000000002</v>
      </c>
      <c r="F135" s="11">
        <f t="shared" si="24"/>
        <v>279.88600000000002</v>
      </c>
      <c r="G135" s="8">
        <f t="shared" si="24"/>
        <v>279.88600000000002</v>
      </c>
      <c r="H135" s="8">
        <f t="shared" si="24"/>
        <v>298.39099999999996</v>
      </c>
      <c r="I135" s="8">
        <f t="shared" si="24"/>
        <v>316.05200000000002</v>
      </c>
      <c r="J135" s="8">
        <f t="shared" ref="J135:U135" si="25">SUM(J122:J134)</f>
        <v>329.79700000000003</v>
      </c>
      <c r="K135" s="8">
        <f t="shared" si="25"/>
        <v>344.34100000000001</v>
      </c>
      <c r="L135" s="8">
        <f t="shared" si="25"/>
        <v>407.68299999999999</v>
      </c>
      <c r="M135" s="8">
        <f t="shared" si="25"/>
        <v>448.97</v>
      </c>
      <c r="N135" s="8">
        <f t="shared" si="25"/>
        <v>472.57100000000003</v>
      </c>
      <c r="O135" s="12">
        <f t="shared" si="25"/>
        <v>503.47800000000007</v>
      </c>
      <c r="P135" s="8">
        <f t="shared" si="25"/>
        <v>522.20699999999999</v>
      </c>
      <c r="Q135" s="8">
        <f t="shared" si="25"/>
        <v>516.17000000000007</v>
      </c>
      <c r="R135" s="8">
        <f t="shared" si="25"/>
        <v>561.08999999999992</v>
      </c>
      <c r="S135" s="8">
        <f t="shared" si="25"/>
        <v>595.92994599999997</v>
      </c>
      <c r="T135" s="8">
        <f t="shared" si="25"/>
        <v>637.82100000000014</v>
      </c>
      <c r="U135" s="8">
        <f t="shared" si="25"/>
        <v>672.59999999999991</v>
      </c>
      <c r="V135" s="8">
        <f>SUM(V122:V134)</f>
        <v>701.22982999999977</v>
      </c>
      <c r="W135" s="8">
        <f>SUM(W122:W134)</f>
        <v>764.1069369999999</v>
      </c>
      <c r="X135" s="8">
        <f>SUM(X122:X134)</f>
        <v>720.72800000000007</v>
      </c>
      <c r="Y135" s="8">
        <f>SUM(Y122:Y134)</f>
        <v>680.19257300000004</v>
      </c>
      <c r="Z135" s="8">
        <f>SUM(Z122:Z134)</f>
        <v>935.05671299999995</v>
      </c>
    </row>
    <row r="136" spans="1:26" s="3" customFormat="1">
      <c r="A136" s="2" t="s">
        <v>34</v>
      </c>
      <c r="B136" s="5">
        <v>14.198</v>
      </c>
      <c r="C136" s="5">
        <v>13.996</v>
      </c>
      <c r="D136" s="5">
        <v>13.936</v>
      </c>
      <c r="E136" s="5">
        <v>16.175000000000001</v>
      </c>
      <c r="F136" s="5">
        <v>16.228999999999999</v>
      </c>
      <c r="G136" s="6">
        <v>16.228999999999999</v>
      </c>
      <c r="H136" s="6">
        <v>15.138</v>
      </c>
      <c r="I136" s="6">
        <v>14.56</v>
      </c>
      <c r="J136" s="6">
        <v>14.401999999999999</v>
      </c>
      <c r="K136" s="6">
        <v>12.497</v>
      </c>
      <c r="L136" s="6">
        <v>13.595000000000001</v>
      </c>
      <c r="M136" s="6">
        <v>14.647</v>
      </c>
      <c r="N136" s="6">
        <v>15.096</v>
      </c>
      <c r="O136" s="14">
        <v>15.353999999999999</v>
      </c>
      <c r="P136" s="6">
        <v>16.396000000000001</v>
      </c>
      <c r="Q136" s="6">
        <v>17.574999999999999</v>
      </c>
      <c r="R136" s="6">
        <v>16.603000000000002</v>
      </c>
      <c r="S136" s="6">
        <v>15.835000000000001</v>
      </c>
      <c r="T136" s="6">
        <v>17.047000000000001</v>
      </c>
      <c r="U136" s="6">
        <v>16.8</v>
      </c>
      <c r="V136" s="6">
        <v>17.417999999999999</v>
      </c>
      <c r="W136" s="6">
        <v>16.977</v>
      </c>
      <c r="X136" s="6">
        <v>16.594999999999999</v>
      </c>
      <c r="Y136" s="6">
        <v>14.007999999999999</v>
      </c>
      <c r="Z136" s="6">
        <v>18.321000000000002</v>
      </c>
    </row>
    <row r="137" spans="1:26" s="3" customFormat="1">
      <c r="A137" s="2" t="s">
        <v>35</v>
      </c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6">
        <v>0.78800000000000003</v>
      </c>
      <c r="N137" s="6">
        <v>0.84599999999999997</v>
      </c>
      <c r="O137" s="14">
        <v>0.64700000000000002</v>
      </c>
      <c r="P137" s="6">
        <v>0.57699999999999996</v>
      </c>
      <c r="Q137" s="6">
        <v>0.52200000000000002</v>
      </c>
      <c r="R137" s="6">
        <v>0.48</v>
      </c>
      <c r="S137" s="6">
        <v>0.47370000000000001</v>
      </c>
      <c r="T137" s="6">
        <v>0.51100000000000001</v>
      </c>
      <c r="U137" s="6">
        <v>0.5</v>
      </c>
      <c r="V137" s="6">
        <v>0.53159999999999996</v>
      </c>
      <c r="W137" s="6">
        <v>0.6179</v>
      </c>
      <c r="X137" s="6">
        <v>0.43</v>
      </c>
      <c r="Y137" s="6">
        <v>0.46300000000000002</v>
      </c>
      <c r="Z137" s="6">
        <v>0.47020000000000001</v>
      </c>
    </row>
    <row r="138" spans="1:26" s="3" customFormat="1">
      <c r="A138" s="2" t="s">
        <v>36</v>
      </c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6">
        <v>0.155</v>
      </c>
      <c r="N138" s="6">
        <v>0.188</v>
      </c>
      <c r="O138" s="14">
        <v>0.20300000000000001</v>
      </c>
      <c r="P138" s="6">
        <v>0.22500000000000001</v>
      </c>
      <c r="Q138" s="6">
        <v>0.26200000000000001</v>
      </c>
      <c r="R138" s="6">
        <v>0.27300000000000002</v>
      </c>
      <c r="S138" s="6">
        <v>0.24971699999999999</v>
      </c>
      <c r="T138" s="6">
        <v>0.24299999999999999</v>
      </c>
      <c r="U138" s="6">
        <v>0.2</v>
      </c>
      <c r="V138" s="6">
        <v>0.22014600000000001</v>
      </c>
      <c r="W138" s="6">
        <v>0.20463100000000001</v>
      </c>
      <c r="X138" s="6">
        <v>0.188</v>
      </c>
      <c r="Y138" s="6">
        <v>0.185139</v>
      </c>
      <c r="Z138" s="6">
        <v>0.23122300000000001</v>
      </c>
    </row>
    <row r="139" spans="1:26" s="3" customFormat="1">
      <c r="A139" s="2" t="s">
        <v>37</v>
      </c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6">
        <v>1.095</v>
      </c>
      <c r="N139" s="6">
        <v>0.92400000000000004</v>
      </c>
      <c r="O139" s="14">
        <v>0.90700000000000003</v>
      </c>
      <c r="P139" s="6">
        <v>0.96199999999999997</v>
      </c>
      <c r="Q139" s="6">
        <v>1.127</v>
      </c>
      <c r="R139" s="6">
        <v>0.81899999999999995</v>
      </c>
      <c r="S139" s="6">
        <v>0.83043800000000001</v>
      </c>
      <c r="T139" s="6">
        <v>0.82699999999999996</v>
      </c>
      <c r="U139" s="6">
        <v>0.8</v>
      </c>
      <c r="V139" s="6">
        <v>0.82541100000000001</v>
      </c>
      <c r="W139" s="6">
        <v>0.92518199999999995</v>
      </c>
      <c r="X139" s="6">
        <v>0.89600000000000002</v>
      </c>
      <c r="Y139" s="6">
        <v>0.77763599999999999</v>
      </c>
      <c r="Z139" s="6">
        <v>1.2610300000000001</v>
      </c>
    </row>
    <row r="140" spans="1:26">
      <c r="A140" s="2" t="s">
        <v>38</v>
      </c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14">
        <v>0.14899999999999999</v>
      </c>
      <c r="N140" s="14">
        <v>0.184</v>
      </c>
      <c r="O140" s="14">
        <v>0.21299999999999999</v>
      </c>
      <c r="P140" s="6">
        <v>0.26700000000000002</v>
      </c>
      <c r="Q140" s="6">
        <v>0.23799999999999999</v>
      </c>
      <c r="R140" s="6">
        <v>0.254</v>
      </c>
      <c r="S140" s="6">
        <v>0.25318600000000002</v>
      </c>
      <c r="T140" s="6">
        <v>0.26400000000000001</v>
      </c>
      <c r="U140" s="6">
        <v>0.3</v>
      </c>
      <c r="V140" s="6">
        <v>0.26765699999999998</v>
      </c>
      <c r="W140" s="6">
        <v>0.235987</v>
      </c>
      <c r="X140" s="6">
        <v>0.2</v>
      </c>
      <c r="Y140" s="6">
        <v>0.19019900000000001</v>
      </c>
      <c r="Z140" s="6">
        <v>0.24960399999999999</v>
      </c>
    </row>
    <row r="141" spans="1:26" s="3" customFormat="1">
      <c r="A141" s="3" t="s">
        <v>39</v>
      </c>
      <c r="B141" s="11">
        <f>SUM(B135:B140)</f>
        <v>211.85599999999999</v>
      </c>
      <c r="C141" s="11">
        <f t="shared" ref="C141:U141" si="26">SUM(C135:C140)</f>
        <v>226.69499999999999</v>
      </c>
      <c r="D141" s="11">
        <f t="shared" si="26"/>
        <v>243.25000000000003</v>
      </c>
      <c r="E141" s="11">
        <f t="shared" si="26"/>
        <v>272.97700000000003</v>
      </c>
      <c r="F141" s="11">
        <f t="shared" si="26"/>
        <v>296.11500000000001</v>
      </c>
      <c r="G141" s="12">
        <f t="shared" si="26"/>
        <v>296.11500000000001</v>
      </c>
      <c r="H141" s="12">
        <f t="shared" si="26"/>
        <v>313.52899999999994</v>
      </c>
      <c r="I141" s="12">
        <f t="shared" si="26"/>
        <v>330.61200000000002</v>
      </c>
      <c r="J141" s="12">
        <f t="shared" si="26"/>
        <v>344.19900000000001</v>
      </c>
      <c r="K141" s="12">
        <f t="shared" si="26"/>
        <v>356.83800000000002</v>
      </c>
      <c r="L141" s="12">
        <f t="shared" si="26"/>
        <v>421.27800000000002</v>
      </c>
      <c r="M141" s="12">
        <f t="shared" si="26"/>
        <v>465.80400000000003</v>
      </c>
      <c r="N141" s="12">
        <f t="shared" si="26"/>
        <v>489.80900000000003</v>
      </c>
      <c r="O141" s="12">
        <f t="shared" si="26"/>
        <v>520.80200000000013</v>
      </c>
      <c r="P141" s="12">
        <f t="shared" si="26"/>
        <v>540.63400000000001</v>
      </c>
      <c r="Q141" s="12">
        <f t="shared" si="26"/>
        <v>535.89400000000012</v>
      </c>
      <c r="R141" s="12">
        <f t="shared" si="26"/>
        <v>579.51899999999989</v>
      </c>
      <c r="S141" s="12">
        <f t="shared" si="26"/>
        <v>613.57198700000004</v>
      </c>
      <c r="T141" s="12">
        <f t="shared" si="26"/>
        <v>656.71300000000019</v>
      </c>
      <c r="U141" s="12">
        <f t="shared" si="26"/>
        <v>691.19999999999982</v>
      </c>
      <c r="V141" s="8">
        <f>SUM(V135:V140)</f>
        <v>720.49264399999981</v>
      </c>
      <c r="W141" s="8">
        <f>SUM(W135:W140)</f>
        <v>783.06763699999976</v>
      </c>
      <c r="X141" s="8">
        <f>SUM(X135:X140)</f>
        <v>739.03700000000003</v>
      </c>
      <c r="Y141" s="8">
        <f>SUM(Y135:Y140)</f>
        <v>695.81654700000013</v>
      </c>
      <c r="Z141" s="8">
        <f>SUM(Z135:Z140)</f>
        <v>955.58976999999993</v>
      </c>
    </row>
    <row r="142" spans="1:26">
      <c r="B142" s="6"/>
      <c r="C142" s="6"/>
      <c r="D142" s="6"/>
      <c r="E142" s="6"/>
      <c r="F142" s="6"/>
      <c r="G142" s="6"/>
      <c r="H142" s="6"/>
      <c r="I142" s="6"/>
    </row>
    <row r="143" spans="1:26" s="3" customFormat="1">
      <c r="A143" s="3" t="s">
        <v>45</v>
      </c>
      <c r="B143" s="7"/>
      <c r="C143" s="7"/>
      <c r="D143" s="7"/>
      <c r="E143" s="7"/>
      <c r="F143" s="7"/>
      <c r="G143" s="8"/>
      <c r="H143" s="8"/>
      <c r="I143" s="8"/>
      <c r="J143" s="8"/>
      <c r="K143" s="8"/>
      <c r="L143" s="8"/>
      <c r="M143" s="8"/>
      <c r="N143" s="8"/>
    </row>
    <row r="144" spans="1:26" s="3" customFormat="1">
      <c r="B144" s="4">
        <v>2000</v>
      </c>
      <c r="C144" s="4">
        <v>2001</v>
      </c>
      <c r="D144" s="4">
        <v>2002</v>
      </c>
      <c r="E144" s="4">
        <v>2003</v>
      </c>
      <c r="F144" s="4">
        <v>2004</v>
      </c>
      <c r="G144" s="3">
        <v>2004</v>
      </c>
      <c r="H144" s="3">
        <v>2005</v>
      </c>
      <c r="I144" s="3">
        <v>2006</v>
      </c>
      <c r="J144" s="3">
        <v>2007</v>
      </c>
      <c r="K144" s="3">
        <v>2008</v>
      </c>
      <c r="L144" s="3">
        <v>2009</v>
      </c>
      <c r="M144" s="3">
        <v>2010</v>
      </c>
      <c r="N144" s="3">
        <v>2011</v>
      </c>
      <c r="O144" s="3">
        <v>2012</v>
      </c>
      <c r="P144" s="3">
        <v>2013</v>
      </c>
      <c r="Q144" s="3">
        <v>2014</v>
      </c>
      <c r="R144" s="3">
        <v>2015</v>
      </c>
      <c r="S144" s="3">
        <v>2016</v>
      </c>
      <c r="T144" s="3">
        <v>2017</v>
      </c>
      <c r="U144" s="3">
        <v>2018</v>
      </c>
      <c r="V144" s="3">
        <v>2019</v>
      </c>
      <c r="W144" s="3">
        <v>2020</v>
      </c>
      <c r="X144" s="3">
        <v>2021</v>
      </c>
      <c r="Y144" s="3">
        <v>2022</v>
      </c>
      <c r="Z144" s="3">
        <v>2023</v>
      </c>
    </row>
    <row r="145" spans="1:26" s="3" customFormat="1">
      <c r="A145" s="2" t="s">
        <v>20</v>
      </c>
      <c r="B145" s="5">
        <v>29.268999999999998</v>
      </c>
      <c r="C145" s="5">
        <v>41.7</v>
      </c>
      <c r="D145" s="5">
        <v>49.1</v>
      </c>
      <c r="E145" s="5">
        <v>36</v>
      </c>
      <c r="F145" s="5">
        <v>31.5</v>
      </c>
      <c r="G145" s="6">
        <v>31.5</v>
      </c>
      <c r="H145" s="6">
        <v>33.5</v>
      </c>
      <c r="I145" s="6">
        <v>31.9</v>
      </c>
      <c r="J145" s="6">
        <v>35.1</v>
      </c>
      <c r="K145" s="6">
        <v>33.6</v>
      </c>
      <c r="L145" s="6">
        <v>42.7</v>
      </c>
      <c r="M145" s="6">
        <v>29.7</v>
      </c>
      <c r="N145" s="6">
        <v>31.4</v>
      </c>
      <c r="O145" s="14">
        <v>33</v>
      </c>
      <c r="P145" s="6">
        <v>29.5</v>
      </c>
      <c r="Q145" s="6">
        <v>32.6</v>
      </c>
      <c r="R145" s="6">
        <v>40.5</v>
      </c>
      <c r="S145" s="6">
        <v>36.200000000000003</v>
      </c>
      <c r="T145" s="6">
        <v>42</v>
      </c>
      <c r="U145" s="6">
        <v>38.200000000000003</v>
      </c>
      <c r="V145" s="6">
        <v>44.5</v>
      </c>
      <c r="W145" s="6">
        <v>35</v>
      </c>
      <c r="X145" s="6">
        <v>50.7</v>
      </c>
      <c r="Y145" s="6">
        <v>35.799999999999997</v>
      </c>
      <c r="Z145" s="6">
        <v>39</v>
      </c>
    </row>
    <row r="146" spans="1:26" s="3" customFormat="1">
      <c r="A146" s="2" t="s">
        <v>21</v>
      </c>
      <c r="B146" s="5">
        <v>4.3040000000000003</v>
      </c>
      <c r="C146" s="5">
        <v>10.667</v>
      </c>
      <c r="D146" s="5">
        <v>4.0949999999999998</v>
      </c>
      <c r="E146" s="5">
        <v>4.92</v>
      </c>
      <c r="F146" s="5">
        <v>33.1</v>
      </c>
      <c r="G146" s="6">
        <v>33.1</v>
      </c>
      <c r="H146" s="6">
        <v>39.362000000000002</v>
      </c>
      <c r="I146" s="6">
        <v>34.320999999999998</v>
      </c>
      <c r="J146" s="6">
        <v>41.820999999999998</v>
      </c>
      <c r="K146" s="6">
        <v>48.564999999999998</v>
      </c>
      <c r="L146" s="6">
        <v>62.261000000000003</v>
      </c>
      <c r="M146" s="6">
        <v>48.584000000000003</v>
      </c>
      <c r="N146" s="6">
        <v>47.744</v>
      </c>
      <c r="O146" s="14">
        <v>44.790999999999997</v>
      </c>
      <c r="P146" s="6">
        <v>42.831000000000003</v>
      </c>
      <c r="Q146" s="6">
        <v>47.262</v>
      </c>
      <c r="R146" s="6">
        <v>63.991999999999997</v>
      </c>
      <c r="S146" s="6">
        <v>57.106999999999999</v>
      </c>
      <c r="T146" s="6">
        <v>52.212000000000003</v>
      </c>
      <c r="U146" s="6">
        <v>51.9</v>
      </c>
      <c r="V146" s="6">
        <v>60.225999999999999</v>
      </c>
      <c r="W146" s="6">
        <v>48.625999999999998</v>
      </c>
      <c r="X146" s="6">
        <v>54.063000000000002</v>
      </c>
      <c r="Y146" s="6">
        <v>59.113999999999997</v>
      </c>
      <c r="Z146" s="6">
        <v>67.938000000000002</v>
      </c>
    </row>
    <row r="147" spans="1:26" s="3" customFormat="1">
      <c r="A147" s="2" t="s">
        <v>22</v>
      </c>
      <c r="B147" s="5">
        <v>33.716000000000001</v>
      </c>
      <c r="C147" s="5">
        <v>40.1</v>
      </c>
      <c r="D147" s="5">
        <v>56.508000000000003</v>
      </c>
      <c r="E147" s="5">
        <v>47.593000000000004</v>
      </c>
      <c r="F147" s="5">
        <v>44.07</v>
      </c>
      <c r="G147" s="6">
        <v>44.07</v>
      </c>
      <c r="H147" s="6">
        <v>46.893000000000001</v>
      </c>
      <c r="I147" s="6">
        <v>58.771000000000001</v>
      </c>
      <c r="J147" s="6">
        <v>41.401000000000003</v>
      </c>
      <c r="K147" s="6">
        <v>46.893999999999998</v>
      </c>
      <c r="L147" s="6">
        <v>56.112000000000002</v>
      </c>
      <c r="M147" s="6">
        <v>53.814</v>
      </c>
      <c r="N147" s="6">
        <v>69.680000000000007</v>
      </c>
      <c r="O147" s="14">
        <v>53.814999999999998</v>
      </c>
      <c r="P147" s="6">
        <v>62.149000000000001</v>
      </c>
      <c r="Q147" s="6">
        <v>53.924999999999997</v>
      </c>
      <c r="R147" s="6">
        <v>59.113999999999997</v>
      </c>
      <c r="S147" s="6">
        <v>71.767600000000002</v>
      </c>
      <c r="T147" s="6">
        <v>63.213999999999999</v>
      </c>
      <c r="U147" s="6">
        <v>60</v>
      </c>
      <c r="V147" s="6">
        <v>58.215000000000003</v>
      </c>
      <c r="W147" s="6">
        <v>57.118200000000002</v>
      </c>
      <c r="X147" s="6">
        <v>57.201000000000001</v>
      </c>
      <c r="Y147" s="6">
        <v>65.884521000000007</v>
      </c>
      <c r="Z147" s="6">
        <v>63.723999999999997</v>
      </c>
    </row>
    <row r="148" spans="1:26" s="3" customFormat="1">
      <c r="A148" s="2" t="s">
        <v>23</v>
      </c>
      <c r="B148" s="5">
        <v>42.790999999999997</v>
      </c>
      <c r="C148" s="5">
        <v>39.750999999999998</v>
      </c>
      <c r="D148" s="5">
        <v>52.3</v>
      </c>
      <c r="E148" s="5">
        <v>55.6</v>
      </c>
      <c r="F148" s="5">
        <v>52.7</v>
      </c>
      <c r="G148" s="6">
        <v>52.7</v>
      </c>
      <c r="H148" s="6">
        <v>53.3</v>
      </c>
      <c r="I148" s="6">
        <v>51.3</v>
      </c>
      <c r="J148" s="6">
        <v>67.5</v>
      </c>
      <c r="K148" s="6">
        <v>56.2</v>
      </c>
      <c r="L148" s="6">
        <v>58.9</v>
      </c>
      <c r="M148" s="6">
        <v>59.6</v>
      </c>
      <c r="N148" s="6">
        <v>70.2</v>
      </c>
      <c r="O148" s="14">
        <v>66.2</v>
      </c>
      <c r="P148" s="6">
        <v>66.8</v>
      </c>
      <c r="Q148" s="6">
        <v>76</v>
      </c>
      <c r="R148" s="6">
        <v>68.7</v>
      </c>
      <c r="S148" s="6">
        <v>86.3</v>
      </c>
      <c r="T148" s="6">
        <v>91</v>
      </c>
      <c r="U148" s="6">
        <v>96.3</v>
      </c>
      <c r="V148" s="6">
        <v>101.7</v>
      </c>
      <c r="W148" s="6">
        <v>103.3</v>
      </c>
      <c r="X148" s="6">
        <v>113.8</v>
      </c>
      <c r="Y148" s="6">
        <v>125.7</v>
      </c>
      <c r="Z148" s="6">
        <v>115.8</v>
      </c>
    </row>
    <row r="149" spans="1:26" s="3" customFormat="1">
      <c r="A149" s="2" t="s">
        <v>24</v>
      </c>
      <c r="B149" s="5">
        <v>30.390999999999998</v>
      </c>
      <c r="C149" s="5">
        <v>30.902000000000001</v>
      </c>
      <c r="D149" s="5">
        <v>34.003</v>
      </c>
      <c r="E149" s="5">
        <v>39.813000000000002</v>
      </c>
      <c r="F149" s="5">
        <v>41.908999999999999</v>
      </c>
      <c r="G149" s="6">
        <v>41.908999999999999</v>
      </c>
      <c r="H149" s="6">
        <v>43.103999999999999</v>
      </c>
      <c r="I149" s="6">
        <v>45.002000000000002</v>
      </c>
      <c r="J149" s="6">
        <v>49.195</v>
      </c>
      <c r="K149" s="6">
        <v>49.073999999999998</v>
      </c>
      <c r="L149" s="6">
        <v>39.143000000000001</v>
      </c>
      <c r="M149" s="6">
        <v>42.362000000000002</v>
      </c>
      <c r="N149" s="6">
        <v>36.427999999999997</v>
      </c>
      <c r="O149" s="14">
        <v>41.572000000000003</v>
      </c>
      <c r="P149" s="6">
        <v>42.11</v>
      </c>
      <c r="Q149" s="6">
        <v>46.127000000000002</v>
      </c>
      <c r="R149" s="6">
        <v>49.781999999999996</v>
      </c>
      <c r="S149" s="6">
        <v>46.316000000000003</v>
      </c>
      <c r="T149" s="6">
        <v>44.304000000000002</v>
      </c>
      <c r="U149" s="6">
        <v>40</v>
      </c>
      <c r="V149" s="6">
        <v>50.625999999999998</v>
      </c>
      <c r="W149" s="6">
        <v>39.680999999999997</v>
      </c>
      <c r="X149" s="6">
        <v>39.457000000000001</v>
      </c>
      <c r="Y149" s="6">
        <v>47.234999999999999</v>
      </c>
      <c r="Z149" s="6">
        <v>58.149000000000001</v>
      </c>
    </row>
    <row r="150" spans="1:26" s="3" customFormat="1">
      <c r="A150" s="2" t="s">
        <v>25</v>
      </c>
      <c r="B150" s="5">
        <v>46.83</v>
      </c>
      <c r="C150" s="5">
        <v>72.900000000000006</v>
      </c>
      <c r="D150" s="5">
        <v>79.900000000000006</v>
      </c>
      <c r="E150" s="5">
        <v>83.9</v>
      </c>
      <c r="F150" s="5">
        <v>56.3</v>
      </c>
      <c r="G150" s="6">
        <v>56.3</v>
      </c>
      <c r="H150" s="6">
        <v>62</v>
      </c>
      <c r="I150" s="6">
        <v>63.2</v>
      </c>
      <c r="J150" s="6">
        <v>71.900000000000006</v>
      </c>
      <c r="K150" s="6">
        <v>54.021999999999998</v>
      </c>
      <c r="L150" s="6">
        <v>64.733000000000004</v>
      </c>
      <c r="M150" s="6">
        <v>92.802999999999997</v>
      </c>
      <c r="N150" s="6">
        <v>72.97</v>
      </c>
      <c r="O150" s="14">
        <v>79.5</v>
      </c>
      <c r="P150" s="6">
        <v>54.4</v>
      </c>
      <c r="Q150" s="6">
        <v>43</v>
      </c>
      <c r="R150" s="6">
        <v>28.4</v>
      </c>
      <c r="S150" s="6">
        <v>56</v>
      </c>
      <c r="T150" s="6">
        <v>36.200000000000003</v>
      </c>
      <c r="U150" s="6">
        <v>30.2</v>
      </c>
      <c r="V150" s="6">
        <v>28.8</v>
      </c>
      <c r="W150" s="6">
        <v>18.899999999999999</v>
      </c>
      <c r="X150" s="6">
        <v>26</v>
      </c>
      <c r="Y150" s="6">
        <v>38.1</v>
      </c>
      <c r="Z150" s="6">
        <v>39</v>
      </c>
    </row>
    <row r="151" spans="1:26" s="3" customFormat="1">
      <c r="A151" s="2" t="s">
        <v>26</v>
      </c>
      <c r="B151" s="5">
        <v>17.834</v>
      </c>
      <c r="C151" s="5">
        <v>21.146000000000001</v>
      </c>
      <c r="D151" s="5">
        <v>25.1</v>
      </c>
      <c r="E151" s="5">
        <v>26.9</v>
      </c>
      <c r="F151" s="5">
        <v>24.6</v>
      </c>
      <c r="G151" s="6">
        <v>24.6</v>
      </c>
      <c r="H151" s="6">
        <v>27.2</v>
      </c>
      <c r="I151" s="6">
        <v>42.9</v>
      </c>
      <c r="J151" s="6">
        <v>39.299999999999997</v>
      </c>
      <c r="K151" s="6">
        <v>41.6</v>
      </c>
      <c r="L151" s="6">
        <v>37.799999999999997</v>
      </c>
      <c r="M151" s="6">
        <v>40</v>
      </c>
      <c r="N151" s="6">
        <v>44.2</v>
      </c>
      <c r="O151" s="14">
        <v>48.8</v>
      </c>
      <c r="P151" s="6">
        <v>53.728000000000002</v>
      </c>
      <c r="Q151" s="6">
        <v>52.499000000000002</v>
      </c>
      <c r="R151" s="6">
        <v>52.656999999999996</v>
      </c>
      <c r="S151" s="6">
        <v>57.570999999999998</v>
      </c>
      <c r="T151" s="6">
        <v>54.843000000000004</v>
      </c>
      <c r="U151" s="6">
        <v>57.8</v>
      </c>
      <c r="V151" s="6">
        <v>60.316000000000003</v>
      </c>
      <c r="W151" s="6">
        <v>58.174999999999997</v>
      </c>
      <c r="X151" s="6">
        <v>56.61</v>
      </c>
      <c r="Y151" s="6">
        <v>65.228999999999999</v>
      </c>
      <c r="Z151" s="6">
        <v>69.233000000000004</v>
      </c>
    </row>
    <row r="152" spans="1:26" s="3" customFormat="1">
      <c r="A152" s="2" t="s">
        <v>27</v>
      </c>
      <c r="B152" s="5">
        <v>26.518000000000001</v>
      </c>
      <c r="C152" s="5">
        <v>42.566000000000003</v>
      </c>
      <c r="D152" s="5">
        <v>31.928999999999998</v>
      </c>
      <c r="E152" s="5">
        <v>42.981000000000002</v>
      </c>
      <c r="F152" s="5">
        <v>49.582000000000001</v>
      </c>
      <c r="G152" s="6">
        <v>49.582000000000001</v>
      </c>
      <c r="H152" s="6">
        <v>52.122999999999998</v>
      </c>
      <c r="I152" s="6">
        <v>55.545999999999999</v>
      </c>
      <c r="J152" s="6">
        <v>64.409000000000006</v>
      </c>
      <c r="K152" s="6">
        <v>65.025999999999996</v>
      </c>
      <c r="L152" s="6">
        <v>61.46</v>
      </c>
      <c r="M152" s="6">
        <v>63.392000000000003</v>
      </c>
      <c r="N152" s="6">
        <v>62.244999999999997</v>
      </c>
      <c r="O152" s="14">
        <v>59.088999999999999</v>
      </c>
      <c r="P152" s="6">
        <v>58.28</v>
      </c>
      <c r="Q152" s="6">
        <v>53.722999999999999</v>
      </c>
      <c r="R152" s="6">
        <v>56.328000000000003</v>
      </c>
      <c r="S152" s="6">
        <v>47.642000000000003</v>
      </c>
      <c r="T152" s="6">
        <v>47.042000000000002</v>
      </c>
      <c r="U152" s="6">
        <v>48.6</v>
      </c>
      <c r="V152" s="6">
        <v>48.003999999999998</v>
      </c>
      <c r="W152" s="6">
        <v>40.276000000000003</v>
      </c>
      <c r="X152" s="6">
        <v>40.335999999999999</v>
      </c>
      <c r="Y152" s="6">
        <v>48.734999999999999</v>
      </c>
      <c r="Z152" s="6">
        <v>49.475000000000001</v>
      </c>
    </row>
    <row r="153" spans="1:26" s="3" customFormat="1">
      <c r="A153" s="2" t="s">
        <v>28</v>
      </c>
      <c r="B153" s="5">
        <v>22.702999999999999</v>
      </c>
      <c r="C153" s="5">
        <v>11.795</v>
      </c>
      <c r="D153" s="5">
        <v>12.851000000000001</v>
      </c>
      <c r="E153" s="5">
        <v>11.295</v>
      </c>
      <c r="F153" s="5">
        <v>15.958</v>
      </c>
      <c r="G153" s="6">
        <v>15.958</v>
      </c>
      <c r="H153" s="6">
        <v>13.257999999999999</v>
      </c>
      <c r="I153" s="6">
        <v>14.048999999999999</v>
      </c>
      <c r="J153" s="6">
        <v>13.625999999999999</v>
      </c>
      <c r="K153" s="6">
        <v>13.454000000000001</v>
      </c>
      <c r="L153" s="6">
        <v>13.999000000000001</v>
      </c>
      <c r="M153" s="6">
        <v>15.007999999999999</v>
      </c>
      <c r="N153" s="6">
        <v>17.808</v>
      </c>
      <c r="O153" s="14">
        <v>18.553999999999998</v>
      </c>
      <c r="P153" s="6">
        <v>13.129</v>
      </c>
      <c r="Q153" s="6">
        <v>11.875</v>
      </c>
      <c r="R153" s="6">
        <v>13.753</v>
      </c>
      <c r="S153" s="6">
        <v>14.593477999999999</v>
      </c>
      <c r="T153" s="6">
        <v>15.215999999999999</v>
      </c>
      <c r="U153" s="6">
        <v>15.8</v>
      </c>
      <c r="V153" s="6">
        <v>15.617971000000001</v>
      </c>
      <c r="W153" s="6">
        <v>11.61454</v>
      </c>
      <c r="X153" s="6">
        <v>10.220000000000001</v>
      </c>
      <c r="Y153" s="6">
        <v>10.641362000000001</v>
      </c>
      <c r="Z153" s="6">
        <v>13.343814</v>
      </c>
    </row>
    <row r="154" spans="1:26" s="3" customFormat="1">
      <c r="A154" s="2" t="s">
        <v>29</v>
      </c>
      <c r="B154" s="5">
        <v>26.891999999999999</v>
      </c>
      <c r="C154" s="5">
        <v>20.404</v>
      </c>
      <c r="D154" s="5">
        <v>16.687000000000001</v>
      </c>
      <c r="E154" s="5">
        <v>20.638999999999999</v>
      </c>
      <c r="F154" s="5">
        <v>18.431999999999999</v>
      </c>
      <c r="G154" s="6">
        <v>18.431999999999999</v>
      </c>
      <c r="H154" s="6">
        <v>18.472999999999999</v>
      </c>
      <c r="I154" s="6">
        <v>18.245999999999999</v>
      </c>
      <c r="J154" s="6">
        <v>21.483000000000001</v>
      </c>
      <c r="K154" s="6">
        <v>137.29599999999999</v>
      </c>
      <c r="L154" s="6">
        <v>20.481000000000002</v>
      </c>
      <c r="M154" s="6">
        <v>20.846</v>
      </c>
      <c r="N154" s="6">
        <v>24.148</v>
      </c>
      <c r="O154" s="14">
        <v>20.3</v>
      </c>
      <c r="P154" s="6">
        <v>19.866</v>
      </c>
      <c r="Q154" s="6">
        <v>17.704000000000001</v>
      </c>
      <c r="R154" s="6">
        <v>21.736000000000001</v>
      </c>
      <c r="S154" s="6">
        <v>21.603999999999999</v>
      </c>
      <c r="T154" s="6">
        <v>21.282</v>
      </c>
      <c r="U154" s="6">
        <v>31.6</v>
      </c>
      <c r="V154" s="6">
        <v>34.174999999999997</v>
      </c>
      <c r="W154" s="6">
        <v>45.006999999999998</v>
      </c>
      <c r="X154" s="6">
        <v>28.901</v>
      </c>
      <c r="Y154" s="6">
        <v>38.950000000000003</v>
      </c>
      <c r="Z154" s="6">
        <v>29.032</v>
      </c>
    </row>
    <row r="155" spans="1:26" s="3" customFormat="1">
      <c r="A155" s="2" t="s">
        <v>30</v>
      </c>
      <c r="B155" s="5">
        <v>9.8469999999999995</v>
      </c>
      <c r="C155" s="5">
        <v>8.8030000000000008</v>
      </c>
      <c r="D155" s="5">
        <v>13.5</v>
      </c>
      <c r="E155" s="5">
        <v>13.6</v>
      </c>
      <c r="F155" s="5">
        <v>9.5</v>
      </c>
      <c r="G155" s="6">
        <v>9.5</v>
      </c>
      <c r="H155" s="6">
        <v>10.3</v>
      </c>
      <c r="I155" s="6">
        <v>13.5</v>
      </c>
      <c r="J155" s="6">
        <v>15.9</v>
      </c>
      <c r="K155" s="6">
        <v>16.3</v>
      </c>
      <c r="L155" s="6">
        <v>16.600000000000001</v>
      </c>
      <c r="M155" s="6">
        <v>16</v>
      </c>
      <c r="N155" s="6">
        <v>18.2</v>
      </c>
      <c r="O155" s="14">
        <v>15.3</v>
      </c>
      <c r="P155" s="6">
        <v>15.8</v>
      </c>
      <c r="Q155" s="6">
        <v>18.3</v>
      </c>
      <c r="R155" s="6">
        <v>20.100000000000001</v>
      </c>
      <c r="S155" s="6">
        <v>19.600000000000001</v>
      </c>
      <c r="T155" s="6">
        <v>19.7</v>
      </c>
      <c r="U155" s="6">
        <v>27.1</v>
      </c>
      <c r="V155" s="6">
        <v>29.5</v>
      </c>
      <c r="W155" s="6">
        <v>15.7</v>
      </c>
      <c r="X155" s="6">
        <v>21.4</v>
      </c>
      <c r="Y155" s="6">
        <v>21.5</v>
      </c>
      <c r="Z155" s="6">
        <v>31.8</v>
      </c>
    </row>
    <row r="156" spans="1:26" s="3" customFormat="1">
      <c r="A156" s="2" t="s">
        <v>31</v>
      </c>
      <c r="B156" s="5">
        <v>13.84</v>
      </c>
      <c r="C156" s="5">
        <v>13.523</v>
      </c>
      <c r="D156" s="5">
        <v>15.2</v>
      </c>
      <c r="E156" s="5">
        <v>22</v>
      </c>
      <c r="F156" s="5">
        <v>19.399999999999999</v>
      </c>
      <c r="G156" s="6">
        <v>19.399999999999999</v>
      </c>
      <c r="H156" s="6">
        <v>26.2</v>
      </c>
      <c r="I156" s="6">
        <v>21.9</v>
      </c>
      <c r="J156" s="6">
        <v>27.5</v>
      </c>
      <c r="K156" s="6">
        <v>21.3</v>
      </c>
      <c r="L156" s="6">
        <v>23.3</v>
      </c>
      <c r="M156" s="6">
        <v>25.9</v>
      </c>
      <c r="N156" s="6">
        <v>23</v>
      </c>
      <c r="O156" s="14">
        <v>19.7</v>
      </c>
      <c r="P156" s="6">
        <v>22.6</v>
      </c>
      <c r="Q156" s="6">
        <v>17.8</v>
      </c>
      <c r="R156" s="6">
        <v>18.3</v>
      </c>
      <c r="S156" s="6">
        <v>18.600000000000001</v>
      </c>
      <c r="T156" s="6">
        <v>19</v>
      </c>
      <c r="U156" s="6">
        <v>19.2</v>
      </c>
      <c r="V156" s="6">
        <v>19.8</v>
      </c>
      <c r="W156" s="6">
        <v>18.3</v>
      </c>
      <c r="X156" s="6">
        <v>21</v>
      </c>
      <c r="Y156" s="6">
        <v>31.9</v>
      </c>
      <c r="Z156" s="6">
        <v>48</v>
      </c>
    </row>
    <row r="157" spans="1:26" s="3" customFormat="1">
      <c r="A157" s="2" t="s">
        <v>32</v>
      </c>
      <c r="B157" s="5">
        <v>13.340999999999999</v>
      </c>
      <c r="C157" s="5">
        <v>17.3</v>
      </c>
      <c r="D157" s="5">
        <v>20.9</v>
      </c>
      <c r="E157" s="5">
        <v>26.2</v>
      </c>
      <c r="F157" s="5">
        <v>21.9</v>
      </c>
      <c r="G157" s="6">
        <v>21.9</v>
      </c>
      <c r="H157" s="6">
        <v>17.117000000000001</v>
      </c>
      <c r="I157" s="6">
        <v>18.155999999999999</v>
      </c>
      <c r="J157" s="6">
        <v>23.821000000000002</v>
      </c>
      <c r="K157" s="6">
        <v>17.553999999999998</v>
      </c>
      <c r="L157" s="6">
        <v>20.27</v>
      </c>
      <c r="M157" s="6">
        <v>20.48</v>
      </c>
      <c r="N157" s="6">
        <v>25.545000000000002</v>
      </c>
      <c r="O157" s="14">
        <v>22.666</v>
      </c>
      <c r="P157" s="6">
        <v>20.030999999999999</v>
      </c>
      <c r="Q157" s="6">
        <v>19.841000000000001</v>
      </c>
      <c r="R157" s="6">
        <v>23.472999999999999</v>
      </c>
      <c r="S157" s="6">
        <v>25.254000000000001</v>
      </c>
      <c r="T157" s="6">
        <v>21.555</v>
      </c>
      <c r="U157" s="6">
        <v>27.7</v>
      </c>
      <c r="V157" s="6">
        <v>19.091999999999999</v>
      </c>
      <c r="W157" s="6">
        <v>29.021999999999998</v>
      </c>
      <c r="X157" s="6">
        <v>18.215</v>
      </c>
      <c r="Y157" s="6">
        <v>18.597999999999999</v>
      </c>
      <c r="Z157" s="6">
        <v>19.542999999999999</v>
      </c>
    </row>
    <row r="158" spans="1:26" s="3" customFormat="1">
      <c r="A158" s="3" t="s">
        <v>33</v>
      </c>
      <c r="B158" s="11">
        <f t="shared" ref="B158:U158" si="27">SUM(B145:B157)</f>
        <v>318.27599999999995</v>
      </c>
      <c r="C158" s="11">
        <f t="shared" si="27"/>
        <v>371.55700000000002</v>
      </c>
      <c r="D158" s="11">
        <f t="shared" si="27"/>
        <v>412.07299999999992</v>
      </c>
      <c r="E158" s="11">
        <f t="shared" si="27"/>
        <v>431.44100000000003</v>
      </c>
      <c r="F158" s="11">
        <f t="shared" si="27"/>
        <v>418.95100000000002</v>
      </c>
      <c r="G158" s="8">
        <f t="shared" si="27"/>
        <v>418.95100000000002</v>
      </c>
      <c r="H158" s="8">
        <f t="shared" si="27"/>
        <v>442.83</v>
      </c>
      <c r="I158" s="8">
        <f t="shared" si="27"/>
        <v>468.79099999999994</v>
      </c>
      <c r="J158" s="8">
        <f t="shared" si="27"/>
        <v>512.95600000000002</v>
      </c>
      <c r="K158" s="8">
        <f t="shared" si="27"/>
        <v>600.88499999999988</v>
      </c>
      <c r="L158" s="8">
        <f t="shared" si="27"/>
        <v>517.75900000000001</v>
      </c>
      <c r="M158" s="8">
        <f t="shared" si="27"/>
        <v>528.48899999999992</v>
      </c>
      <c r="N158" s="8">
        <f t="shared" si="27"/>
        <v>543.56799999999998</v>
      </c>
      <c r="O158" s="12">
        <f t="shared" si="27"/>
        <v>523.28700000000003</v>
      </c>
      <c r="P158" s="8">
        <f t="shared" si="27"/>
        <v>501.22400000000005</v>
      </c>
      <c r="Q158" s="8">
        <f t="shared" si="27"/>
        <v>490.65600000000006</v>
      </c>
      <c r="R158" s="8">
        <f t="shared" si="27"/>
        <v>516.83499999999992</v>
      </c>
      <c r="S158" s="8">
        <f t="shared" si="27"/>
        <v>558.55507800000009</v>
      </c>
      <c r="T158" s="8">
        <f t="shared" si="27"/>
        <v>527.56799999999998</v>
      </c>
      <c r="U158" s="8">
        <f t="shared" si="27"/>
        <v>544.40000000000009</v>
      </c>
      <c r="V158" s="8">
        <f>SUM(V145:V157)</f>
        <v>570.57197099999996</v>
      </c>
      <c r="W158" s="8">
        <f>SUM(W145:W157)</f>
        <v>520.71974</v>
      </c>
      <c r="X158" s="8">
        <f>SUM(X145:X157)</f>
        <v>537.90300000000013</v>
      </c>
      <c r="Y158" s="8">
        <f>SUM(Y145:Y157)</f>
        <v>607.38688300000001</v>
      </c>
      <c r="Z158" s="8">
        <f>SUM(Z145:Z157)</f>
        <v>644.03781400000003</v>
      </c>
    </row>
    <row r="159" spans="1:26" s="3" customFormat="1">
      <c r="A159" s="2" t="s">
        <v>34</v>
      </c>
      <c r="B159" s="5">
        <v>0.36799999999999999</v>
      </c>
      <c r="C159" s="5">
        <v>0.93100000000000005</v>
      </c>
      <c r="D159" s="5">
        <v>4.2039999999999997</v>
      </c>
      <c r="E159" s="5">
        <v>3.5790000000000002</v>
      </c>
      <c r="F159" s="5">
        <v>1.921</v>
      </c>
      <c r="G159" s="6">
        <v>1.921</v>
      </c>
      <c r="H159" s="6">
        <v>0.754</v>
      </c>
      <c r="I159" s="6">
        <v>1.9750000000000001</v>
      </c>
      <c r="J159" s="6">
        <v>1.92</v>
      </c>
      <c r="K159" s="6">
        <v>2.0840000000000001</v>
      </c>
      <c r="L159" s="6">
        <v>3.4180000000000001</v>
      </c>
      <c r="M159" s="6">
        <v>2.3109999999999999</v>
      </c>
      <c r="N159" s="6">
        <v>2.1669999999999998</v>
      </c>
      <c r="O159" s="14">
        <v>1.9810000000000001</v>
      </c>
      <c r="P159" s="6">
        <v>2.0209999999999999</v>
      </c>
      <c r="Q159" s="6">
        <v>1.671</v>
      </c>
      <c r="R159" s="6">
        <v>1.6120000000000001</v>
      </c>
      <c r="S159" s="6">
        <v>1.6439999999999999</v>
      </c>
      <c r="T159" s="6">
        <v>1.3260000000000001</v>
      </c>
      <c r="U159" s="6">
        <v>1.2</v>
      </c>
      <c r="V159" s="6">
        <v>1.4159999999999999</v>
      </c>
      <c r="W159" s="6">
        <v>1.242</v>
      </c>
      <c r="X159" s="6">
        <v>1.33</v>
      </c>
      <c r="Y159" s="6">
        <v>1.3140000000000001</v>
      </c>
      <c r="Z159" s="6">
        <v>1.1890000000000001</v>
      </c>
    </row>
    <row r="160" spans="1:26" s="3" customFormat="1">
      <c r="A160" s="2" t="s">
        <v>35</v>
      </c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6">
        <v>0.628</v>
      </c>
      <c r="N160" s="6">
        <v>0.16300000000000001</v>
      </c>
      <c r="O160" s="14">
        <v>0.58099999999999996</v>
      </c>
      <c r="P160" s="6">
        <v>0.111</v>
      </c>
      <c r="Q160" s="6">
        <v>0.61799999999999999</v>
      </c>
      <c r="R160" s="6">
        <v>1.2210000000000001</v>
      </c>
      <c r="S160" s="6">
        <v>2.0607000000000002</v>
      </c>
      <c r="T160" s="6">
        <v>0.50900000000000001</v>
      </c>
      <c r="U160" s="6">
        <v>0.5</v>
      </c>
      <c r="V160" s="6">
        <v>0.54900000000000004</v>
      </c>
      <c r="W160" s="6">
        <v>0.46460000000000001</v>
      </c>
      <c r="X160" s="6">
        <v>6.9000000000000006E-2</v>
      </c>
      <c r="Y160" s="6">
        <v>9.8400000000000001E-2</v>
      </c>
      <c r="Z160" s="6">
        <v>0.2276</v>
      </c>
    </row>
    <row r="161" spans="1:26" s="3" customFormat="1">
      <c r="A161" s="2" t="s">
        <v>36</v>
      </c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6">
        <v>0.499</v>
      </c>
      <c r="N161" s="6">
        <v>0.82</v>
      </c>
      <c r="O161" s="14">
        <v>0.76700000000000002</v>
      </c>
      <c r="P161" s="6">
        <v>0.76</v>
      </c>
      <c r="Q161" s="6">
        <v>0.77800000000000002</v>
      </c>
      <c r="R161" s="6">
        <v>0.94</v>
      </c>
      <c r="S161" s="6">
        <v>0.81967000000000001</v>
      </c>
      <c r="T161" s="6">
        <v>0.97799999999999998</v>
      </c>
      <c r="U161" s="6">
        <v>1</v>
      </c>
      <c r="V161" s="6">
        <v>1.7411140000000001</v>
      </c>
      <c r="W161" s="6">
        <v>0.86660899999999996</v>
      </c>
      <c r="X161" s="6">
        <v>1.474</v>
      </c>
      <c r="Y161" s="6">
        <v>1.216251</v>
      </c>
      <c r="Z161" s="6">
        <v>1.1249990000000001</v>
      </c>
    </row>
    <row r="162" spans="1:26" s="3" customFormat="1">
      <c r="A162" s="2" t="s">
        <v>37</v>
      </c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6">
        <v>0.45900000000000002</v>
      </c>
      <c r="N162" s="6">
        <v>0.52800000000000002</v>
      </c>
      <c r="O162" s="14">
        <v>0.36699999999999999</v>
      </c>
      <c r="P162" s="6">
        <v>0.50600000000000001</v>
      </c>
      <c r="Q162" s="6">
        <v>0.48699999999999999</v>
      </c>
      <c r="R162" s="6">
        <v>0.50600000000000001</v>
      </c>
      <c r="S162" s="6">
        <v>0.488234</v>
      </c>
      <c r="T162" s="6">
        <v>0.33900000000000002</v>
      </c>
      <c r="U162" s="6">
        <v>0.3</v>
      </c>
      <c r="V162" s="6">
        <v>0.39439400000000002</v>
      </c>
      <c r="W162" s="6">
        <v>0.23533599999999999</v>
      </c>
      <c r="X162" s="6">
        <v>0.27400000000000002</v>
      </c>
      <c r="Y162" s="6">
        <v>0.25992599999999999</v>
      </c>
      <c r="Z162" s="6">
        <v>0.15434899999999999</v>
      </c>
    </row>
    <row r="163" spans="1:26">
      <c r="A163" s="2" t="s">
        <v>38</v>
      </c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14">
        <v>1.7170000000000001</v>
      </c>
      <c r="N163" s="14">
        <v>1.835</v>
      </c>
      <c r="O163" s="14">
        <v>2.194</v>
      </c>
      <c r="P163" s="6">
        <v>2.0499999999999998</v>
      </c>
      <c r="Q163" s="6">
        <v>2.149</v>
      </c>
      <c r="R163" s="6">
        <v>2.2029999999999998</v>
      </c>
      <c r="S163" s="6">
        <v>2.44475</v>
      </c>
      <c r="T163" s="6">
        <v>2.7429999999999999</v>
      </c>
      <c r="U163" s="6">
        <v>2.7</v>
      </c>
      <c r="V163" s="6">
        <v>3.2156500000000001</v>
      </c>
      <c r="W163" s="6">
        <v>2.9165320000000001</v>
      </c>
      <c r="X163" s="6">
        <v>3.0880000000000001</v>
      </c>
      <c r="Y163" s="6">
        <v>3.2689520000000001</v>
      </c>
      <c r="Z163" s="6">
        <v>4.1398010000000003</v>
      </c>
    </row>
    <row r="164" spans="1:26" s="3" customFormat="1">
      <c r="A164" s="3" t="s">
        <v>39</v>
      </c>
      <c r="B164" s="11">
        <f>SUM(B158:B163)</f>
        <v>318.64399999999995</v>
      </c>
      <c r="C164" s="11">
        <f t="shared" ref="C164:U164" si="28">SUM(C158:C163)</f>
        <v>372.488</v>
      </c>
      <c r="D164" s="11">
        <f t="shared" si="28"/>
        <v>416.27699999999993</v>
      </c>
      <c r="E164" s="11">
        <f t="shared" si="28"/>
        <v>435.02000000000004</v>
      </c>
      <c r="F164" s="11">
        <f t="shared" si="28"/>
        <v>420.87200000000001</v>
      </c>
      <c r="G164" s="12">
        <f t="shared" si="28"/>
        <v>420.87200000000001</v>
      </c>
      <c r="H164" s="12">
        <f t="shared" si="28"/>
        <v>443.584</v>
      </c>
      <c r="I164" s="12">
        <f t="shared" si="28"/>
        <v>470.76599999999996</v>
      </c>
      <c r="J164" s="12">
        <f t="shared" si="28"/>
        <v>514.87599999999998</v>
      </c>
      <c r="K164" s="12">
        <f t="shared" si="28"/>
        <v>602.96899999999982</v>
      </c>
      <c r="L164" s="12">
        <f t="shared" si="28"/>
        <v>521.17700000000002</v>
      </c>
      <c r="M164" s="12">
        <f t="shared" si="28"/>
        <v>534.10299999999995</v>
      </c>
      <c r="N164" s="12">
        <f t="shared" si="28"/>
        <v>549.08100000000013</v>
      </c>
      <c r="O164" s="12">
        <f t="shared" si="28"/>
        <v>529.17700000000002</v>
      </c>
      <c r="P164" s="12">
        <f t="shared" si="28"/>
        <v>506.67200000000003</v>
      </c>
      <c r="Q164" s="12">
        <f t="shared" si="28"/>
        <v>496.35900000000009</v>
      </c>
      <c r="R164" s="12">
        <f t="shared" si="28"/>
        <v>523.31699999999989</v>
      </c>
      <c r="S164" s="12">
        <f t="shared" si="28"/>
        <v>566.0124320000001</v>
      </c>
      <c r="T164" s="12">
        <f t="shared" si="28"/>
        <v>533.46300000000008</v>
      </c>
      <c r="U164" s="12">
        <f t="shared" si="28"/>
        <v>550.10000000000014</v>
      </c>
      <c r="V164" s="8">
        <f>SUM(V158:V163)</f>
        <v>577.88812900000005</v>
      </c>
      <c r="W164" s="8">
        <f>SUM(W158:W163)</f>
        <v>526.44481699999994</v>
      </c>
      <c r="X164" s="8">
        <f>SUM(X158:X163)</f>
        <v>544.13800000000015</v>
      </c>
      <c r="Y164" s="8">
        <f>SUM(Y158:Y163)</f>
        <v>613.54441199999997</v>
      </c>
      <c r="Z164" s="8">
        <f>SUM(Z158:Z163)</f>
        <v>650.8735630000001</v>
      </c>
    </row>
    <row r="165" spans="1:26">
      <c r="B165" s="6"/>
      <c r="C165" s="6"/>
      <c r="D165" s="6"/>
      <c r="E165" s="6"/>
      <c r="F165" s="6"/>
      <c r="G165" s="6"/>
      <c r="H165" s="6"/>
      <c r="I165" s="6"/>
      <c r="L165" s="26"/>
    </row>
    <row r="166" spans="1:26">
      <c r="A166" s="3" t="s">
        <v>46</v>
      </c>
      <c r="B166" s="7"/>
      <c r="C166" s="7"/>
      <c r="D166" s="7"/>
      <c r="E166" s="7"/>
      <c r="F166" s="7"/>
      <c r="G166" s="8"/>
      <c r="H166" s="8"/>
      <c r="I166" s="8"/>
      <c r="J166" s="8"/>
      <c r="K166" s="8"/>
      <c r="L166" s="8"/>
      <c r="M166" s="8"/>
      <c r="N166" s="8"/>
      <c r="O166" s="3"/>
      <c r="P166" s="3"/>
      <c r="Q166" s="3"/>
      <c r="R166" s="3"/>
    </row>
    <row r="167" spans="1:26">
      <c r="A167" s="3"/>
      <c r="B167" s="4">
        <v>2000</v>
      </c>
      <c r="C167" s="4">
        <v>2001</v>
      </c>
      <c r="D167" s="4">
        <v>2002</v>
      </c>
      <c r="E167" s="4">
        <v>2003</v>
      </c>
      <c r="F167" s="4">
        <v>2004</v>
      </c>
      <c r="G167" s="3">
        <v>2004</v>
      </c>
      <c r="H167" s="3">
        <v>2005</v>
      </c>
      <c r="I167" s="3">
        <v>2006</v>
      </c>
      <c r="J167" s="3">
        <v>2007</v>
      </c>
      <c r="K167" s="3">
        <v>2008</v>
      </c>
      <c r="L167" s="3">
        <v>2009</v>
      </c>
      <c r="M167" s="3">
        <v>2010</v>
      </c>
      <c r="N167" s="3">
        <v>2011</v>
      </c>
      <c r="O167" s="3">
        <v>2012</v>
      </c>
      <c r="P167" s="3">
        <v>2013</v>
      </c>
      <c r="Q167" s="3">
        <v>2014</v>
      </c>
      <c r="R167" s="3">
        <v>2015</v>
      </c>
      <c r="S167" s="3">
        <v>2016</v>
      </c>
      <c r="T167" s="3">
        <v>2017</v>
      </c>
      <c r="U167" s="3">
        <v>2018</v>
      </c>
      <c r="V167" s="3">
        <v>2019</v>
      </c>
      <c r="W167" s="3">
        <v>2020</v>
      </c>
      <c r="X167" s="3">
        <v>2021</v>
      </c>
      <c r="Y167" s="3">
        <v>2022</v>
      </c>
      <c r="Z167" s="3">
        <v>2023</v>
      </c>
    </row>
    <row r="168" spans="1:26">
      <c r="A168" s="2" t="s">
        <v>20</v>
      </c>
      <c r="B168" s="5"/>
      <c r="C168" s="5"/>
      <c r="D168" s="5"/>
      <c r="E168" s="5"/>
      <c r="F168" s="5"/>
      <c r="G168" s="6">
        <v>0</v>
      </c>
      <c r="H168" s="6">
        <v>0</v>
      </c>
      <c r="I168" s="6">
        <v>0</v>
      </c>
      <c r="J168" s="6">
        <v>0</v>
      </c>
      <c r="K168" s="6">
        <v>0</v>
      </c>
      <c r="L168" s="6">
        <v>0</v>
      </c>
      <c r="M168" s="6">
        <v>0</v>
      </c>
      <c r="N168" s="6">
        <v>0</v>
      </c>
      <c r="O168" s="6">
        <v>0</v>
      </c>
      <c r="P168" s="6">
        <v>0</v>
      </c>
      <c r="Q168" s="6">
        <v>0</v>
      </c>
      <c r="R168" s="6">
        <v>0</v>
      </c>
      <c r="S168" s="6">
        <v>0</v>
      </c>
      <c r="T168" s="6">
        <v>0</v>
      </c>
      <c r="U168" s="6">
        <v>0</v>
      </c>
      <c r="V168" s="2">
        <v>0</v>
      </c>
      <c r="W168" s="2">
        <v>0</v>
      </c>
      <c r="X168" s="6">
        <v>8.6</v>
      </c>
      <c r="Y168" s="48">
        <v>0.4</v>
      </c>
      <c r="Z168" s="6">
        <v>0.2</v>
      </c>
    </row>
    <row r="169" spans="1:26">
      <c r="A169" s="2" t="s">
        <v>21</v>
      </c>
      <c r="B169" s="5"/>
      <c r="C169" s="5"/>
      <c r="D169" s="5"/>
      <c r="E169" s="5"/>
      <c r="F169" s="5"/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0</v>
      </c>
      <c r="R169" s="6">
        <v>0</v>
      </c>
      <c r="S169" s="6">
        <v>0</v>
      </c>
      <c r="T169" s="6">
        <v>0</v>
      </c>
      <c r="U169" s="6">
        <v>0</v>
      </c>
      <c r="V169" s="2">
        <v>0</v>
      </c>
      <c r="W169" s="2">
        <v>0</v>
      </c>
      <c r="X169" s="6">
        <v>0</v>
      </c>
      <c r="Y169" s="48">
        <v>0</v>
      </c>
      <c r="Z169" s="6">
        <v>0</v>
      </c>
    </row>
    <row r="170" spans="1:26">
      <c r="A170" s="2" t="s">
        <v>22</v>
      </c>
      <c r="B170" s="5"/>
      <c r="C170" s="5"/>
      <c r="D170" s="5"/>
      <c r="E170" s="5"/>
      <c r="F170" s="5"/>
      <c r="G170" s="6">
        <v>0.51100000000000001</v>
      </c>
      <c r="H170" s="6">
        <v>0.46200000000000002</v>
      </c>
      <c r="I170" s="6">
        <v>0.23300000000000001</v>
      </c>
      <c r="J170" s="6">
        <v>4.7E-2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  <c r="T170" s="6">
        <v>0</v>
      </c>
      <c r="U170" s="6">
        <v>0</v>
      </c>
      <c r="V170" s="2">
        <v>0</v>
      </c>
      <c r="W170" s="2">
        <v>0</v>
      </c>
      <c r="X170" s="6">
        <v>0</v>
      </c>
      <c r="Y170" s="48">
        <v>0</v>
      </c>
      <c r="Z170" s="6">
        <v>0</v>
      </c>
    </row>
    <row r="171" spans="1:26">
      <c r="A171" s="2" t="s">
        <v>23</v>
      </c>
      <c r="B171" s="5"/>
      <c r="C171" s="5"/>
      <c r="D171" s="5"/>
      <c r="E171" s="5"/>
      <c r="F171" s="5"/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  <c r="S171" s="6">
        <v>0</v>
      </c>
      <c r="T171" s="6">
        <v>0</v>
      </c>
      <c r="U171" s="6">
        <v>0</v>
      </c>
      <c r="V171" s="2">
        <v>0</v>
      </c>
      <c r="W171" s="2">
        <v>0</v>
      </c>
      <c r="X171" s="6">
        <v>0</v>
      </c>
      <c r="Y171" s="48">
        <v>0</v>
      </c>
      <c r="Z171" s="6">
        <v>0</v>
      </c>
    </row>
    <row r="172" spans="1:26">
      <c r="A172" s="2" t="s">
        <v>24</v>
      </c>
      <c r="B172" s="5"/>
      <c r="C172" s="5"/>
      <c r="D172" s="5"/>
      <c r="E172" s="5"/>
      <c r="F172" s="5"/>
      <c r="G172" s="6">
        <v>0</v>
      </c>
      <c r="H172" s="6">
        <v>0</v>
      </c>
      <c r="I172" s="6">
        <v>0</v>
      </c>
      <c r="J172" s="6">
        <v>0</v>
      </c>
      <c r="K172" s="6">
        <v>0</v>
      </c>
      <c r="L172" s="6">
        <v>0</v>
      </c>
      <c r="M172" s="6">
        <v>0</v>
      </c>
      <c r="N172" s="6">
        <v>0</v>
      </c>
      <c r="O172" s="6">
        <v>0</v>
      </c>
      <c r="P172" s="6">
        <v>0</v>
      </c>
      <c r="Q172" s="6">
        <v>0</v>
      </c>
      <c r="R172" s="6">
        <v>0</v>
      </c>
      <c r="S172" s="6">
        <v>0</v>
      </c>
      <c r="T172" s="6">
        <v>0</v>
      </c>
      <c r="U172" s="6">
        <v>0</v>
      </c>
      <c r="V172" s="2">
        <v>0</v>
      </c>
      <c r="W172" s="2">
        <v>0</v>
      </c>
      <c r="X172" s="6">
        <v>0</v>
      </c>
      <c r="Y172" s="48">
        <v>0</v>
      </c>
      <c r="Z172" s="6">
        <v>0</v>
      </c>
    </row>
    <row r="173" spans="1:26">
      <c r="A173" s="2" t="s">
        <v>25</v>
      </c>
      <c r="B173" s="5"/>
      <c r="C173" s="5"/>
      <c r="D173" s="5"/>
      <c r="E173" s="5"/>
      <c r="F173" s="5"/>
      <c r="G173" s="6">
        <v>0</v>
      </c>
      <c r="H173" s="6">
        <v>0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6">
        <v>0</v>
      </c>
      <c r="O173" s="6">
        <v>0</v>
      </c>
      <c r="P173" s="6">
        <v>0</v>
      </c>
      <c r="Q173" s="6">
        <v>0</v>
      </c>
      <c r="R173" s="6">
        <v>0</v>
      </c>
      <c r="S173" s="6">
        <v>0</v>
      </c>
      <c r="T173" s="6">
        <v>0</v>
      </c>
      <c r="U173" s="6">
        <v>0</v>
      </c>
      <c r="V173" s="2">
        <v>0</v>
      </c>
      <c r="W173" s="2">
        <v>0</v>
      </c>
      <c r="X173" s="6">
        <v>0</v>
      </c>
      <c r="Y173" s="48">
        <v>0</v>
      </c>
      <c r="Z173" s="6">
        <v>0</v>
      </c>
    </row>
    <row r="174" spans="1:26">
      <c r="A174" s="2" t="s">
        <v>26</v>
      </c>
      <c r="B174" s="5"/>
      <c r="C174" s="5"/>
      <c r="D174" s="5"/>
      <c r="E174" s="5"/>
      <c r="F174" s="5"/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0.5</v>
      </c>
      <c r="M174" s="6">
        <v>0.5</v>
      </c>
      <c r="N174" s="6">
        <v>0.9</v>
      </c>
      <c r="O174" s="14">
        <v>0.8</v>
      </c>
      <c r="P174" s="6">
        <v>0.54300000000000004</v>
      </c>
      <c r="Q174" s="6">
        <v>0.28599999999999998</v>
      </c>
      <c r="R174" s="6">
        <v>0.17299999999999999</v>
      </c>
      <c r="S174" s="6">
        <v>0.85699999999999998</v>
      </c>
      <c r="T174" s="6">
        <v>0.72</v>
      </c>
      <c r="U174" s="2">
        <v>0.7</v>
      </c>
      <c r="V174" s="6">
        <v>0.69599999999999995</v>
      </c>
      <c r="W174" s="6">
        <v>0.74399999999999999</v>
      </c>
      <c r="X174" s="6">
        <v>0.90300000000000002</v>
      </c>
      <c r="Y174" s="48">
        <v>0.92200000000000004</v>
      </c>
      <c r="Z174" s="6">
        <v>0.99099999999999999</v>
      </c>
    </row>
    <row r="175" spans="1:26">
      <c r="A175" s="2" t="s">
        <v>27</v>
      </c>
      <c r="B175" s="5"/>
      <c r="C175" s="5"/>
      <c r="D175" s="5"/>
      <c r="E175" s="5"/>
      <c r="F175" s="5"/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  <c r="Q175" s="6">
        <v>0</v>
      </c>
      <c r="R175" s="6">
        <v>0</v>
      </c>
      <c r="S175" s="6">
        <v>0</v>
      </c>
      <c r="T175" s="6">
        <v>0</v>
      </c>
      <c r="U175" s="6">
        <v>0</v>
      </c>
      <c r="V175" s="2">
        <v>0</v>
      </c>
      <c r="W175" s="6">
        <v>0.127</v>
      </c>
      <c r="X175" s="6">
        <v>1.8360000000000001</v>
      </c>
      <c r="Y175" s="48">
        <v>0.253</v>
      </c>
      <c r="Z175" s="6">
        <v>2.1000000000000001E-2</v>
      </c>
    </row>
    <row r="176" spans="1:26">
      <c r="A176" s="2" t="s">
        <v>28</v>
      </c>
      <c r="B176" s="5"/>
      <c r="C176" s="5"/>
      <c r="D176" s="5"/>
      <c r="E176" s="5"/>
      <c r="F176" s="5"/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0.36599999999999999</v>
      </c>
      <c r="R176" s="6">
        <v>0</v>
      </c>
      <c r="S176" s="6">
        <v>0</v>
      </c>
      <c r="T176" s="6">
        <v>0</v>
      </c>
      <c r="U176" s="6">
        <v>0</v>
      </c>
      <c r="V176" s="2">
        <v>0</v>
      </c>
      <c r="W176" s="2">
        <v>0</v>
      </c>
      <c r="X176" s="6">
        <v>0</v>
      </c>
      <c r="Y176" s="48">
        <v>0</v>
      </c>
      <c r="Z176" s="6">
        <v>0</v>
      </c>
    </row>
    <row r="177" spans="1:26">
      <c r="A177" s="2" t="s">
        <v>29</v>
      </c>
      <c r="B177" s="5"/>
      <c r="C177" s="5"/>
      <c r="D177" s="5"/>
      <c r="E177" s="5"/>
      <c r="F177" s="5"/>
      <c r="G177" s="6">
        <v>7.194</v>
      </c>
      <c r="H177" s="6">
        <v>7.1319999999999997</v>
      </c>
      <c r="I177" s="6">
        <v>6.9969999999999999</v>
      </c>
      <c r="J177" s="6">
        <v>7.0460000000000003</v>
      </c>
      <c r="K177" s="6">
        <v>7.27</v>
      </c>
      <c r="L177" s="6">
        <v>7.9649999999999999</v>
      </c>
      <c r="M177" s="6">
        <v>8.7010000000000005</v>
      </c>
      <c r="N177" s="6">
        <v>8.3070000000000004</v>
      </c>
      <c r="O177" s="14">
        <v>8.3729999999999993</v>
      </c>
      <c r="P177" s="6">
        <v>9.391</v>
      </c>
      <c r="Q177" s="6">
        <v>0.73099999999999998</v>
      </c>
      <c r="R177" s="6">
        <v>0.379</v>
      </c>
      <c r="S177" s="6">
        <v>1.2999999999999999E-2</v>
      </c>
      <c r="T177" s="6">
        <v>6.3E-2</v>
      </c>
      <c r="U177" s="2">
        <v>0.4</v>
      </c>
      <c r="V177" s="6">
        <v>0.222</v>
      </c>
      <c r="W177" s="6">
        <v>0.09</v>
      </c>
      <c r="X177" s="6">
        <v>1.026</v>
      </c>
      <c r="Y177" s="48">
        <v>0.155</v>
      </c>
      <c r="Z177" s="6">
        <v>-8.7999999999999995E-2</v>
      </c>
    </row>
    <row r="178" spans="1:26">
      <c r="A178" s="2" t="s">
        <v>30</v>
      </c>
      <c r="B178" s="5"/>
      <c r="C178" s="5"/>
      <c r="D178" s="5"/>
      <c r="E178" s="5"/>
      <c r="F178" s="5"/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  <c r="Q178" s="6">
        <v>0</v>
      </c>
      <c r="R178" s="6">
        <v>0</v>
      </c>
      <c r="S178" s="6">
        <v>0</v>
      </c>
      <c r="T178" s="6">
        <v>0</v>
      </c>
      <c r="U178" s="6">
        <v>0</v>
      </c>
      <c r="V178" s="2">
        <v>0</v>
      </c>
      <c r="W178" s="2">
        <v>0</v>
      </c>
      <c r="X178" s="6">
        <v>0.6</v>
      </c>
      <c r="Y178" s="48">
        <v>0</v>
      </c>
      <c r="Z178" s="6">
        <v>0</v>
      </c>
    </row>
    <row r="179" spans="1:26">
      <c r="A179" s="2" t="s">
        <v>31</v>
      </c>
      <c r="B179" s="5"/>
      <c r="C179" s="5"/>
      <c r="D179" s="5"/>
      <c r="E179" s="5"/>
      <c r="F179" s="5"/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0</v>
      </c>
      <c r="R179" s="6">
        <v>0</v>
      </c>
      <c r="S179" s="6">
        <v>0</v>
      </c>
      <c r="T179" s="6">
        <v>0</v>
      </c>
      <c r="U179" s="6">
        <v>0</v>
      </c>
      <c r="V179" s="2">
        <v>0</v>
      </c>
      <c r="W179" s="2">
        <v>0</v>
      </c>
      <c r="X179" s="6">
        <v>0</v>
      </c>
      <c r="Y179" s="48">
        <v>0</v>
      </c>
      <c r="Z179" s="6">
        <v>0</v>
      </c>
    </row>
    <row r="180" spans="1:26">
      <c r="A180" s="2" t="s">
        <v>32</v>
      </c>
      <c r="B180" s="5"/>
      <c r="C180" s="5"/>
      <c r="D180" s="5"/>
      <c r="E180" s="5"/>
      <c r="F180" s="5"/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7.4999999999999997E-2</v>
      </c>
      <c r="M180" s="6">
        <v>7.2999999999999995E-2</v>
      </c>
      <c r="N180" s="6">
        <v>0.255</v>
      </c>
      <c r="O180" s="14">
        <v>5.7000000000000002E-2</v>
      </c>
      <c r="P180" s="6">
        <v>0.115</v>
      </c>
      <c r="Q180" s="6">
        <v>0</v>
      </c>
      <c r="R180" s="6">
        <v>0</v>
      </c>
      <c r="S180" s="6">
        <v>0</v>
      </c>
      <c r="T180" s="6">
        <v>0</v>
      </c>
      <c r="U180" s="6">
        <v>0</v>
      </c>
      <c r="V180" s="2">
        <v>0</v>
      </c>
      <c r="W180" s="2">
        <v>0</v>
      </c>
      <c r="X180" s="6">
        <v>0</v>
      </c>
      <c r="Y180" s="48">
        <v>0</v>
      </c>
      <c r="Z180" s="6">
        <v>0</v>
      </c>
    </row>
    <row r="181" spans="1:26">
      <c r="A181" s="3" t="s">
        <v>33</v>
      </c>
      <c r="B181" s="11">
        <f t="shared" ref="B181:Z181" si="29">SUM(B168:B180)</f>
        <v>0</v>
      </c>
      <c r="C181" s="11">
        <f t="shared" si="29"/>
        <v>0</v>
      </c>
      <c r="D181" s="11">
        <f t="shared" si="29"/>
        <v>0</v>
      </c>
      <c r="E181" s="11">
        <f t="shared" si="29"/>
        <v>0</v>
      </c>
      <c r="F181" s="11">
        <f t="shared" si="29"/>
        <v>0</v>
      </c>
      <c r="G181" s="8">
        <f t="shared" si="29"/>
        <v>7.7050000000000001</v>
      </c>
      <c r="H181" s="8">
        <f t="shared" si="29"/>
        <v>7.5939999999999994</v>
      </c>
      <c r="I181" s="8">
        <f t="shared" si="29"/>
        <v>7.2299999999999995</v>
      </c>
      <c r="J181" s="8">
        <f t="shared" si="29"/>
        <v>7.093</v>
      </c>
      <c r="K181" s="8">
        <f t="shared" si="29"/>
        <v>7.27</v>
      </c>
      <c r="L181" s="8">
        <f t="shared" si="29"/>
        <v>8.5399999999999991</v>
      </c>
      <c r="M181" s="8">
        <f t="shared" si="29"/>
        <v>9.2740000000000009</v>
      </c>
      <c r="N181" s="8">
        <f t="shared" si="29"/>
        <v>9.4620000000000015</v>
      </c>
      <c r="O181" s="12">
        <f t="shared" si="29"/>
        <v>9.23</v>
      </c>
      <c r="P181" s="8">
        <f t="shared" si="29"/>
        <v>10.048999999999999</v>
      </c>
      <c r="Q181" s="8">
        <f t="shared" si="29"/>
        <v>1.383</v>
      </c>
      <c r="R181" s="8">
        <f t="shared" si="29"/>
        <v>0.55200000000000005</v>
      </c>
      <c r="S181" s="8">
        <f t="shared" si="29"/>
        <v>0.87</v>
      </c>
      <c r="T181" s="8">
        <f t="shared" si="29"/>
        <v>0.78299999999999992</v>
      </c>
      <c r="U181" s="8">
        <f t="shared" si="29"/>
        <v>1.1000000000000001</v>
      </c>
      <c r="V181" s="8">
        <f t="shared" si="29"/>
        <v>0.91799999999999993</v>
      </c>
      <c r="W181" s="8">
        <f t="shared" si="29"/>
        <v>0.96099999999999997</v>
      </c>
      <c r="X181" s="8">
        <f t="shared" si="29"/>
        <v>12.965</v>
      </c>
      <c r="Y181" s="8">
        <f t="shared" si="29"/>
        <v>1.7300000000000002</v>
      </c>
      <c r="Z181" s="8">
        <f t="shared" si="29"/>
        <v>1.1239999999999999</v>
      </c>
    </row>
    <row r="182" spans="1:26">
      <c r="A182" s="2" t="s">
        <v>34</v>
      </c>
      <c r="B182" s="5"/>
      <c r="C182" s="5"/>
      <c r="D182" s="5"/>
      <c r="E182" s="5"/>
      <c r="F182" s="5"/>
      <c r="G182" s="6">
        <v>0</v>
      </c>
      <c r="H182" s="6">
        <v>0</v>
      </c>
      <c r="I182" s="6">
        <v>0</v>
      </c>
      <c r="J182" s="6">
        <v>0</v>
      </c>
      <c r="K182" s="6">
        <v>9.907</v>
      </c>
      <c r="L182" s="6">
        <v>10.458</v>
      </c>
      <c r="M182" s="6">
        <v>10.315</v>
      </c>
      <c r="N182" s="6">
        <v>9.8049999999999997</v>
      </c>
      <c r="O182" s="14">
        <v>6.444</v>
      </c>
      <c r="P182" s="6">
        <v>6.2610000000000001</v>
      </c>
      <c r="Q182" s="6">
        <v>1.2989999999999999</v>
      </c>
      <c r="R182" s="6">
        <v>0.81699999999999995</v>
      </c>
      <c r="S182" s="6">
        <v>0</v>
      </c>
      <c r="T182" s="6">
        <v>0</v>
      </c>
      <c r="U182" s="2">
        <v>0.3</v>
      </c>
      <c r="V182" s="6">
        <v>8.1000000000000003E-2</v>
      </c>
      <c r="W182" s="6">
        <v>0.1</v>
      </c>
      <c r="X182" s="6">
        <v>0</v>
      </c>
      <c r="Y182" s="6">
        <v>0</v>
      </c>
      <c r="Z182" s="6">
        <v>0</v>
      </c>
    </row>
    <row r="183" spans="1:26">
      <c r="A183" s="2" t="s">
        <v>35</v>
      </c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6">
        <v>0</v>
      </c>
      <c r="N183" s="6">
        <v>0</v>
      </c>
      <c r="O183" s="6">
        <v>0</v>
      </c>
      <c r="P183" s="6">
        <v>0</v>
      </c>
      <c r="Q183" s="6">
        <v>0</v>
      </c>
      <c r="R183" s="6">
        <v>0</v>
      </c>
      <c r="S183" s="6">
        <v>0</v>
      </c>
      <c r="T183" s="6">
        <v>0</v>
      </c>
      <c r="U183" s="6">
        <v>0</v>
      </c>
      <c r="V183" s="2">
        <v>0</v>
      </c>
      <c r="W183" s="2">
        <v>0</v>
      </c>
      <c r="X183" s="6">
        <v>0</v>
      </c>
      <c r="Y183" s="6">
        <v>0</v>
      </c>
      <c r="Z183" s="6">
        <v>0</v>
      </c>
    </row>
    <row r="184" spans="1:26">
      <c r="A184" s="2" t="s">
        <v>36</v>
      </c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6">
        <v>0</v>
      </c>
      <c r="N184" s="6">
        <v>0</v>
      </c>
      <c r="O184" s="6">
        <v>0</v>
      </c>
      <c r="P184" s="6">
        <v>0</v>
      </c>
      <c r="Q184" s="6">
        <v>0</v>
      </c>
      <c r="R184" s="6">
        <v>0</v>
      </c>
      <c r="S184" s="6">
        <v>0</v>
      </c>
      <c r="T184" s="6">
        <v>0</v>
      </c>
      <c r="U184" s="6">
        <v>0</v>
      </c>
      <c r="V184" s="2">
        <v>0</v>
      </c>
      <c r="W184" s="2">
        <v>0</v>
      </c>
      <c r="X184" s="6">
        <v>0</v>
      </c>
      <c r="Y184" s="6">
        <v>0</v>
      </c>
      <c r="Z184" s="6">
        <v>0</v>
      </c>
    </row>
    <row r="185" spans="1:26">
      <c r="A185" s="2" t="s">
        <v>37</v>
      </c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6">
        <v>0</v>
      </c>
      <c r="U185" s="6">
        <v>0</v>
      </c>
      <c r="V185" s="2">
        <v>0</v>
      </c>
      <c r="W185" s="2">
        <v>0</v>
      </c>
      <c r="X185" s="6">
        <v>0</v>
      </c>
      <c r="Y185" s="6">
        <v>0</v>
      </c>
      <c r="Z185" s="6">
        <v>0</v>
      </c>
    </row>
    <row r="186" spans="1:26">
      <c r="A186" s="2" t="s">
        <v>38</v>
      </c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6">
        <v>0</v>
      </c>
      <c r="U186" s="6">
        <v>0</v>
      </c>
      <c r="V186" s="2">
        <v>0</v>
      </c>
      <c r="W186" s="2">
        <v>0</v>
      </c>
      <c r="X186" s="6">
        <v>1.0999999999999999E-2</v>
      </c>
      <c r="Y186" s="6">
        <v>0</v>
      </c>
      <c r="Z186" s="6">
        <v>0</v>
      </c>
    </row>
    <row r="187" spans="1:26">
      <c r="A187" s="3" t="s">
        <v>39</v>
      </c>
      <c r="B187" s="11">
        <f>SUM(B181:B186)</f>
        <v>0</v>
      </c>
      <c r="C187" s="11">
        <f t="shared" ref="C187:Z187" si="30">SUM(C181:C186)</f>
        <v>0</v>
      </c>
      <c r="D187" s="11">
        <f t="shared" si="30"/>
        <v>0</v>
      </c>
      <c r="E187" s="11">
        <f t="shared" si="30"/>
        <v>0</v>
      </c>
      <c r="F187" s="11">
        <f t="shared" si="30"/>
        <v>0</v>
      </c>
      <c r="G187" s="12">
        <f t="shared" si="30"/>
        <v>7.7050000000000001</v>
      </c>
      <c r="H187" s="12">
        <f t="shared" si="30"/>
        <v>7.5939999999999994</v>
      </c>
      <c r="I187" s="12">
        <f t="shared" si="30"/>
        <v>7.2299999999999995</v>
      </c>
      <c r="J187" s="12">
        <f t="shared" si="30"/>
        <v>7.093</v>
      </c>
      <c r="K187" s="12">
        <f t="shared" si="30"/>
        <v>17.177</v>
      </c>
      <c r="L187" s="12">
        <f t="shared" si="30"/>
        <v>18.997999999999998</v>
      </c>
      <c r="M187" s="12">
        <f t="shared" si="30"/>
        <v>19.588999999999999</v>
      </c>
      <c r="N187" s="12">
        <f t="shared" si="30"/>
        <v>19.267000000000003</v>
      </c>
      <c r="O187" s="12">
        <f t="shared" si="30"/>
        <v>15.673999999999999</v>
      </c>
      <c r="P187" s="12">
        <f t="shared" si="30"/>
        <v>16.309999999999999</v>
      </c>
      <c r="Q187" s="12">
        <f t="shared" si="30"/>
        <v>2.6819999999999999</v>
      </c>
      <c r="R187" s="12">
        <f t="shared" si="30"/>
        <v>1.369</v>
      </c>
      <c r="S187" s="12">
        <f t="shared" si="30"/>
        <v>0.87</v>
      </c>
      <c r="T187" s="12">
        <f t="shared" si="30"/>
        <v>0.78299999999999992</v>
      </c>
      <c r="U187" s="12">
        <f t="shared" si="30"/>
        <v>1.4000000000000001</v>
      </c>
      <c r="V187" s="12">
        <f t="shared" si="30"/>
        <v>0.99899999999999989</v>
      </c>
      <c r="W187" s="12">
        <f t="shared" si="30"/>
        <v>1.0609999999999999</v>
      </c>
      <c r="X187" s="12">
        <f t="shared" si="30"/>
        <v>12.975999999999999</v>
      </c>
      <c r="Y187" s="12">
        <f t="shared" si="30"/>
        <v>1.7300000000000002</v>
      </c>
      <c r="Z187" s="12">
        <f t="shared" si="30"/>
        <v>1.1239999999999999</v>
      </c>
    </row>
    <row r="188" spans="1:26">
      <c r="B188" s="6"/>
      <c r="C188" s="6"/>
      <c r="D188" s="6"/>
      <c r="E188" s="6"/>
      <c r="F188" s="6"/>
      <c r="G188" s="6"/>
      <c r="H188" s="6"/>
      <c r="I188" s="6"/>
    </row>
    <row r="189" spans="1:26">
      <c r="B189" s="6"/>
      <c r="C189" s="6"/>
      <c r="D189" s="6"/>
      <c r="E189" s="6"/>
      <c r="F189" s="6"/>
      <c r="G189" s="6"/>
      <c r="H189" s="6"/>
      <c r="I189" s="6"/>
    </row>
    <row r="190" spans="1:26">
      <c r="A190" s="2" t="s">
        <v>47</v>
      </c>
      <c r="V190" s="6"/>
      <c r="W190" s="6"/>
    </row>
    <row r="191" spans="1:26">
      <c r="A191" s="15" t="s">
        <v>48</v>
      </c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>
      <c r="A192" s="15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</row>
    <row r="193" spans="1:1">
      <c r="A193" s="2" t="s">
        <v>12</v>
      </c>
    </row>
    <row r="194" spans="1:1">
      <c r="A194" s="2" t="s">
        <v>13</v>
      </c>
    </row>
    <row r="202" spans="1:1">
      <c r="A202" s="15"/>
    </row>
    <row r="203" spans="1:1">
      <c r="A203" s="15"/>
    </row>
  </sheetData>
  <phoneticPr fontId="1" type="noConversion"/>
  <hyperlinks>
    <hyperlink ref="A191" r:id="rId1" xr:uid="{B02210EC-3983-4C01-9844-9695798CFFFE}"/>
  </hyperlinks>
  <pageMargins left="0.74803149606299213" right="0.74803149606299213" top="0.98425196850393704" bottom="0.98425196850393704" header="0.51181102362204722" footer="0.51181102362204722"/>
  <pageSetup paperSize="8" scale="43" orientation="portrait" r:id="rId2"/>
  <headerFooter alignWithMargins="0">
    <oddFooter>&amp;L&amp;Z&amp;F</oddFooter>
  </headerFooter>
  <rowBreaks count="1" manualBreakCount="1">
    <brk id="11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02"/>
  <sheetViews>
    <sheetView workbookViewId="0">
      <pane xSplit="1" topLeftCell="Y1" activePane="topRight" state="frozen"/>
      <selection pane="topRight" activeCell="Y74" sqref="Y74:Z87"/>
    </sheetView>
  </sheetViews>
  <sheetFormatPr defaultRowHeight="12.75"/>
  <cols>
    <col min="1" max="1" width="14.42578125" customWidth="1"/>
    <col min="2" max="16" width="7.7109375" customWidth="1"/>
  </cols>
  <sheetData>
    <row r="1" spans="1:27" ht="15.75">
      <c r="A1" s="1" t="s">
        <v>16</v>
      </c>
    </row>
    <row r="2" spans="1:27">
      <c r="A2" s="2" t="s">
        <v>49</v>
      </c>
    </row>
    <row r="4" spans="1:27" s="2" customFormat="1">
      <c r="A4" s="3" t="s">
        <v>50</v>
      </c>
    </row>
    <row r="5" spans="1:27" s="2" customFormat="1">
      <c r="A5" s="3"/>
      <c r="B5" s="4">
        <v>2000</v>
      </c>
      <c r="C5" s="4">
        <v>2001</v>
      </c>
      <c r="D5" s="4">
        <v>2002</v>
      </c>
      <c r="E5" s="4">
        <v>2003</v>
      </c>
      <c r="F5" s="4">
        <v>2004</v>
      </c>
      <c r="G5" s="3">
        <v>2004</v>
      </c>
      <c r="H5" s="3">
        <v>2005</v>
      </c>
      <c r="I5" s="3">
        <v>2006</v>
      </c>
      <c r="J5" s="3">
        <v>2007</v>
      </c>
      <c r="K5" s="3">
        <v>2008</v>
      </c>
      <c r="L5" s="3">
        <v>2009</v>
      </c>
      <c r="M5" s="3">
        <v>2010</v>
      </c>
      <c r="N5" s="3">
        <v>2011</v>
      </c>
      <c r="O5" s="3">
        <v>2012</v>
      </c>
      <c r="P5" s="3">
        <v>2013</v>
      </c>
      <c r="Q5" s="3">
        <v>2014</v>
      </c>
      <c r="R5" s="3">
        <v>2015</v>
      </c>
      <c r="S5" s="3">
        <v>2016</v>
      </c>
      <c r="T5" s="3">
        <v>2017</v>
      </c>
      <c r="U5" s="3">
        <v>2018</v>
      </c>
      <c r="V5" s="3">
        <v>2019</v>
      </c>
      <c r="W5" s="3">
        <v>2020</v>
      </c>
      <c r="X5" s="3">
        <v>2021</v>
      </c>
      <c r="Y5" s="41">
        <v>2022</v>
      </c>
      <c r="Z5" s="41">
        <v>2023</v>
      </c>
      <c r="AA5" s="8"/>
    </row>
    <row r="6" spans="1:27" s="2" customFormat="1">
      <c r="A6" s="2" t="s">
        <v>20</v>
      </c>
      <c r="B6" s="5">
        <f>+baten!B29/baten!B6*100</f>
        <v>70.972264171372885</v>
      </c>
      <c r="C6" s="5">
        <f>+baten!C29/baten!C6*100</f>
        <v>68.776824034334766</v>
      </c>
      <c r="D6" s="5">
        <f>+baten!D29/baten!D6*100</f>
        <v>66.601657727937592</v>
      </c>
      <c r="E6" s="5">
        <f>+baten!E29/baten!E6*100</f>
        <v>74.772362078200331</v>
      </c>
      <c r="F6" s="5">
        <f>+baten!F29/baten!F6*100</f>
        <v>74.750917671735721</v>
      </c>
      <c r="G6" s="6">
        <f>+baten!G29/baten!G6*100</f>
        <v>64.89245351804594</v>
      </c>
      <c r="H6" s="6">
        <f>+baten!H29/baten!H6*100</f>
        <v>63.246977547495675</v>
      </c>
      <c r="I6" s="6">
        <f>+baten!I29/baten!I6*100</f>
        <v>62.92984869325997</v>
      </c>
      <c r="J6" s="6">
        <f>+baten!J29/baten!J6*100</f>
        <v>61.216350947158524</v>
      </c>
      <c r="K6" s="6">
        <f>+baten!K29/baten!K6*100</f>
        <v>58.491863396745359</v>
      </c>
      <c r="L6" s="6">
        <f>+baten!L29/baten!L6*100</f>
        <v>56.718292172457097</v>
      </c>
      <c r="M6" s="6">
        <f>+baten!M29/baten!M6*100</f>
        <v>56.700404858299599</v>
      </c>
      <c r="N6" s="6">
        <f>+baten!N29/baten!N6*100</f>
        <v>55.04177190596463</v>
      </c>
      <c r="O6" s="6">
        <f>+baten!O29/baten!O6*100</f>
        <v>55.652850749172991</v>
      </c>
      <c r="P6" s="6">
        <f>+baten!P29/baten!P6*100</f>
        <v>55.21879143777231</v>
      </c>
      <c r="Q6" s="6">
        <f>+baten!Q29/baten!Q6*100</f>
        <v>55.579437578362892</v>
      </c>
      <c r="R6" s="6">
        <f>+baten!R29/baten!R6*100</f>
        <v>54.297872340425535</v>
      </c>
      <c r="S6" s="6">
        <f>+baten!S29/baten!S6*100</f>
        <v>54.053604128516717</v>
      </c>
      <c r="T6" s="6">
        <f>+baten!T29/baten!T6*100</f>
        <v>54.122553737568168</v>
      </c>
      <c r="U6" s="6">
        <f>+baten!U29/baten!U6*100</f>
        <v>54.898053043078342</v>
      </c>
      <c r="V6" s="6">
        <f>(baten!V29/baten!V6)*100</f>
        <v>54.701851581863245</v>
      </c>
      <c r="W6" s="6">
        <f>(baten!W29/baten!W6)*100</f>
        <v>57.355021216407351</v>
      </c>
      <c r="X6" s="6">
        <f>(baten!X29/baten!X6)*100</f>
        <v>57.789785153737292</v>
      </c>
      <c r="Y6" s="6">
        <f>(baten!Y29/baten!Y6)*100</f>
        <v>61.321683485109524</v>
      </c>
      <c r="Z6" s="6">
        <f>(baten!Z29/baten!Z6)*100</f>
        <v>58.112490215811249</v>
      </c>
      <c r="AA6" s="8"/>
    </row>
    <row r="7" spans="1:27" s="2" customFormat="1">
      <c r="A7" s="2" t="s">
        <v>21</v>
      </c>
      <c r="B7" s="5">
        <f>+baten!B30/baten!B7*100</f>
        <v>70.851096268191526</v>
      </c>
      <c r="C7" s="5">
        <f>+baten!C30/baten!C7*100</f>
        <v>68.944801239885749</v>
      </c>
      <c r="D7" s="5">
        <f>+baten!D30/baten!D7*100</f>
        <v>68.340250541328743</v>
      </c>
      <c r="E7" s="5">
        <f>+baten!E30/baten!E7*100</f>
        <v>68.484030617627653</v>
      </c>
      <c r="F7" s="5">
        <f>+baten!F30/baten!F7*100</f>
        <v>67.31469390890237</v>
      </c>
      <c r="G7" s="6">
        <f>+baten!G30/baten!G7*100</f>
        <v>62.405623121518026</v>
      </c>
      <c r="H7" s="6">
        <f>+baten!H30/baten!H7*100</f>
        <v>62.168706955287568</v>
      </c>
      <c r="I7" s="6">
        <f>+baten!I30/baten!I7*100</f>
        <v>61.554859515713076</v>
      </c>
      <c r="J7" s="6">
        <f>+baten!J30/baten!J7*100</f>
        <v>62.400331956864107</v>
      </c>
      <c r="K7" s="6">
        <f>+baten!K30/baten!K7*100</f>
        <v>60.520750426378619</v>
      </c>
      <c r="L7" s="6">
        <f>+baten!L30/baten!L7*100</f>
        <v>56.072082160391105</v>
      </c>
      <c r="M7" s="6">
        <f>+baten!M30/baten!M7*100</f>
        <v>57.465523568068853</v>
      </c>
      <c r="N7" s="6">
        <f>+baten!N30/baten!N7*100</f>
        <v>58.090138319471841</v>
      </c>
      <c r="O7" s="6">
        <f>+baten!O30/baten!O7*100</f>
        <v>57.680861347076217</v>
      </c>
      <c r="P7" s="6">
        <f>+baten!P30/baten!P7*100</f>
        <v>57.860894108544692</v>
      </c>
      <c r="Q7" s="6">
        <f>+baten!Q30/baten!Q7*100</f>
        <v>57.210972008443086</v>
      </c>
      <c r="R7" s="6">
        <f>+baten!R30/baten!R7*100</f>
        <v>56.782476731800912</v>
      </c>
      <c r="S7" s="6">
        <f>+baten!S30/baten!S7*100</f>
        <v>58.320589821443079</v>
      </c>
      <c r="T7" s="6">
        <f>+baten!T30/baten!T7*100</f>
        <v>57.702811904724513</v>
      </c>
      <c r="U7" s="6">
        <f>+baten!U30/baten!U7*100</f>
        <v>57.93757655661215</v>
      </c>
      <c r="V7" s="6">
        <f>(baten!V30/baten!V7)*100</f>
        <v>57.170149582050158</v>
      </c>
      <c r="W7" s="6">
        <f>(baten!W30/baten!W7)*100</f>
        <v>58.160250820999039</v>
      </c>
      <c r="X7" s="6">
        <f>(baten!X30/baten!X7)*100</f>
        <v>58.949529596236772</v>
      </c>
      <c r="Y7" s="6">
        <f>(baten!Y30/baten!Y7)*100</f>
        <v>60.345780233490785</v>
      </c>
      <c r="Z7" s="6">
        <f>(baten!Z30/baten!Z7)*100</f>
        <v>58.507528499358038</v>
      </c>
      <c r="AA7" s="8"/>
    </row>
    <row r="8" spans="1:27" s="2" customFormat="1">
      <c r="A8" s="2" t="s">
        <v>22</v>
      </c>
      <c r="B8" s="5">
        <f>+baten!B31/baten!B8*100</f>
        <v>69.840331462525569</v>
      </c>
      <c r="C8" s="5">
        <f>+baten!C31/baten!C8*100</f>
        <v>70.071975853262131</v>
      </c>
      <c r="D8" s="5">
        <f>+baten!D31/baten!D8*100</f>
        <v>66.730295593155773</v>
      </c>
      <c r="E8" s="5">
        <f>+baten!E31/baten!E8*100</f>
        <v>66.457868166618269</v>
      </c>
      <c r="F8" s="5">
        <f>+baten!F31/baten!F8*100</f>
        <v>66.815187990814962</v>
      </c>
      <c r="G8" s="6">
        <f>+baten!G31/baten!G8*100</f>
        <v>61.446572377274663</v>
      </c>
      <c r="H8" s="6">
        <f>+baten!H31/baten!H8*100</f>
        <v>63.090812533191723</v>
      </c>
      <c r="I8" s="6">
        <f>+baten!I31/baten!I8*100</f>
        <v>61.258684378454639</v>
      </c>
      <c r="J8" s="6">
        <f>+baten!J31/baten!J8*100</f>
        <v>62.931839402427634</v>
      </c>
      <c r="K8" s="6">
        <f>+baten!K31/baten!K8*100</f>
        <v>61.3257447186798</v>
      </c>
      <c r="L8" s="6">
        <f>+baten!L31/baten!L8*100</f>
        <v>60.545893771445073</v>
      </c>
      <c r="M8" s="6">
        <f>+baten!M31/baten!M8*100</f>
        <v>56.887498954062423</v>
      </c>
      <c r="N8" s="6">
        <f>+baten!N31/baten!N8*100</f>
        <v>54.844567870066484</v>
      </c>
      <c r="O8" s="6">
        <f>+baten!O31/baten!O8*100</f>
        <v>53.855291153780897</v>
      </c>
      <c r="P8" s="6">
        <f>+baten!P31/baten!P8*100</f>
        <v>53.746485931981738</v>
      </c>
      <c r="Q8" s="6">
        <f>+baten!Q31/baten!Q8*100</f>
        <v>55.627146223505505</v>
      </c>
      <c r="R8" s="6">
        <f>+baten!R31/baten!R8*100</f>
        <v>54.68038460736976</v>
      </c>
      <c r="S8" s="6">
        <f>+baten!S31/baten!S8*100</f>
        <v>55.16747815485887</v>
      </c>
      <c r="T8" s="6">
        <f>+baten!T31/baten!T8*100</f>
        <v>56.689969135107809</v>
      </c>
      <c r="U8" s="6">
        <f>+baten!U31/baten!U8*100</f>
        <v>59.446891672330757</v>
      </c>
      <c r="V8" s="6">
        <f>(baten!V31/baten!V8)*100</f>
        <v>60.065840378277692</v>
      </c>
      <c r="W8" s="6">
        <f>(baten!W31/baten!W8)*100</f>
        <v>61.902952651482622</v>
      </c>
      <c r="X8" s="6">
        <f>(baten!X31/baten!X8)*100</f>
        <v>63.08516030921303</v>
      </c>
      <c r="Y8" s="6">
        <f>(baten!Y31/baten!Y8)*100</f>
        <v>63.639066898765527</v>
      </c>
      <c r="Z8" s="6">
        <f>(baten!Z31/baten!Z8)*100</f>
        <v>63.086625525975393</v>
      </c>
      <c r="AA8" s="8"/>
    </row>
    <row r="9" spans="1:27" s="2" customFormat="1">
      <c r="A9" s="2" t="s">
        <v>23</v>
      </c>
      <c r="B9" s="5">
        <f>+baten!B32/baten!B9*100</f>
        <v>64.013718953573999</v>
      </c>
      <c r="C9" s="5">
        <f>+baten!C32/baten!C9*100</f>
        <v>60.418872325161729</v>
      </c>
      <c r="D9" s="5">
        <f>+baten!D32/baten!D9*100</f>
        <v>57.377979568671968</v>
      </c>
      <c r="E9" s="5">
        <f>+baten!E32/baten!E9*100</f>
        <v>54.843875100080062</v>
      </c>
      <c r="F9" s="5">
        <f>+baten!F32/baten!F9*100</f>
        <v>54.8947626040137</v>
      </c>
      <c r="G9" s="6">
        <f>+baten!G32/baten!G9*100</f>
        <v>45.650250663521085</v>
      </c>
      <c r="H9" s="6">
        <f>+baten!H32/baten!H9*100</f>
        <v>41.403410679340233</v>
      </c>
      <c r="I9" s="6">
        <f>+baten!I32/baten!I9*100</f>
        <v>43.0406852248394</v>
      </c>
      <c r="J9" s="6">
        <f>+baten!J32/baten!J9*100</f>
        <v>41.58946855192589</v>
      </c>
      <c r="K9" s="6">
        <f>+baten!K32/baten!K9*100</f>
        <v>47.630979498861045</v>
      </c>
      <c r="L9" s="6">
        <f>+baten!L32/baten!L9*100</f>
        <v>46.240922682614269</v>
      </c>
      <c r="M9" s="6">
        <f>+baten!M32/baten!M9*100</f>
        <v>45.702592087312411</v>
      </c>
      <c r="N9" s="6">
        <f>+baten!N32/baten!N9*100</f>
        <v>43.647427623086855</v>
      </c>
      <c r="O9" s="6">
        <f>+baten!O32/baten!O9*100</f>
        <v>44.887734273520138</v>
      </c>
      <c r="P9" s="6">
        <f>+baten!P32/baten!P9*100</f>
        <v>46.158149944050727</v>
      </c>
      <c r="Q9" s="6">
        <f>+baten!Q32/baten!Q9*100</f>
        <v>46.56417855158363</v>
      </c>
      <c r="R9" s="6">
        <f>+baten!R32/baten!R9*100</f>
        <v>46.616134271792099</v>
      </c>
      <c r="S9" s="6">
        <f>+baten!S32/baten!S9*100</f>
        <v>46.219057307561897</v>
      </c>
      <c r="T9" s="6">
        <f>+baten!T32/baten!T9*100</f>
        <v>45.284552845528452</v>
      </c>
      <c r="U9" s="6">
        <f>+baten!U32/baten!U9*100</f>
        <v>46.242685555897758</v>
      </c>
      <c r="V9" s="6">
        <f>(baten!V32/baten!V9)*100</f>
        <v>45.784371327849591</v>
      </c>
      <c r="W9" s="6">
        <f>(baten!W32/baten!W9)*100</f>
        <v>47.478869134363158</v>
      </c>
      <c r="X9" s="6">
        <f>(baten!X32/baten!X9)*100</f>
        <v>49.095744680851062</v>
      </c>
      <c r="Y9" s="6">
        <f>(baten!Y32/baten!Y9)*100</f>
        <v>50.172839506172842</v>
      </c>
      <c r="Z9" s="6">
        <f>(baten!Z32/baten!Z9)*100</f>
        <v>49.831884057971017</v>
      </c>
      <c r="AA9" s="8"/>
    </row>
    <row r="10" spans="1:27" s="2" customFormat="1">
      <c r="A10" s="2" t="s">
        <v>24</v>
      </c>
      <c r="B10" s="5">
        <f>+baten!B33/baten!B10*100</f>
        <v>68.226718748590443</v>
      </c>
      <c r="C10" s="5">
        <f>+baten!C33/baten!C10*100</f>
        <v>67.740846401863635</v>
      </c>
      <c r="D10" s="5">
        <f>+baten!D33/baten!D10*100</f>
        <v>66.862791154374861</v>
      </c>
      <c r="E10" s="5">
        <f>+baten!E33/baten!E10*100</f>
        <v>67.167466344368648</v>
      </c>
      <c r="F10" s="5">
        <f>+baten!F33/baten!F10*100</f>
        <v>66.092220266221929</v>
      </c>
      <c r="G10" s="6">
        <f>+baten!G33/baten!G10*100</f>
        <v>56.113257828114591</v>
      </c>
      <c r="H10" s="6">
        <f>+baten!H33/baten!H10*100</f>
        <v>53.9660419333851</v>
      </c>
      <c r="I10" s="6">
        <f>+baten!I33/baten!I10*100</f>
        <v>57.367902046182927</v>
      </c>
      <c r="J10" s="6">
        <f>+baten!J33/baten!J10*100</f>
        <v>56.354768638058935</v>
      </c>
      <c r="K10" s="6">
        <f>+baten!K33/baten!K10*100</f>
        <v>60.720769390229343</v>
      </c>
      <c r="L10" s="6">
        <f>+baten!L33/baten!L10*100</f>
        <v>57.912671148237848</v>
      </c>
      <c r="M10" s="6">
        <f>+baten!M33/baten!M10*100</f>
        <v>56.556787362324769</v>
      </c>
      <c r="N10" s="6">
        <f>+baten!N33/baten!N10*100</f>
        <v>56.654660023702682</v>
      </c>
      <c r="O10" s="6">
        <f>+baten!O33/baten!O10*100</f>
        <v>54.606468567609589</v>
      </c>
      <c r="P10" s="6">
        <f>+baten!P33/baten!P10*100</f>
        <v>55.533276634226155</v>
      </c>
      <c r="Q10" s="6">
        <f>+baten!Q33/baten!Q10*100</f>
        <v>56.302905214755981</v>
      </c>
      <c r="R10" s="6">
        <f>+baten!R33/baten!R10*100</f>
        <v>52.553793773364596</v>
      </c>
      <c r="S10" s="6">
        <f>+baten!S33/baten!S10*100</f>
        <v>55.043358745414459</v>
      </c>
      <c r="T10" s="6">
        <f>+baten!T33/baten!T10*100</f>
        <v>56.156639275309281</v>
      </c>
      <c r="U10" s="6">
        <f>+baten!U33/baten!U10*100</f>
        <v>57.054641223158029</v>
      </c>
      <c r="V10" s="6">
        <f>(baten!V33/baten!V10)*100</f>
        <v>56.833861093519097</v>
      </c>
      <c r="W10" s="6">
        <f>(baten!W33/baten!W10)*100</f>
        <v>58.8877528358259</v>
      </c>
      <c r="X10" s="6">
        <f>(baten!X33/baten!X10)*100</f>
        <v>61.287313969889745</v>
      </c>
      <c r="Y10" s="6">
        <f>(baten!Y33/baten!Y10)*100</f>
        <v>62.714009296930797</v>
      </c>
      <c r="Z10" s="6">
        <f>(baten!Z33/baten!Z10)*100</f>
        <v>59.93748093931076</v>
      </c>
      <c r="AA10" s="8"/>
    </row>
    <row r="11" spans="1:27" s="2" customFormat="1">
      <c r="A11" s="2" t="s">
        <v>25</v>
      </c>
      <c r="B11" s="5">
        <f>+baten!B34/baten!B11*100</f>
        <v>70.769706505625237</v>
      </c>
      <c r="C11" s="5">
        <f>+baten!C34/baten!C11*100</f>
        <v>70.779220779220779</v>
      </c>
      <c r="D11" s="5">
        <f>+baten!D34/baten!D11*100</f>
        <v>68.364767645343193</v>
      </c>
      <c r="E11" s="5">
        <f>+baten!E34/baten!E11*100</f>
        <v>67.944641855245919</v>
      </c>
      <c r="F11" s="5">
        <f>+baten!F34/baten!F11*100</f>
        <v>68.481481481481481</v>
      </c>
      <c r="G11" s="6">
        <f>+baten!G34/baten!G11*100</f>
        <v>58.669256920835352</v>
      </c>
      <c r="H11" s="6">
        <f>+baten!H34/baten!H11*100</f>
        <v>58.59592215013901</v>
      </c>
      <c r="I11" s="6">
        <f>+baten!I34/baten!I11*100</f>
        <v>60.258780036968574</v>
      </c>
      <c r="J11" s="6">
        <f>+baten!J34/baten!J11*100</f>
        <v>57.511415525114153</v>
      </c>
      <c r="K11" s="6">
        <f>+baten!K34/baten!K11*100</f>
        <v>64.156523606406964</v>
      </c>
      <c r="L11" s="6">
        <f>+baten!L34/baten!L11*100</f>
        <v>63.255516355783847</v>
      </c>
      <c r="M11" s="6">
        <f>+baten!M34/baten!M11*100</f>
        <v>60.953836563734939</v>
      </c>
      <c r="N11" s="6">
        <f>+baten!N34/baten!N11*100</f>
        <v>62.099589228206</v>
      </c>
      <c r="O11" s="6">
        <f>+baten!O34/baten!O11*100</f>
        <v>61.990212071778139</v>
      </c>
      <c r="P11" s="6">
        <f>+baten!P34/baten!P11*100</f>
        <v>65.294511378848725</v>
      </c>
      <c r="Q11" s="6">
        <f>+baten!Q34/baten!Q11*100</f>
        <v>66.454636759290267</v>
      </c>
      <c r="R11" s="6">
        <f>+baten!R34/baten!R11*100</f>
        <v>57.464670491115143</v>
      </c>
      <c r="S11" s="6">
        <f>+baten!S34/baten!S11*100</f>
        <v>54.884829229547258</v>
      </c>
      <c r="T11" s="6">
        <f>+baten!T34/baten!T11*100</f>
        <v>55.453592029365495</v>
      </c>
      <c r="U11" s="6">
        <f>+baten!U34/baten!U11*100</f>
        <v>56.10615016978997</v>
      </c>
      <c r="V11" s="6">
        <f>(baten!V34/baten!V11)*100</f>
        <v>56.397649598273183</v>
      </c>
      <c r="W11" s="6">
        <f>(baten!W34/baten!W11)*100</f>
        <v>58.367538407411743</v>
      </c>
      <c r="X11" s="6">
        <f>(baten!X34/baten!X11)*100</f>
        <v>59.778637438211902</v>
      </c>
      <c r="Y11" s="6">
        <f>(baten!Y34/baten!Y11)*100</f>
        <v>60.378498087376684</v>
      </c>
      <c r="Z11" s="6">
        <f>(baten!Z34/baten!Z11)*100</f>
        <v>57.708966915491665</v>
      </c>
      <c r="AA11" s="8"/>
    </row>
    <row r="12" spans="1:27" s="2" customFormat="1">
      <c r="A12" s="2" t="s">
        <v>26</v>
      </c>
      <c r="B12" s="5">
        <f>+baten!B35/baten!B12*100</f>
        <v>70.403898192946755</v>
      </c>
      <c r="C12" s="5">
        <f>+baten!C35/baten!C12*100</f>
        <v>75.19802309978715</v>
      </c>
      <c r="D12" s="5">
        <f>+baten!D35/baten!D12*100</f>
        <v>73.95348837209302</v>
      </c>
      <c r="E12" s="5">
        <f>+baten!E35/baten!E12*100</f>
        <v>73.014564440780433</v>
      </c>
      <c r="F12" s="5">
        <f>+baten!F35/baten!F12*100</f>
        <v>72.465681098204854</v>
      </c>
      <c r="G12" s="6">
        <f>+baten!G35/baten!G12*100</f>
        <v>62.882562277580064</v>
      </c>
      <c r="H12" s="6">
        <f>+baten!H35/baten!H12*100</f>
        <v>63.263229308005421</v>
      </c>
      <c r="I12" s="6">
        <f>+baten!I35/baten!I12*100</f>
        <v>57.730673316708227</v>
      </c>
      <c r="J12" s="6">
        <f>+baten!J35/baten!J12*100</f>
        <v>58.382036296524142</v>
      </c>
      <c r="K12" s="6">
        <f>+baten!K35/baten!K12*100</f>
        <v>61.465127947817358</v>
      </c>
      <c r="L12" s="6">
        <f>+baten!L35/baten!L12*100</f>
        <v>63.342061413949061</v>
      </c>
      <c r="M12" s="6">
        <f>+baten!M35/baten!M12*100</f>
        <v>61.831180811808117</v>
      </c>
      <c r="N12" s="6">
        <f>+baten!N35/baten!N12*100</f>
        <v>61.801174679138569</v>
      </c>
      <c r="O12" s="6">
        <f>+baten!O35/baten!O12*100</f>
        <v>61.057195952921738</v>
      </c>
      <c r="P12" s="6">
        <f>+baten!P35/baten!P12*100</f>
        <v>61.312073664916376</v>
      </c>
      <c r="Q12" s="6">
        <f>+baten!Q35/baten!Q12*100</f>
        <v>60.391185885814338</v>
      </c>
      <c r="R12" s="6">
        <f>+baten!R35/baten!R12*100</f>
        <v>61.920811866752942</v>
      </c>
      <c r="S12" s="6">
        <f>+baten!S35/baten!S12*100</f>
        <v>61.067262625074513</v>
      </c>
      <c r="T12" s="6">
        <f>+baten!T35/baten!T12*100</f>
        <v>62.13502330615259</v>
      </c>
      <c r="U12" s="6">
        <f>+baten!U35/baten!U12*100</f>
        <v>62.095389087065655</v>
      </c>
      <c r="V12" s="6">
        <f>(baten!V35/baten!V12)*100</f>
        <v>62.490737442109015</v>
      </c>
      <c r="W12" s="6">
        <f>(baten!W35/baten!W12)*100</f>
        <v>64.681344108715393</v>
      </c>
      <c r="X12" s="6">
        <f>(baten!X35/baten!X12)*100</f>
        <v>67.615239522905441</v>
      </c>
      <c r="Y12" s="6">
        <f>(baten!Y35/baten!Y12)*100</f>
        <v>68.447744238883473</v>
      </c>
      <c r="Z12" s="6">
        <f>(baten!Z35/baten!Z12)*100</f>
        <v>66.358055139253565</v>
      </c>
      <c r="AA12" s="8"/>
    </row>
    <row r="13" spans="1:27" s="2" customFormat="1">
      <c r="A13" s="2" t="s">
        <v>27</v>
      </c>
      <c r="B13" s="5">
        <f>+baten!B36/baten!B13*100</f>
        <v>67.307077468196994</v>
      </c>
      <c r="C13" s="5">
        <f>+baten!C36/baten!C13*100</f>
        <v>64.78113105312994</v>
      </c>
      <c r="D13" s="5">
        <f>+baten!D36/baten!D13*100</f>
        <v>65.78121421254383</v>
      </c>
      <c r="E13" s="5">
        <f>+baten!E36/baten!E13*100</f>
        <v>64.644713228146273</v>
      </c>
      <c r="F13" s="5">
        <f>+baten!F36/baten!F13*100</f>
        <v>62.429956132526421</v>
      </c>
      <c r="G13" s="6">
        <f>+baten!G36/baten!G13*100</f>
        <v>54.556495229242564</v>
      </c>
      <c r="H13" s="6">
        <f>+baten!H36/baten!H13*100</f>
        <v>55.757718583259262</v>
      </c>
      <c r="I13" s="6">
        <f>+baten!I36/baten!I13*100</f>
        <v>55.219469903393616</v>
      </c>
      <c r="J13" s="6">
        <f>+baten!J36/baten!J13*100</f>
        <v>54.964558075870166</v>
      </c>
      <c r="K13" s="6">
        <f>+baten!K36/baten!K13*100</f>
        <v>52.813095280882727</v>
      </c>
      <c r="L13" s="6">
        <f>+baten!L36/baten!L13*100</f>
        <v>53.520639565487357</v>
      </c>
      <c r="M13" s="6">
        <f>+baten!M36/baten!M13*100</f>
        <v>53.048056499357024</v>
      </c>
      <c r="N13" s="6">
        <f>+baten!N36/baten!N13*100</f>
        <v>52.298506755436037</v>
      </c>
      <c r="O13" s="6">
        <f>+baten!O36/baten!O13*100</f>
        <v>50.772946859903392</v>
      </c>
      <c r="P13" s="6">
        <f>+baten!P36/baten!P13*100</f>
        <v>51.004661036503762</v>
      </c>
      <c r="Q13" s="6">
        <f>+baten!Q36/baten!Q13*100</f>
        <v>50.828959978514909</v>
      </c>
      <c r="R13" s="6">
        <f>+baten!R36/baten!R13*100</f>
        <v>51.122850025128997</v>
      </c>
      <c r="S13" s="6">
        <f>+baten!S36/baten!S13*100</f>
        <v>52.589341854162917</v>
      </c>
      <c r="T13" s="6">
        <f>+baten!T36/baten!T13*100</f>
        <v>52.758518198276093</v>
      </c>
      <c r="U13" s="6">
        <f>+baten!U36/baten!U13*100</f>
        <v>52.925033002153818</v>
      </c>
      <c r="V13" s="6">
        <f>(baten!V36/baten!V13)*100</f>
        <v>52.894536423841068</v>
      </c>
      <c r="W13" s="6">
        <f>(baten!W36/baten!W13)*100</f>
        <v>54.978235975379654</v>
      </c>
      <c r="X13" s="6">
        <f>(baten!X36/baten!X13)*100</f>
        <v>55.851515133660534</v>
      </c>
      <c r="Y13" s="6">
        <f>(baten!Y36/baten!Y13)*100</f>
        <v>56.216584459657945</v>
      </c>
      <c r="Z13" s="6">
        <f>(baten!Z36/baten!Z13)*100</f>
        <v>55.021243271229615</v>
      </c>
      <c r="AA13" s="8"/>
    </row>
    <row r="14" spans="1:27" s="2" customFormat="1">
      <c r="A14" s="2" t="s">
        <v>28</v>
      </c>
      <c r="B14" s="5">
        <f>+baten!B37/baten!B14*100</f>
        <v>64.554023865308125</v>
      </c>
      <c r="C14" s="5">
        <f>+baten!C37/baten!C14*100</f>
        <v>58.083474907020531</v>
      </c>
      <c r="D14" s="5">
        <f>+baten!D37/baten!D14*100</f>
        <v>56.288140434703578</v>
      </c>
      <c r="E14" s="5">
        <f>+baten!E37/baten!E14*100</f>
        <v>58.323480145827176</v>
      </c>
      <c r="F14" s="5">
        <f>+baten!F37/baten!F14*100</f>
        <v>54.823894444188447</v>
      </c>
      <c r="G14" s="6">
        <f>+baten!G37/baten!G14*100</f>
        <v>54.106265116641964</v>
      </c>
      <c r="H14" s="6">
        <f>+baten!H37/baten!H14*100</f>
        <v>55.721530521551429</v>
      </c>
      <c r="I14" s="6">
        <f>+baten!I37/baten!I14*100</f>
        <v>54.64768074314</v>
      </c>
      <c r="J14" s="6">
        <f>+baten!J37/baten!J14*100</f>
        <v>54.98231505697202</v>
      </c>
      <c r="K14" s="6">
        <f>+baten!K37/baten!K14*100</f>
        <v>56.219065898912348</v>
      </c>
      <c r="L14" s="6">
        <f>+baten!L37/baten!L14*100</f>
        <v>53.39633755114491</v>
      </c>
      <c r="M14" s="6">
        <f>+baten!M37/baten!M14*100</f>
        <v>51.779628536208911</v>
      </c>
      <c r="N14" s="6">
        <f>+baten!N37/baten!N14*100</f>
        <v>53.004913631528296</v>
      </c>
      <c r="O14" s="6">
        <f>+baten!O37/baten!O14*100</f>
        <v>55.157129113337469</v>
      </c>
      <c r="P14" s="6">
        <f>+baten!P37/baten!P14*100</f>
        <v>58.300248726133063</v>
      </c>
      <c r="Q14" s="6">
        <f>+baten!Q37/baten!Q14*100</f>
        <v>59.327947488008071</v>
      </c>
      <c r="R14" s="6">
        <f>+baten!R37/baten!R14*100</f>
        <v>58.273847727630347</v>
      </c>
      <c r="S14" s="6">
        <f>+baten!S37/baten!S14*100</f>
        <v>58.088882691029887</v>
      </c>
      <c r="T14" s="6">
        <f>+baten!T37/baten!T14*100</f>
        <v>57.093023255813947</v>
      </c>
      <c r="U14" s="6">
        <f>+baten!U37/baten!U14*100</f>
        <v>57.624443828076323</v>
      </c>
      <c r="V14" s="6">
        <f>(baten!V37/baten!V14)*100</f>
        <v>58.11937926675094</v>
      </c>
      <c r="W14" s="6">
        <f>(baten!W37/baten!W14)*100</f>
        <v>60.348999283915262</v>
      </c>
      <c r="X14" s="6">
        <f>(baten!X37/baten!X14)*100</f>
        <v>64.489601334842973</v>
      </c>
      <c r="Y14" s="6">
        <f>(baten!Y37/baten!Y14)*100</f>
        <v>67.523629096600828</v>
      </c>
      <c r="Z14" s="6">
        <f>(baten!Z37/baten!Z14)*100</f>
        <v>64.405042530290004</v>
      </c>
      <c r="AA14" s="8"/>
    </row>
    <row r="15" spans="1:27" s="2" customFormat="1">
      <c r="A15" s="2" t="s">
        <v>29</v>
      </c>
      <c r="B15" s="5">
        <f>+baten!B38/baten!B15*100</f>
        <v>72.502894722332229</v>
      </c>
      <c r="C15" s="5">
        <f>+baten!C38/baten!C15*100</f>
        <v>73.223132842524421</v>
      </c>
      <c r="D15" s="5">
        <f>+baten!D38/baten!D15*100</f>
        <v>72.225197656668414</v>
      </c>
      <c r="E15" s="5">
        <f>+baten!E38/baten!E15*100</f>
        <v>72.401462763492091</v>
      </c>
      <c r="F15" s="5">
        <f>+baten!F38/baten!F15*100</f>
        <v>71.935461817187402</v>
      </c>
      <c r="G15" s="6">
        <f>+baten!G38/baten!G15*100</f>
        <v>71.935461817187402</v>
      </c>
      <c r="H15" s="6">
        <f>+baten!H38/baten!H15*100</f>
        <v>72.26427977359117</v>
      </c>
      <c r="I15" s="6">
        <f>+baten!I38/baten!I15*100</f>
        <v>70.080514835565978</v>
      </c>
      <c r="J15" s="6">
        <f>+baten!J38/baten!J15*100</f>
        <v>66.518714442348283</v>
      </c>
      <c r="K15" s="6">
        <f>+baten!K38/baten!K15*100</f>
        <v>52.684253698273665</v>
      </c>
      <c r="L15" s="6">
        <f>+baten!L38/baten!L15*100</f>
        <v>64.081295378159069</v>
      </c>
      <c r="M15" s="6">
        <f>+baten!M38/baten!M15*100</f>
        <v>60.184447737535848</v>
      </c>
      <c r="N15" s="6">
        <f>+baten!N38/baten!N15*100</f>
        <v>61.294668504585928</v>
      </c>
      <c r="O15" s="6">
        <f>+baten!O38/baten!O15*100</f>
        <v>60.95241870530301</v>
      </c>
      <c r="P15" s="6">
        <f>+baten!P38/baten!P15*100</f>
        <v>62.979570379644386</v>
      </c>
      <c r="Q15" s="6">
        <f>+baten!Q38/baten!Q15*100</f>
        <v>59.432010277909264</v>
      </c>
      <c r="R15" s="6">
        <f>+baten!R38/baten!R15*100</f>
        <v>58.4615936920707</v>
      </c>
      <c r="S15" s="6">
        <f>+baten!S38/baten!S15*100</f>
        <v>58.745689695306844</v>
      </c>
      <c r="T15" s="6">
        <f>+baten!T38/baten!T15*100</f>
        <v>57.254606129185206</v>
      </c>
      <c r="U15" s="6">
        <f>+baten!U38/baten!U15*100</f>
        <v>56.431274968738755</v>
      </c>
      <c r="V15" s="6">
        <f>(baten!V38/baten!V15)*100</f>
        <v>57.539178369864821</v>
      </c>
      <c r="W15" s="6">
        <f>(baten!W38/baten!W15)*100</f>
        <v>59.318016138993791</v>
      </c>
      <c r="X15" s="6">
        <f>(baten!X38/baten!X15)*100</f>
        <v>62.378368547091455</v>
      </c>
      <c r="Y15" s="6">
        <f>(baten!Y38/baten!Y15)*100</f>
        <v>63.009917633951538</v>
      </c>
      <c r="Z15" s="6">
        <f>(baten!Z38/baten!Z15)*100</f>
        <v>61.307670155149573</v>
      </c>
      <c r="AA15" s="8"/>
    </row>
    <row r="16" spans="1:27" s="2" customFormat="1">
      <c r="A16" s="2" t="s">
        <v>30</v>
      </c>
      <c r="B16" s="5">
        <f>+baten!B39/baten!B16*100</f>
        <v>73.532980779314173</v>
      </c>
      <c r="C16" s="5">
        <f>+baten!C39/baten!C16*100</f>
        <v>74.078280108863794</v>
      </c>
      <c r="D16" s="5">
        <f>+baten!D39/baten!D16*100</f>
        <v>71.162377994676135</v>
      </c>
      <c r="E16" s="5">
        <f>+baten!E39/baten!E16*100</f>
        <v>71.128271128271138</v>
      </c>
      <c r="F16" s="5">
        <f>+baten!F39/baten!F16*100</f>
        <v>70.187110187110193</v>
      </c>
      <c r="G16" s="6">
        <f>+baten!G39/baten!G16*100</f>
        <v>70.187110187110193</v>
      </c>
      <c r="H16" s="6">
        <f>+baten!H39/baten!H16*100</f>
        <v>68.446215139442231</v>
      </c>
      <c r="I16" s="6">
        <f>+baten!I39/baten!I16*100</f>
        <v>66.452587835285243</v>
      </c>
      <c r="J16" s="6">
        <f>+baten!J39/baten!J16*100</f>
        <v>66.003616636528022</v>
      </c>
      <c r="K16" s="6">
        <f>+baten!K39/baten!K16*100</f>
        <v>64.996520528879614</v>
      </c>
      <c r="L16" s="6">
        <f>+baten!L39/baten!L16*100</f>
        <v>62.512768130745656</v>
      </c>
      <c r="M16" s="6">
        <f>+baten!M39/baten!M16*100</f>
        <v>59.628918746001283</v>
      </c>
      <c r="N16" s="6">
        <f>+baten!N39/baten!N16*100</f>
        <v>58.467360454115415</v>
      </c>
      <c r="O16" s="6">
        <f>+baten!O39/baten!O16*100</f>
        <v>59.174311926605505</v>
      </c>
      <c r="P16" s="6">
        <f>+baten!P39/baten!P16*100</f>
        <v>60.050330292544828</v>
      </c>
      <c r="Q16" s="6">
        <f>+baten!Q39/baten!Q16*100</f>
        <v>58.049390434510784</v>
      </c>
      <c r="R16" s="6">
        <f>+baten!R39/baten!R16*100</f>
        <v>57.552639609398838</v>
      </c>
      <c r="S16" s="6">
        <f>+baten!S39/baten!S16*100</f>
        <v>57.736180169640249</v>
      </c>
      <c r="T16" s="6">
        <f>+baten!T39/baten!T16*100</f>
        <v>58.269503546099287</v>
      </c>
      <c r="U16" s="6">
        <f>+baten!U39/baten!U16*100</f>
        <v>57.709600634752704</v>
      </c>
      <c r="V16" s="6">
        <f>(baten!V39/baten!V16)*100</f>
        <v>58.717386003413793</v>
      </c>
      <c r="W16" s="6">
        <f>(baten!W39/baten!W16)*100</f>
        <v>61.706253029568579</v>
      </c>
      <c r="X16" s="6">
        <f>(baten!X39/baten!X16)*100</f>
        <v>63.35776149233844</v>
      </c>
      <c r="Y16" s="6">
        <f>(baten!Y39/baten!Y16)*100</f>
        <v>65.738802846379244</v>
      </c>
      <c r="Z16" s="6">
        <f>(baten!Z39/baten!Z16)*100</f>
        <v>62.881322574296391</v>
      </c>
      <c r="AA16" s="8"/>
    </row>
    <row r="17" spans="1:27" s="2" customFormat="1">
      <c r="A17" s="2" t="s">
        <v>31</v>
      </c>
      <c r="B17" s="5">
        <f>+baten!B40/baten!B17*100</f>
        <v>66.376814766577112</v>
      </c>
      <c r="C17" s="5">
        <f>+baten!C40/baten!C17*100</f>
        <v>64.962789081990337</v>
      </c>
      <c r="D17" s="5">
        <f>+baten!D40/baten!D17*100</f>
        <v>63.756743501716528</v>
      </c>
      <c r="E17" s="5">
        <f>+baten!E40/baten!E17*100</f>
        <v>64.784840110540856</v>
      </c>
      <c r="F17" s="5">
        <f>+baten!F40/baten!F17*100</f>
        <v>62.548713951675751</v>
      </c>
      <c r="G17" s="6">
        <f>+baten!G40/baten!G17*100</f>
        <v>62.548713951675751</v>
      </c>
      <c r="H17" s="6">
        <f>+baten!H40/baten!H17*100</f>
        <v>61.448509996227841</v>
      </c>
      <c r="I17" s="6">
        <f>+baten!I40/baten!I17*100</f>
        <v>62.728289228475589</v>
      </c>
      <c r="J17" s="6">
        <f>+baten!J40/baten!J17*100</f>
        <v>61.683238636363626</v>
      </c>
      <c r="K17" s="6">
        <f>+baten!K40/baten!K17*100</f>
        <v>64.636331064134708</v>
      </c>
      <c r="L17" s="6">
        <f>+baten!L40/baten!L17*100</f>
        <v>62.419146183699873</v>
      </c>
      <c r="M17" s="6">
        <f>+baten!M40/baten!M17*100</f>
        <v>61.245563084866092</v>
      </c>
      <c r="N17" s="6">
        <f>+baten!N40/baten!N17*100</f>
        <v>60.574162679425839</v>
      </c>
      <c r="O17" s="6">
        <f>+baten!O40/baten!O17*100</f>
        <v>58.52327447833067</v>
      </c>
      <c r="P17" s="6">
        <f>+baten!P40/baten!P17*100</f>
        <v>58.498759305210925</v>
      </c>
      <c r="Q17" s="6">
        <f>+baten!Q40/baten!Q17*100</f>
        <v>60.667726550079493</v>
      </c>
      <c r="R17" s="6">
        <f>+baten!R40/baten!R17*100</f>
        <v>61.176098640531137</v>
      </c>
      <c r="S17" s="6">
        <f>+baten!S40/baten!S17*100</f>
        <v>62.355874104082275</v>
      </c>
      <c r="T17" s="6">
        <f>+baten!T40/baten!T17*100</f>
        <v>63.162849074364615</v>
      </c>
      <c r="U17" s="6">
        <f>+baten!U40/baten!U17*100</f>
        <v>63.382397116251134</v>
      </c>
      <c r="V17" s="6">
        <f>(baten!V40/baten!V17)*100</f>
        <v>63.055555555555557</v>
      </c>
      <c r="W17" s="6">
        <f>(baten!W40/baten!W17)*100</f>
        <v>64.405860010851868</v>
      </c>
      <c r="X17" s="6">
        <f>(baten!X40/baten!X17)*100</f>
        <v>65.057242409158775</v>
      </c>
      <c r="Y17" s="6">
        <f>(baten!Y40/baten!Y17)*100</f>
        <v>65.941693660342438</v>
      </c>
      <c r="Z17" s="6">
        <f>(baten!Z40/baten!Z17)*100</f>
        <v>61.910695742471447</v>
      </c>
      <c r="AA17" s="8"/>
    </row>
    <row r="18" spans="1:27" s="2" customFormat="1">
      <c r="A18" s="2" t="s">
        <v>32</v>
      </c>
      <c r="B18" s="5">
        <f>+baten!B41/baten!B18*100</f>
        <v>65.384956291478773</v>
      </c>
      <c r="C18" s="5">
        <f>+baten!C41/baten!C18*100</f>
        <v>63.922391190351348</v>
      </c>
      <c r="D18" s="5">
        <f>+baten!D41/baten!D18*100</f>
        <v>63.334982681840678</v>
      </c>
      <c r="E18" s="5">
        <f>+baten!E41/baten!E18*100</f>
        <v>61.388888888888879</v>
      </c>
      <c r="F18" s="5">
        <f>+baten!F41/baten!F18*100</f>
        <v>62.768387391502969</v>
      </c>
      <c r="G18" s="6">
        <f>+baten!G41/baten!G18*100</f>
        <v>62.768387391502969</v>
      </c>
      <c r="H18" s="6">
        <f>+baten!H41/baten!H18*100</f>
        <v>63.658580575344928</v>
      </c>
      <c r="I18" s="6">
        <f>+baten!I41/baten!I18*100</f>
        <v>62.745246673563301</v>
      </c>
      <c r="J18" s="6">
        <f>+baten!J41/baten!J18*100</f>
        <v>59.344936189501176</v>
      </c>
      <c r="K18" s="6">
        <f>+baten!K41/baten!K18*100</f>
        <v>58.850384683929725</v>
      </c>
      <c r="L18" s="6">
        <f>+baten!L41/baten!L18*100</f>
        <v>56.403885723884038</v>
      </c>
      <c r="M18" s="6">
        <f>+baten!M41/baten!M18*100</f>
        <v>54.664414352676737</v>
      </c>
      <c r="N18" s="6">
        <f>+baten!N41/baten!N18*100</f>
        <v>53.558115169489575</v>
      </c>
      <c r="O18" s="6">
        <f>+baten!O41/baten!O18*100</f>
        <v>52.667781348850049</v>
      </c>
      <c r="P18" s="6">
        <f>+baten!P41/baten!P18*100</f>
        <v>52.271192949206288</v>
      </c>
      <c r="Q18" s="6">
        <f>+baten!Q41/baten!Q18*100</f>
        <v>53.489630918261355</v>
      </c>
      <c r="R18" s="6">
        <f>+baten!R41/baten!R18*100</f>
        <v>55.076423635559266</v>
      </c>
      <c r="S18" s="6">
        <f>+baten!S41/baten!S18*100</f>
        <v>55.632749845191888</v>
      </c>
      <c r="T18" s="6">
        <f>+baten!T41/baten!T18*100</f>
        <v>56.879999523854877</v>
      </c>
      <c r="U18" s="6">
        <f>+baten!U41/baten!U18*100</f>
        <v>56.357687872752457</v>
      </c>
      <c r="V18" s="6">
        <f>(baten!V41/baten!V18)*100</f>
        <v>59.078003120124798</v>
      </c>
      <c r="W18" s="6">
        <f>(baten!W41/baten!W18)*100</f>
        <v>60.1353519298263</v>
      </c>
      <c r="X18" s="6">
        <f>(baten!X41/baten!X18)*100</f>
        <v>63.147048323759449</v>
      </c>
      <c r="Y18" s="6">
        <f>(baten!Y41/baten!Y18)*100</f>
        <v>64.844068988255231</v>
      </c>
      <c r="Z18" s="6">
        <f>(baten!Z41/baten!Z18)*100</f>
        <v>62.407783944603665</v>
      </c>
      <c r="AA18" s="8"/>
    </row>
    <row r="19" spans="1:27" s="3" customFormat="1">
      <c r="A19" s="3" t="s">
        <v>33</v>
      </c>
      <c r="B19" s="7">
        <f>+baten!B42/baten!B19*100</f>
        <v>69.465636791659307</v>
      </c>
      <c r="C19" s="7">
        <f>+baten!C42/baten!C19*100</f>
        <v>68.629700391782251</v>
      </c>
      <c r="D19" s="7">
        <f>+baten!D42/baten!D19*100</f>
        <v>67.048453213024345</v>
      </c>
      <c r="E19" s="7">
        <f>+baten!E42/baten!E19*100</f>
        <v>67.259677125407379</v>
      </c>
      <c r="F19" s="7">
        <f>+baten!F42/baten!F19*100</f>
        <v>66.606895878685933</v>
      </c>
      <c r="G19" s="8">
        <f>+baten!G42/baten!G19*100</f>
        <v>61.013173258242695</v>
      </c>
      <c r="H19" s="8">
        <f>+baten!H42/baten!H19*100</f>
        <v>60.606021616353267</v>
      </c>
      <c r="I19" s="8">
        <f>+baten!I42/baten!I19*100</f>
        <v>60.002490008894803</v>
      </c>
      <c r="J19" s="8">
        <f>+baten!J42/baten!J19*100</f>
        <v>58.981632066942637</v>
      </c>
      <c r="K19" s="8">
        <f>+baten!K42/baten!K19*100</f>
        <v>58.467796118947199</v>
      </c>
      <c r="L19" s="8">
        <f>+baten!L42/baten!L19*100</f>
        <v>58.272907483701786</v>
      </c>
      <c r="M19" s="8">
        <f>+baten!M42/baten!M19*100</f>
        <v>56.796485702273728</v>
      </c>
      <c r="N19" s="8">
        <f>+baten!N42/baten!N19*100</f>
        <v>56.360679439221684</v>
      </c>
      <c r="O19" s="8">
        <f>+baten!O42/baten!O19*100</f>
        <v>55.994275946295204</v>
      </c>
      <c r="P19" s="8">
        <f>+baten!P42/baten!P19*100</f>
        <v>56.79519708854388</v>
      </c>
      <c r="Q19" s="8">
        <f>+baten!Q42/baten!Q19*100</f>
        <v>56.807854005369983</v>
      </c>
      <c r="R19" s="8">
        <f>+baten!R42/baten!R19*100</f>
        <v>55.575843432006344</v>
      </c>
      <c r="S19" s="8">
        <f>+baten!S42/baten!S19*100</f>
        <v>55.786621536339112</v>
      </c>
      <c r="T19" s="8">
        <f>+baten!T42/baten!T19*100</f>
        <v>55.933284031898168</v>
      </c>
      <c r="U19" s="8">
        <f>+baten!U42/baten!U19*100</f>
        <v>56.400381431367983</v>
      </c>
      <c r="V19" s="8">
        <f>(baten!V42/baten!V19)*100</f>
        <v>56.666370031707615</v>
      </c>
      <c r="W19" s="8">
        <f>(baten!W42/baten!W19)*100</f>
        <v>58.568163767279991</v>
      </c>
      <c r="X19" s="8">
        <f>(baten!X42/baten!X19)*100</f>
        <v>60.244831080850339</v>
      </c>
      <c r="Y19" s="8">
        <f>(baten!Y42/baten!Y19)*100</f>
        <v>61.547157458717358</v>
      </c>
      <c r="Z19" s="8">
        <f>(baten!Z42/baten!Z19)*100</f>
        <v>59.50821900118536</v>
      </c>
    </row>
    <row r="20" spans="1:27" s="2" customFormat="1">
      <c r="A20" s="2" t="s">
        <v>34</v>
      </c>
      <c r="B20" s="5">
        <f>+baten!B43/baten!B20*100</f>
        <v>70.614854894244957</v>
      </c>
      <c r="C20" s="5">
        <f>+baten!C43/baten!C20*100</f>
        <v>70.823364095552762</v>
      </c>
      <c r="D20" s="5">
        <f>+baten!D43/baten!D20*100</f>
        <v>66.99487216010256</v>
      </c>
      <c r="E20" s="5">
        <f>+baten!E43/baten!E20*100</f>
        <v>63.922700244840854</v>
      </c>
      <c r="F20" s="5">
        <f>+baten!F43/baten!F20*100</f>
        <v>64.477310601204977</v>
      </c>
      <c r="G20" s="6">
        <f>+baten!G43/baten!G20*100</f>
        <v>63.110075713453703</v>
      </c>
      <c r="H20" s="6">
        <f>+baten!H43/baten!H20*100</f>
        <v>67.297104404567705</v>
      </c>
      <c r="I20" s="6">
        <f>+baten!I43/baten!I20*100</f>
        <v>66.844693832710803</v>
      </c>
      <c r="J20" s="6">
        <f>+baten!J43/baten!J20*100</f>
        <v>64.886907174706124</v>
      </c>
      <c r="K20" s="6">
        <f>+baten!K43/baten!K20*100</f>
        <v>54.232653706337921</v>
      </c>
      <c r="L20" s="6">
        <f>+baten!L43/baten!L20*100</f>
        <v>53.353829356242898</v>
      </c>
      <c r="M20" s="6">
        <f>+baten!M43/baten!M20*100</f>
        <v>57.153230668055031</v>
      </c>
      <c r="N20" s="6">
        <f>+baten!N43/baten!N20*100</f>
        <v>56.876443743309494</v>
      </c>
      <c r="O20" s="6">
        <f>+baten!O43/baten!O20*100</f>
        <v>57.870288963132289</v>
      </c>
      <c r="P20" s="6">
        <f>+baten!P43/baten!P20*100</f>
        <v>57.104513909484545</v>
      </c>
      <c r="Q20" s="6">
        <f>+baten!Q43/baten!Q20*100</f>
        <v>61.345120471485529</v>
      </c>
      <c r="R20" s="6">
        <f>+baten!R43/baten!R20*100</f>
        <v>62.409810126582279</v>
      </c>
      <c r="S20" s="6">
        <f>+baten!S43/baten!S20*100</f>
        <v>63.485483819339969</v>
      </c>
      <c r="T20" s="6">
        <f>+baten!T43/baten!T20*100</f>
        <v>66.172020215985384</v>
      </c>
      <c r="U20" s="6">
        <f>+baten!U43/baten!U20*100</f>
        <v>67.235086371226345</v>
      </c>
      <c r="V20" s="6">
        <f>(baten!V43/baten!V20)*100</f>
        <v>68.695955369595538</v>
      </c>
      <c r="W20" s="6">
        <f>(baten!W43/baten!W20)*100</f>
        <v>71.57742757127096</v>
      </c>
      <c r="X20" s="6">
        <f>(baten!X43/baten!X20)*100</f>
        <v>73.66794690553337</v>
      </c>
      <c r="Y20" s="6">
        <f>(baten!Y43/baten!Y20)*100</f>
        <v>76.499728006111184</v>
      </c>
      <c r="Z20" s="6">
        <f>(baten!Z43/baten!Z20)*100</f>
        <v>73.301597637786429</v>
      </c>
    </row>
    <row r="21" spans="1:27" s="2" customFormat="1">
      <c r="A21" s="2" t="s">
        <v>35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6">
        <f>+baten!M44/baten!M21*100</f>
        <v>76.802186539118551</v>
      </c>
      <c r="N21" s="6">
        <f>+baten!N44/baten!N21*100</f>
        <v>81.834168645036499</v>
      </c>
      <c r="O21" s="6">
        <f>+baten!O44/baten!O21*100</f>
        <v>81.043447607297082</v>
      </c>
      <c r="P21" s="6">
        <f>+baten!P44/baten!P21*100</f>
        <v>86.467042582150498</v>
      </c>
      <c r="Q21" s="6">
        <f>+baten!Q44/baten!Q21*100</f>
        <v>80.691723685443804</v>
      </c>
      <c r="R21" s="6">
        <f>+baten!R44/baten!R21*100</f>
        <v>78.05206928741832</v>
      </c>
      <c r="S21" s="6">
        <f>+baten!S44/baten!S21*100</f>
        <v>74.182212976852497</v>
      </c>
      <c r="T21" s="6">
        <f>+baten!T44/baten!T21*100</f>
        <v>85.626168224299079</v>
      </c>
      <c r="U21" s="6">
        <f>+baten!U44/baten!U21*100</f>
        <v>86.946869912683155</v>
      </c>
      <c r="V21" s="6">
        <f>(baten!V44/baten!V21)*100</f>
        <v>83.400862068965523</v>
      </c>
      <c r="W21" s="6">
        <f>(baten!W44/baten!W21)*100</f>
        <v>83.223200866506005</v>
      </c>
      <c r="X21" s="6">
        <f>(baten!X44/baten!X21)*100</f>
        <v>85.911970656885615</v>
      </c>
      <c r="Y21" s="6">
        <f>(baten!Y44/baten!Y21)*100</f>
        <v>83.260927111069577</v>
      </c>
      <c r="Z21" s="6">
        <f>(baten!Z44/baten!Z21)*100</f>
        <v>82.034908168283323</v>
      </c>
    </row>
    <row r="22" spans="1:27" s="2" customFormat="1">
      <c r="A22" s="2" t="s">
        <v>36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6">
        <f>+baten!M45/baten!M22*100</f>
        <v>67.302052785923763</v>
      </c>
      <c r="N22" s="6">
        <f>+baten!N45/baten!N22*100</f>
        <v>59.243027888446221</v>
      </c>
      <c r="O22" s="6">
        <f>+baten!O45/baten!O22*100</f>
        <v>55.125284738041003</v>
      </c>
      <c r="P22" s="6">
        <f>+baten!P45/baten!P22*100</f>
        <v>57.834877843302444</v>
      </c>
      <c r="Q22" s="6">
        <f>+baten!Q45/baten!Q22*100</f>
        <v>55.382017728999578</v>
      </c>
      <c r="R22" s="6">
        <f>+baten!R45/baten!R22*100</f>
        <v>51.726900816318832</v>
      </c>
      <c r="S22" s="6">
        <f>+baten!S45/baten!S22*100</f>
        <v>55.289249495572854</v>
      </c>
      <c r="T22" s="6">
        <f>+baten!T45/baten!T22*100</f>
        <v>48.609381486093824</v>
      </c>
      <c r="U22" s="6">
        <f>+baten!U45/baten!U22*100</f>
        <v>48.983710467084173</v>
      </c>
      <c r="V22" s="6">
        <f>(baten!V45/baten!V22)*100</f>
        <v>38.45427272727273</v>
      </c>
      <c r="W22" s="6">
        <f>(baten!W45/baten!W22)*100</f>
        <v>49.873670480030448</v>
      </c>
      <c r="X22" s="6">
        <f>(baten!X45/baten!X22)*100</f>
        <v>45.92019058963669</v>
      </c>
      <c r="Y22" s="6">
        <f>(baten!Y45/baten!Y22)*100</f>
        <v>50.385263138669941</v>
      </c>
      <c r="Z22" s="6">
        <f>(baten!Z45/baten!Z22)*100</f>
        <v>59.628775136869919</v>
      </c>
    </row>
    <row r="23" spans="1:27" s="2" customFormat="1">
      <c r="A23" s="2" t="s">
        <v>37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6">
        <f>+baten!M46/baten!M23*100</f>
        <v>70.170212765957444</v>
      </c>
      <c r="N23" s="6">
        <f>+baten!N46/baten!N23*100</f>
        <v>74.966027479993954</v>
      </c>
      <c r="O23" s="6">
        <f>+baten!O46/baten!O23*100</f>
        <v>75.456489554202989</v>
      </c>
      <c r="P23" s="6">
        <f>+baten!P46/baten!P23*100</f>
        <v>73.987823439878227</v>
      </c>
      <c r="Q23" s="6">
        <f>+baten!Q46/baten!Q23*100</f>
        <v>71.956162738327592</v>
      </c>
      <c r="R23" s="6">
        <f>+baten!R46/baten!R23*100</f>
        <v>71.357988060442153</v>
      </c>
      <c r="S23" s="6">
        <f>+baten!S46/baten!S23*100</f>
        <v>72.825697419858528</v>
      </c>
      <c r="T23" s="6">
        <f>+baten!T46/baten!T23*100</f>
        <v>70.982374287195441</v>
      </c>
      <c r="U23" s="6">
        <f>+baten!U46/baten!U23*100</f>
        <v>72.326590338005005</v>
      </c>
      <c r="V23" s="6">
        <f>(baten!V46/baten!V23)*100</f>
        <v>68.028423529411768</v>
      </c>
      <c r="W23" s="6">
        <f>(baten!W46/baten!W23)*100</f>
        <v>73.529608503002038</v>
      </c>
      <c r="X23" s="6">
        <f>(baten!X46/baten!X23)*100</f>
        <v>68.313150626726156</v>
      </c>
      <c r="Y23" s="6">
        <f>(baten!Y46/baten!Y23)*100</f>
        <v>70.838286721379546</v>
      </c>
      <c r="Z23" s="6">
        <f>(baten!Z46/baten!Z23)*100</f>
        <v>74.503706617603754</v>
      </c>
    </row>
    <row r="24" spans="1:27" s="2" customFormat="1">
      <c r="A24" s="2" t="s">
        <v>38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6">
        <f>+baten!M47/baten!M24*100</f>
        <v>38.047808764940235</v>
      </c>
      <c r="N24" s="6">
        <f>+baten!N47/baten!N24*100</f>
        <v>37.10280373831776</v>
      </c>
      <c r="O24" s="6">
        <f>+baten!O47/baten!O24*100</f>
        <v>35.243475921442027</v>
      </c>
      <c r="P24" s="6">
        <f>+baten!P47/baten!P24*100</f>
        <v>37.412209616423553</v>
      </c>
      <c r="Q24" s="6">
        <f>+baten!Q47/baten!Q24*100</f>
        <v>33.417015341701536</v>
      </c>
      <c r="R24" s="6">
        <f>+baten!R47/baten!R24*100</f>
        <v>32.311761949636079</v>
      </c>
      <c r="S24" s="6">
        <f>+baten!S47/baten!S24*100</f>
        <v>30.113233235909181</v>
      </c>
      <c r="T24" s="6">
        <f>+baten!T47/baten!T24*100</f>
        <v>30.184851217312897</v>
      </c>
      <c r="U24" s="6">
        <f>+baten!U47/baten!U24*100</f>
        <v>30.333568924051974</v>
      </c>
      <c r="V24" s="6">
        <f>(baten!V47/baten!V24)*100</f>
        <v>29.24634693877551</v>
      </c>
      <c r="W24" s="6">
        <f>(baten!W47/baten!W24)*100</f>
        <v>31.508921601706085</v>
      </c>
      <c r="X24" s="6">
        <f>(baten!X47/baten!X24)*100</f>
        <v>34.177972865123706</v>
      </c>
      <c r="Y24" s="6">
        <f>(baten!Y47/baten!Y24)*100</f>
        <v>35.464612121750335</v>
      </c>
      <c r="Z24" s="6">
        <f>(baten!Z47/baten!Z24)*100</f>
        <v>43.167216685777497</v>
      </c>
    </row>
    <row r="25" spans="1:27" s="3" customFormat="1">
      <c r="A25" s="3" t="s">
        <v>39</v>
      </c>
      <c r="B25" s="7">
        <f>+baten!B48/baten!B25*100</f>
        <v>69.480334028744267</v>
      </c>
      <c r="C25" s="7">
        <f>+baten!C48/baten!C25*100</f>
        <v>68.656733531864987</v>
      </c>
      <c r="D25" s="7">
        <f>+baten!D48/baten!D25*100</f>
        <v>67.0477949226795</v>
      </c>
      <c r="E25" s="7">
        <f>+baten!E48/baten!E25*100</f>
        <v>67.219725965444141</v>
      </c>
      <c r="F25" s="7">
        <f>+baten!F48/baten!F25*100</f>
        <v>66.579992024178466</v>
      </c>
      <c r="G25" s="8">
        <f>+baten!G48/baten!G25*100</f>
        <v>61.042908810489216</v>
      </c>
      <c r="H25" s="8">
        <f>+baten!H48/baten!H25*100</f>
        <v>60.695284572160737</v>
      </c>
      <c r="I25" s="8">
        <f>+baten!I48/baten!I25*100</f>
        <v>60.091168465611958</v>
      </c>
      <c r="J25" s="8">
        <f>+baten!J48/baten!J25*100</f>
        <v>59.057998287772826</v>
      </c>
      <c r="K25" s="8">
        <f>+baten!K48/baten!K25*100</f>
        <v>58.418840731429221</v>
      </c>
      <c r="L25" s="8">
        <f>+baten!L48/baten!L25*100</f>
        <v>58.2132317225458</v>
      </c>
      <c r="M25" s="8">
        <f>+baten!M48/baten!M25*100</f>
        <v>56.85064580705037</v>
      </c>
      <c r="N25" s="8">
        <f>+baten!N48/baten!N25*100</f>
        <v>56.425431122036208</v>
      </c>
      <c r="O25" s="8">
        <f>+baten!O48/baten!O25*100</f>
        <v>56.067336173121141</v>
      </c>
      <c r="P25" s="8">
        <f>+baten!P48/baten!P25*100</f>
        <v>56.85383564370413</v>
      </c>
      <c r="Q25" s="8">
        <f>+baten!Q48/baten!Q25*100</f>
        <v>56.895160113513441</v>
      </c>
      <c r="R25" s="8">
        <f>+baten!R48/baten!R25*100</f>
        <v>55.682312717826029</v>
      </c>
      <c r="S25" s="8">
        <f>+baten!S48/baten!S25*100</f>
        <v>55.893658032191475</v>
      </c>
      <c r="T25" s="8">
        <f>+baten!T48/baten!T25*100</f>
        <v>56.072494307858612</v>
      </c>
      <c r="U25" s="8">
        <f>+baten!U48/baten!U25*100</f>
        <v>56.545706598703546</v>
      </c>
      <c r="V25" s="8">
        <f>(baten!V48/baten!V25)*100</f>
        <v>56.805936668095129</v>
      </c>
      <c r="W25" s="8">
        <f>(baten!W48/baten!W25)*100</f>
        <v>58.723283166839444</v>
      </c>
      <c r="X25" s="8">
        <f>(baten!X48/baten!X25)*100</f>
        <v>60.393416192264446</v>
      </c>
      <c r="Y25" s="8">
        <f>(baten!Y48/baten!Y25)*100</f>
        <v>61.709429301747242</v>
      </c>
      <c r="Z25" s="8">
        <f>(baten!Z48/baten!Z25)*100</f>
        <v>59.671158208092876</v>
      </c>
    </row>
    <row r="26" spans="1:27" s="2" customFormat="1"/>
    <row r="27" spans="1:27" s="2" customFormat="1">
      <c r="A27" s="3" t="s">
        <v>51</v>
      </c>
    </row>
    <row r="28" spans="1:27" s="2" customFormat="1">
      <c r="A28" s="3"/>
      <c r="B28" s="4">
        <v>2000</v>
      </c>
      <c r="C28" s="4">
        <v>2001</v>
      </c>
      <c r="D28" s="4">
        <v>2002</v>
      </c>
      <c r="E28" s="4">
        <v>2003</v>
      </c>
      <c r="F28" s="4">
        <v>2004</v>
      </c>
      <c r="G28" s="3">
        <v>2004</v>
      </c>
      <c r="H28" s="3">
        <v>2005</v>
      </c>
      <c r="I28" s="3">
        <v>2006</v>
      </c>
      <c r="J28" s="3">
        <v>2007</v>
      </c>
      <c r="K28" s="3">
        <v>2008</v>
      </c>
      <c r="L28" s="3">
        <v>2009</v>
      </c>
      <c r="M28" s="3">
        <v>2010</v>
      </c>
      <c r="N28" s="3">
        <v>2011</v>
      </c>
      <c r="O28" s="3">
        <v>2012</v>
      </c>
      <c r="P28" s="3">
        <v>2013</v>
      </c>
      <c r="Q28" s="3">
        <v>2014</v>
      </c>
      <c r="R28" s="3">
        <v>2015</v>
      </c>
      <c r="S28" s="3">
        <v>2016</v>
      </c>
      <c r="T28" s="3">
        <v>2017</v>
      </c>
      <c r="U28" s="3">
        <v>2018</v>
      </c>
      <c r="V28" s="3">
        <v>2019</v>
      </c>
      <c r="W28" s="3">
        <v>2020</v>
      </c>
      <c r="X28" s="3">
        <v>2021</v>
      </c>
      <c r="Y28" s="3">
        <v>2022</v>
      </c>
      <c r="Z28" s="3">
        <v>2023</v>
      </c>
    </row>
    <row r="29" spans="1:27" s="2" customFormat="1">
      <c r="A29" s="2" t="s">
        <v>20</v>
      </c>
      <c r="B29" s="5">
        <f>+baten!B52/baten!B6*100</f>
        <v>15.709751135476443</v>
      </c>
      <c r="C29" s="5">
        <f>+baten!C52/baten!C6*100</f>
        <v>15.236051502145923</v>
      </c>
      <c r="D29" s="5">
        <f>+baten!D52/baten!D6*100</f>
        <v>16.601657727937592</v>
      </c>
      <c r="E29" s="5">
        <f>+baten!E52/baten!E6*100</f>
        <v>9.6679164434922349</v>
      </c>
      <c r="F29" s="5">
        <f>+baten!F52/baten!F6*100</f>
        <v>10.644992134242266</v>
      </c>
      <c r="G29" s="6">
        <f>+baten!G52/baten!G6*100</f>
        <v>14.801312431644185</v>
      </c>
      <c r="H29" s="6">
        <f>+baten!H52/baten!H6*100</f>
        <v>16.407599309153714</v>
      </c>
      <c r="I29" s="6">
        <f>+baten!I52/baten!I6*100</f>
        <v>17.193947730398897</v>
      </c>
      <c r="J29" s="6">
        <f>+baten!J52/baten!J6*100</f>
        <v>18.245264207377868</v>
      </c>
      <c r="K29" s="6">
        <f>+baten!K52/baten!K6*100</f>
        <v>27.389410955764383</v>
      </c>
      <c r="L29" s="6">
        <f>+baten!L52/baten!L6*100</f>
        <v>28.29635830891586</v>
      </c>
      <c r="M29" s="6">
        <f>+baten!M52/baten!M6*100</f>
        <v>31.012145748987852</v>
      </c>
      <c r="N29" s="6">
        <f>+baten!N52/baten!N6*100</f>
        <v>31.78550612006994</v>
      </c>
      <c r="O29" s="6">
        <f>+baten!O52/baten!O6*100</f>
        <v>30.336641369916329</v>
      </c>
      <c r="P29" s="6">
        <f>+baten!P52/baten!P6*100</f>
        <v>30.782345141125216</v>
      </c>
      <c r="Q29" s="6">
        <f>+baten!Q52/baten!Q6*100</f>
        <v>29.392799570123589</v>
      </c>
      <c r="R29" s="6">
        <f>+baten!R52/baten!R6*100</f>
        <v>29.174468085106387</v>
      </c>
      <c r="S29" s="6">
        <f>+baten!S52/baten!S6*100</f>
        <v>29.731979357416343</v>
      </c>
      <c r="T29" s="6">
        <f>+baten!T52/baten!T6*100</f>
        <v>28.825794032723774</v>
      </c>
      <c r="U29" s="6">
        <f>+baten!U52/baten!U6*100</f>
        <v>28.759773110531967</v>
      </c>
      <c r="V29" s="6">
        <f>(baten!V52/baten!V6)*100</f>
        <v>28.415220877678966</v>
      </c>
      <c r="W29" s="6">
        <f>(baten!W52/baten!W6)*100</f>
        <v>26.944837340876944</v>
      </c>
      <c r="X29" s="6">
        <f>(baten!X52/baten!X6)*100</f>
        <v>25.52425061108967</v>
      </c>
      <c r="Y29" s="6">
        <f>(baten!Y52/baten!Y6)*100</f>
        <v>26.101402904257938</v>
      </c>
      <c r="Z29" s="6">
        <f>(baten!Z52/baten!Z6)*100</f>
        <v>27.328636922732869</v>
      </c>
    </row>
    <row r="30" spans="1:27" s="2" customFormat="1">
      <c r="A30" s="2" t="s">
        <v>21</v>
      </c>
      <c r="B30" s="5">
        <f>+baten!B53/baten!B7*100</f>
        <v>23.289402837309208</v>
      </c>
      <c r="C30" s="5">
        <f>+baten!C53/baten!C7*100</f>
        <v>24.603853390766169</v>
      </c>
      <c r="D30" s="5">
        <f>+baten!D53/baten!D7*100</f>
        <v>26.250597570678764</v>
      </c>
      <c r="E30" s="5">
        <f>+baten!E53/baten!E7*100</f>
        <v>25.930031697842249</v>
      </c>
      <c r="F30" s="5">
        <f>+baten!F53/baten!F7*100</f>
        <v>22.157001305783851</v>
      </c>
      <c r="G30" s="6">
        <f>+baten!G53/baten!G7*100</f>
        <v>25.484805167956832</v>
      </c>
      <c r="H30" s="6">
        <f>+baten!H53/baten!H7*100</f>
        <v>24.427171736067372</v>
      </c>
      <c r="I30" s="6">
        <f>+baten!I53/baten!I7*100</f>
        <v>25.934312022036238</v>
      </c>
      <c r="J30" s="6">
        <f>+baten!J53/baten!J7*100</f>
        <v>24.533494169930442</v>
      </c>
      <c r="K30" s="6">
        <f>+baten!K53/baten!K7*100</f>
        <v>26.433200682205797</v>
      </c>
      <c r="L30" s="6">
        <f>+baten!L53/baten!L7*100</f>
        <v>30.00269582302959</v>
      </c>
      <c r="M30" s="6">
        <f>+baten!M53/baten!M7*100</f>
        <v>29.661807385662343</v>
      </c>
      <c r="N30" s="6">
        <f>+baten!N53/baten!N7*100</f>
        <v>29.13739942712229</v>
      </c>
      <c r="O30" s="6">
        <f>+baten!O53/baten!O7*100</f>
        <v>29.510435874401768</v>
      </c>
      <c r="P30" s="6">
        <f>+baten!P53/baten!P7*100</f>
        <v>29.800988250684306</v>
      </c>
      <c r="Q30" s="6">
        <f>+baten!Q53/baten!Q7*100</f>
        <v>29.697848615964663</v>
      </c>
      <c r="R30" s="6">
        <f>+baten!R53/baten!R7*100</f>
        <v>28.157486361918789</v>
      </c>
      <c r="S30" s="6">
        <f>+baten!S53/baten!S7*100</f>
        <v>27.013536441518976</v>
      </c>
      <c r="T30" s="6">
        <f>+baten!T53/baten!T7*100</f>
        <v>28.188623134224695</v>
      </c>
      <c r="U30" s="6">
        <f>+baten!U53/baten!U7*100</f>
        <v>28.286557827709053</v>
      </c>
      <c r="V30" s="6">
        <f>(baten!V53/baten!V7)*100</f>
        <v>28.790255169379677</v>
      </c>
      <c r="W30" s="6">
        <f>(baten!W53/baten!W7)*100</f>
        <v>28.779532523633026</v>
      </c>
      <c r="X30" s="6">
        <f>(baten!X53/baten!X7)*100</f>
        <v>29.12299098392787</v>
      </c>
      <c r="Y30" s="6">
        <f>(baten!Y53/baten!Y7)*100</f>
        <v>28.084934732339274</v>
      </c>
      <c r="Z30" s="6">
        <f>(baten!Z53/baten!Z7)*100</f>
        <v>27.618071856856925</v>
      </c>
    </row>
    <row r="31" spans="1:27" s="2" customFormat="1">
      <c r="A31" s="2" t="s">
        <v>22</v>
      </c>
      <c r="B31" s="5">
        <f>+baten!B54/baten!B8*100</f>
        <v>15.810631655476199</v>
      </c>
      <c r="C31" s="5">
        <f>+baten!C54/baten!C8*100</f>
        <v>14.650568841420943</v>
      </c>
      <c r="D31" s="5">
        <f>+baten!D54/baten!D8*100</f>
        <v>15.215321152938834</v>
      </c>
      <c r="E31" s="5">
        <f>+baten!E54/baten!E8*100</f>
        <v>17.510876807492519</v>
      </c>
      <c r="F31" s="5">
        <f>+baten!F54/baten!F8*100</f>
        <v>17.6458450802056</v>
      </c>
      <c r="G31" s="6">
        <f>+baten!G54/baten!G8*100</f>
        <v>20.500703728932635</v>
      </c>
      <c r="H31" s="6">
        <f>+baten!H54/baten!H8*100</f>
        <v>17.974048190845902</v>
      </c>
      <c r="I31" s="6">
        <f>+baten!I54/baten!I8*100</f>
        <v>17.584237347545901</v>
      </c>
      <c r="J31" s="6">
        <f>+baten!J54/baten!J8*100</f>
        <v>19.393784692134247</v>
      </c>
      <c r="K31" s="6">
        <f>+baten!K54/baten!K8*100</f>
        <v>21.283073914238145</v>
      </c>
      <c r="L31" s="6">
        <f>+baten!L54/baten!L8*100</f>
        <v>21.868887154874777</v>
      </c>
      <c r="M31" s="6">
        <f>+baten!M54/baten!M8*100</f>
        <v>25.520005299417065</v>
      </c>
      <c r="N31" s="6">
        <f>+baten!N54/baten!N8*100</f>
        <v>25.517630228056888</v>
      </c>
      <c r="O31" s="6">
        <f>+baten!O54/baten!O8*100</f>
        <v>28.481803704525575</v>
      </c>
      <c r="P31" s="6">
        <f>+baten!P54/baten!P8*100</f>
        <v>28.771740236959776</v>
      </c>
      <c r="Q31" s="6">
        <f>+baten!Q54/baten!Q8*100</f>
        <v>27.516947260095353</v>
      </c>
      <c r="R31" s="6">
        <f>+baten!R54/baten!R8*100</f>
        <v>27.009149379805901</v>
      </c>
      <c r="S31" s="6">
        <f>+baten!S54/baten!S8*100</f>
        <v>24.659197647667405</v>
      </c>
      <c r="T31" s="6">
        <f>+baten!T54/baten!T8*100</f>
        <v>23.988038166232279</v>
      </c>
      <c r="U31" s="6">
        <f>+baten!U54/baten!U8*100</f>
        <v>21.41813448101804</v>
      </c>
      <c r="V31" s="6">
        <f>(baten!V54/baten!V8)*100</f>
        <v>21.106175669866744</v>
      </c>
      <c r="W31" s="6">
        <f>(baten!W54/baten!W8)*100</f>
        <v>19.028800419794635</v>
      </c>
      <c r="X31" s="6">
        <f>(baten!X54/baten!X8)*100</f>
        <v>20.341908503358255</v>
      </c>
      <c r="Y31" s="6">
        <f>(baten!Y54/baten!Y8)*100</f>
        <v>20.339076434626051</v>
      </c>
      <c r="Z31" s="6">
        <f>(baten!Z54/baten!Z8)*100</f>
        <v>19.861524176584126</v>
      </c>
    </row>
    <row r="32" spans="1:27" s="2" customFormat="1">
      <c r="A32" s="2" t="s">
        <v>23</v>
      </c>
      <c r="B32" s="5">
        <f>+baten!B55/baten!B9*100</f>
        <v>14.288204759651475</v>
      </c>
      <c r="C32" s="5">
        <f>+baten!C55/baten!C9*100</f>
        <v>21.109850484007069</v>
      </c>
      <c r="D32" s="5">
        <f>+baten!D55/baten!D9*100</f>
        <v>21.935300794551647</v>
      </c>
      <c r="E32" s="5">
        <f>+baten!E55/baten!E9*100</f>
        <v>24.045903389378168</v>
      </c>
      <c r="F32" s="5">
        <f>+baten!F55/baten!F9*100</f>
        <v>25.868820362212432</v>
      </c>
      <c r="G32" s="6">
        <f>+baten!G55/baten!G9*100</f>
        <v>31.170746092598051</v>
      </c>
      <c r="H32" s="6">
        <f>+baten!H55/baten!H9*100</f>
        <v>35.784176684372383</v>
      </c>
      <c r="I32" s="6">
        <f>+baten!I55/baten!I9*100</f>
        <v>35.117773019271944</v>
      </c>
      <c r="J32" s="6">
        <f>+baten!J55/baten!J9*100</f>
        <v>34.324719648951735</v>
      </c>
      <c r="K32" s="6">
        <f>+baten!K55/baten!K9*100</f>
        <v>32.277904328018217</v>
      </c>
      <c r="L32" s="6">
        <f>+baten!L55/baten!L9*100</f>
        <v>26.484408372490385</v>
      </c>
      <c r="M32" s="6">
        <f>+baten!M55/baten!M9*100</f>
        <v>27.63593841356461</v>
      </c>
      <c r="N32" s="6">
        <f>+baten!N55/baten!N9*100</f>
        <v>28.91388530333764</v>
      </c>
      <c r="O32" s="6">
        <f>+baten!O55/baten!O9*100</f>
        <v>28.372610874002604</v>
      </c>
      <c r="P32" s="6">
        <f>+baten!P55/baten!P9*100</f>
        <v>26.128310331965682</v>
      </c>
      <c r="Q32" s="6">
        <f>+baten!Q55/baten!Q9*100</f>
        <v>30.950175958510833</v>
      </c>
      <c r="R32" s="6">
        <f>+baten!R55/baten!R9*100</f>
        <v>32.088070745352823</v>
      </c>
      <c r="S32" s="6">
        <f>+baten!S55/baten!S9*100</f>
        <v>30.010172939979658</v>
      </c>
      <c r="T32" s="6">
        <f>+baten!T55/baten!T9*100</f>
        <v>30.390243902439025</v>
      </c>
      <c r="U32" s="6">
        <f>+baten!U55/baten!U9*100</f>
        <v>29.504157684016015</v>
      </c>
      <c r="V32" s="6">
        <f>(baten!V55/baten!V9)*100</f>
        <v>30.11163337250294</v>
      </c>
      <c r="W32" s="6">
        <f>(baten!W55/baten!W9)*100</f>
        <v>27.747012532789274</v>
      </c>
      <c r="X32" s="6">
        <f>(baten!X55/baten!X9)*100</f>
        <v>27.380319148936174</v>
      </c>
      <c r="Y32" s="6">
        <f>(baten!Y55/baten!Y9)*100</f>
        <v>27.024691358024693</v>
      </c>
      <c r="Z32" s="6">
        <f>(baten!Z55/baten!Z9)*100</f>
        <v>27.362318840579707</v>
      </c>
    </row>
    <row r="33" spans="1:26" s="2" customFormat="1">
      <c r="A33" s="2" t="s">
        <v>24</v>
      </c>
      <c r="B33" s="5">
        <f>+baten!B56/baten!B10*100</f>
        <v>11.911935841805667</v>
      </c>
      <c r="C33" s="5">
        <f>+baten!C56/baten!C10*100</f>
        <v>13.519809584901839</v>
      </c>
      <c r="D33" s="5">
        <f>+baten!D56/baten!D10*100</f>
        <v>14.486001101274937</v>
      </c>
      <c r="E33" s="5">
        <f>+baten!E56/baten!E10*100</f>
        <v>12.680291524387135</v>
      </c>
      <c r="F33" s="5">
        <f>+baten!F56/baten!F10*100</f>
        <v>13.895494679336059</v>
      </c>
      <c r="G33" s="6">
        <f>+baten!G56/baten!G10*100</f>
        <v>17.984898956251389</v>
      </c>
      <c r="H33" s="6">
        <f>+baten!H56/baten!H10*100</f>
        <v>20.768568850085</v>
      </c>
      <c r="I33" s="6">
        <f>+baten!I56/baten!I10*100</f>
        <v>16.80540718218424</v>
      </c>
      <c r="J33" s="6">
        <f>+baten!J56/baten!J10*100</f>
        <v>18.391960922392496</v>
      </c>
      <c r="K33" s="6">
        <f>+baten!K56/baten!K10*100</f>
        <v>18.001017645469904</v>
      </c>
      <c r="L33" s="6">
        <f>+baten!L56/baten!L10*100</f>
        <v>23.208813207453908</v>
      </c>
      <c r="M33" s="6">
        <f>+baten!M56/baten!M10*100</f>
        <v>23.552961503613641</v>
      </c>
      <c r="N33" s="6">
        <f>+baten!N56/baten!N10*100</f>
        <v>24.984494250497207</v>
      </c>
      <c r="O33" s="6">
        <f>+baten!O56/baten!O10*100</f>
        <v>25.446940584442245</v>
      </c>
      <c r="P33" s="6">
        <f>+baten!P56/baten!P10*100</f>
        <v>24.682682370166219</v>
      </c>
      <c r="Q33" s="6">
        <f>+baten!Q56/baten!Q10*100</f>
        <v>23.20514160309332</v>
      </c>
      <c r="R33" s="6">
        <f>+baten!R56/baten!R10*100</f>
        <v>26.525506049039905</v>
      </c>
      <c r="S33" s="6">
        <f>+baten!S56/baten!S10*100</f>
        <v>24.361484381952479</v>
      </c>
      <c r="T33" s="6">
        <f>+baten!T56/baten!T10*100</f>
        <v>23.912702524155563</v>
      </c>
      <c r="U33" s="6">
        <f>+baten!U56/baten!U10*100</f>
        <v>24.724726524228561</v>
      </c>
      <c r="V33" s="6">
        <f>(baten!V56/baten!V10)*100</f>
        <v>23.651044965167827</v>
      </c>
      <c r="W33" s="6">
        <f>(baten!W56/baten!W10)*100</f>
        <v>23.253772371282626</v>
      </c>
      <c r="X33" s="6">
        <f>(baten!X56/baten!X10)*100</f>
        <v>22.78822073174242</v>
      </c>
      <c r="Y33" s="6">
        <f>(baten!Y56/baten!Y10)*100</f>
        <v>21.452569364518801</v>
      </c>
      <c r="Z33" s="6">
        <f>(baten!Z56/baten!Z10)*100</f>
        <v>20.452543119514758</v>
      </c>
    </row>
    <row r="34" spans="1:26" s="2" customFormat="1">
      <c r="A34" s="2" t="s">
        <v>25</v>
      </c>
      <c r="B34" s="5">
        <f>+baten!B57/baten!B11*100</f>
        <v>12.319351347418396</v>
      </c>
      <c r="C34" s="5">
        <f>+baten!C57/baten!C11*100</f>
        <v>8.867694805194807</v>
      </c>
      <c r="D34" s="5">
        <f>+baten!D57/baten!D11*100</f>
        <v>10.577483958778924</v>
      </c>
      <c r="E34" s="5">
        <f>+baten!E57/baten!E11*100</f>
        <v>10.697587432204974</v>
      </c>
      <c r="F34" s="5">
        <f>+baten!F57/baten!F11*100</f>
        <v>15</v>
      </c>
      <c r="G34" s="6">
        <f>+baten!G57/baten!G11*100</f>
        <v>19.669742593491986</v>
      </c>
      <c r="H34" s="6">
        <f>+baten!H57/baten!H11*100</f>
        <v>18.860055607043559</v>
      </c>
      <c r="I34" s="6">
        <f>+baten!I57/baten!I11*100</f>
        <v>16.104436229205177</v>
      </c>
      <c r="J34" s="6">
        <f>+baten!J57/baten!J11*100</f>
        <v>16.735159817351597</v>
      </c>
      <c r="K34" s="6">
        <f>+baten!K57/baten!K11*100</f>
        <v>16.707694410010639</v>
      </c>
      <c r="L34" s="6">
        <f>+baten!L57/baten!L11*100</f>
        <v>16.622914981915773</v>
      </c>
      <c r="M34" s="6">
        <f>+baten!M57/baten!M11*100</f>
        <v>14.576392095030311</v>
      </c>
      <c r="N34" s="6">
        <f>+baten!N57/baten!N11*100</f>
        <v>15.976404387569776</v>
      </c>
      <c r="O34" s="6">
        <f>+baten!O57/baten!O11*100</f>
        <v>15.448613376835238</v>
      </c>
      <c r="P34" s="6">
        <f>+baten!P57/baten!P11*100</f>
        <v>15.495314591700133</v>
      </c>
      <c r="Q34" s="6">
        <f>+baten!Q57/baten!Q11*100</f>
        <v>15.768329427519252</v>
      </c>
      <c r="R34" s="6">
        <f>+baten!R57/baten!R11*100</f>
        <v>29.340982230306416</v>
      </c>
      <c r="S34" s="6">
        <f>+baten!S57/baten!S11*100</f>
        <v>28.554408260524223</v>
      </c>
      <c r="T34" s="6">
        <f>+baten!T57/baten!T11*100</f>
        <v>29.889879391714736</v>
      </c>
      <c r="U34" s="6">
        <f>+baten!U57/baten!U11*100</f>
        <v>29.895610615016977</v>
      </c>
      <c r="V34" s="6">
        <f>(baten!V57/baten!V11)*100</f>
        <v>30.135507854658833</v>
      </c>
      <c r="W34" s="6">
        <f>(baten!W57/baten!W11)*100</f>
        <v>28.333528790899493</v>
      </c>
      <c r="X34" s="6">
        <f>(baten!X57/baten!X11)*100</f>
        <v>27.3157102944337</v>
      </c>
      <c r="Y34" s="6">
        <f>(baten!Y57/baten!Y11)*100</f>
        <v>26.514998993356148</v>
      </c>
      <c r="Z34" s="6">
        <f>(baten!Z57/baten!Z11)*100</f>
        <v>26.661137222375821</v>
      </c>
    </row>
    <row r="35" spans="1:26" s="2" customFormat="1">
      <c r="A35" s="2" t="s">
        <v>26</v>
      </c>
      <c r="B35" s="5">
        <f>+baten!B58/baten!B12*100</f>
        <v>18.767892586472342</v>
      </c>
      <c r="C35" s="5">
        <f>+baten!C58/baten!C12*100</f>
        <v>12.580850841102521</v>
      </c>
      <c r="D35" s="5">
        <f>+baten!D58/baten!D12*100</f>
        <v>13.226744186046513</v>
      </c>
      <c r="E35" s="5">
        <f>+baten!E58/baten!E12*100</f>
        <v>13.740038472107724</v>
      </c>
      <c r="F35" s="5">
        <f>+baten!F58/baten!F12*100</f>
        <v>14.862724392819429</v>
      </c>
      <c r="G35" s="6">
        <f>+baten!G58/baten!G12*100</f>
        <v>20.035587188612098</v>
      </c>
      <c r="H35" s="6">
        <f>+baten!H58/baten!H12*100</f>
        <v>19.165535956580733</v>
      </c>
      <c r="I35" s="6">
        <f>+baten!I58/baten!I12*100</f>
        <v>20.230673316708231</v>
      </c>
      <c r="J35" s="6">
        <f>+baten!J58/baten!J12*100</f>
        <v>20.762842202399259</v>
      </c>
      <c r="K35" s="6">
        <f>+baten!K58/baten!K12*100</f>
        <v>20.195684897139991</v>
      </c>
      <c r="L35" s="6">
        <f>+baten!L58/baten!L12*100</f>
        <v>19.18590811711497</v>
      </c>
      <c r="M35" s="6">
        <f>+baten!M58/baten!M12*100</f>
        <v>19.81088560885609</v>
      </c>
      <c r="N35" s="6">
        <f>+baten!N58/baten!N12*100</f>
        <v>19.795518816619534</v>
      </c>
      <c r="O35" s="6">
        <f>+baten!O58/baten!O12*100</f>
        <v>19.347511872806113</v>
      </c>
      <c r="P35" s="6">
        <f>+baten!P58/baten!P12*100</f>
        <v>18.498887215061963</v>
      </c>
      <c r="Q35" s="6">
        <f>+baten!Q58/baten!Q12*100</f>
        <v>19.715312814031307</v>
      </c>
      <c r="R35" s="6">
        <f>+baten!R58/baten!R12*100</f>
        <v>17.579388806526385</v>
      </c>
      <c r="S35" s="6">
        <f>+baten!S58/baten!S12*100</f>
        <v>18.07592090127412</v>
      </c>
      <c r="T35" s="6">
        <f>+baten!T58/baten!T12*100</f>
        <v>17.751942830574233</v>
      </c>
      <c r="U35" s="6">
        <f>+baten!U58/baten!U12*100</f>
        <v>17.422994832517364</v>
      </c>
      <c r="V35" s="6">
        <f>(baten!V58/baten!V12)*100</f>
        <v>16.653722835767724</v>
      </c>
      <c r="W35" s="6">
        <f>(baten!W58/baten!W12)*100</f>
        <v>14.153540649496465</v>
      </c>
      <c r="X35" s="6">
        <f>(baten!X58/baten!X12)*100</f>
        <v>13.929402145129169</v>
      </c>
      <c r="Y35" s="6">
        <f>(baten!Y58/baten!Y12)*100</f>
        <v>13.221008948857049</v>
      </c>
      <c r="Z35" s="6">
        <f>(baten!Z58/baten!Z12)*100</f>
        <v>12.751273343504765</v>
      </c>
    </row>
    <row r="36" spans="1:26" s="2" customFormat="1">
      <c r="A36" s="2" t="s">
        <v>27</v>
      </c>
      <c r="B36" s="5">
        <f>+baten!B59/baten!B13*100</f>
        <v>20.336904967925683</v>
      </c>
      <c r="C36" s="5">
        <f>+baten!C59/baten!C13*100</f>
        <v>19.331925976990526</v>
      </c>
      <c r="D36" s="5">
        <f>+baten!D59/baten!D13*100</f>
        <v>21.520924414375639</v>
      </c>
      <c r="E36" s="5">
        <f>+baten!E59/baten!E13*100</f>
        <v>20.526200179466088</v>
      </c>
      <c r="F36" s="5">
        <f>+baten!F59/baten!F13*100</f>
        <v>21.036031709001751</v>
      </c>
      <c r="G36" s="6">
        <f>+baten!G59/baten!G13*100</f>
        <v>25.444500695764273</v>
      </c>
      <c r="H36" s="6">
        <f>+baten!H59/baten!H13*100</f>
        <v>24.732766548237784</v>
      </c>
      <c r="I36" s="6">
        <f>+baten!I59/baten!I13*100</f>
        <v>24.907852365618034</v>
      </c>
      <c r="J36" s="6">
        <f>+baten!J59/baten!J13*100</f>
        <v>22.977854908095424</v>
      </c>
      <c r="K36" s="6">
        <f>+baten!K59/baten!K13*100</f>
        <v>26.626127664162745</v>
      </c>
      <c r="L36" s="6">
        <f>+baten!L59/baten!L13*100</f>
        <v>27.429255265436435</v>
      </c>
      <c r="M36" s="6">
        <f>+baten!M59/baten!M13*100</f>
        <v>27.962292677515705</v>
      </c>
      <c r="N36" s="6">
        <f>+baten!N59/baten!N13*100</f>
        <v>29.540496089685497</v>
      </c>
      <c r="O36" s="6">
        <f>+baten!O59/baten!O13*100</f>
        <v>32.102019856213623</v>
      </c>
      <c r="P36" s="6">
        <f>+baten!P59/baten!P13*100</f>
        <v>32.302182841847795</v>
      </c>
      <c r="Q36" s="6">
        <f>+baten!Q59/baten!Q13*100</f>
        <v>32.965805975722589</v>
      </c>
      <c r="R36" s="6">
        <f>+baten!R59/baten!R13*100</f>
        <v>32.055912905453539</v>
      </c>
      <c r="S36" s="6">
        <f>+baten!S59/baten!S13*100</f>
        <v>31.727159408885829</v>
      </c>
      <c r="T36" s="6">
        <f>+baten!T59/baten!T13*100</f>
        <v>31.649238473524459</v>
      </c>
      <c r="U36" s="6">
        <f>+baten!U59/baten!U13*100</f>
        <v>31.467379976377401</v>
      </c>
      <c r="V36" s="6">
        <f>(baten!V59/baten!V13)*100</f>
        <v>32.089900662251658</v>
      </c>
      <c r="W36" s="6">
        <f>(baten!W59/baten!W13)*100</f>
        <v>31.11751272008016</v>
      </c>
      <c r="X36" s="6">
        <f>(baten!X59/baten!X13)*100</f>
        <v>31.99000123732479</v>
      </c>
      <c r="Y36" s="6">
        <f>(baten!Y59/baten!Y13)*100</f>
        <v>31.942248993512035</v>
      </c>
      <c r="Z36" s="6">
        <f>(baten!Z59/baten!Z13)*100</f>
        <v>31.858402474782562</v>
      </c>
    </row>
    <row r="37" spans="1:26" s="2" customFormat="1">
      <c r="A37" s="2" t="s">
        <v>28</v>
      </c>
      <c r="B37" s="5">
        <f>+baten!B60/baten!B14*100</f>
        <v>7.0102980439165252</v>
      </c>
      <c r="C37" s="5">
        <f>+baten!C60/baten!C14*100</f>
        <v>20.813627806602693</v>
      </c>
      <c r="D37" s="5">
        <f>+baten!D60/baten!D14*100</f>
        <v>21.487617613198648</v>
      </c>
      <c r="E37" s="5">
        <f>+baten!E60/baten!E14*100</f>
        <v>20.552106939928404</v>
      </c>
      <c r="F37" s="5">
        <f>+baten!F60/baten!F14*100</f>
        <v>20.886902293289097</v>
      </c>
      <c r="G37" s="6">
        <f>+baten!G60/baten!G14*100</f>
        <v>21.218693922134669</v>
      </c>
      <c r="H37" s="6">
        <f>+baten!H60/baten!H14*100</f>
        <v>21.948031578397028</v>
      </c>
      <c r="I37" s="6">
        <f>+baten!I60/baten!I14*100</f>
        <v>24.580523810493865</v>
      </c>
      <c r="J37" s="6">
        <f>+baten!J60/baten!J14*100</f>
        <v>27.417422261138057</v>
      </c>
      <c r="K37" s="6">
        <f>+baten!K60/baten!K14*100</f>
        <v>27.949840051183621</v>
      </c>
      <c r="L37" s="6">
        <f>+baten!L60/baten!L14*100</f>
        <v>29.308531339076289</v>
      </c>
      <c r="M37" s="6">
        <f>+baten!M60/baten!M14*100</f>
        <v>29.850212871748656</v>
      </c>
      <c r="N37" s="6">
        <f>+baten!N60/baten!N14*100</f>
        <v>26.927207334988097</v>
      </c>
      <c r="O37" s="6">
        <f>+baten!O60/baten!O14*100</f>
        <v>23.555515259581629</v>
      </c>
      <c r="P37" s="6">
        <f>+baten!P60/baten!P14*100</f>
        <v>22.205511939380234</v>
      </c>
      <c r="Q37" s="6">
        <f>+baten!Q60/baten!Q14*100</f>
        <v>22.105528906841705</v>
      </c>
      <c r="R37" s="6">
        <f>+baten!R60/baten!R14*100</f>
        <v>22.229992091109551</v>
      </c>
      <c r="S37" s="6">
        <f>+baten!S60/baten!S14*100</f>
        <v>21.881002432944964</v>
      </c>
      <c r="T37" s="6">
        <f>+baten!T60/baten!T14*100</f>
        <v>22.719355137589179</v>
      </c>
      <c r="U37" s="6">
        <f>+baten!U60/baten!U14*100</f>
        <v>21.810311069818155</v>
      </c>
      <c r="V37" s="6">
        <f>(baten!V60/baten!V14)*100</f>
        <v>21.32321955330805</v>
      </c>
      <c r="W37" s="6">
        <f>(baten!W60/baten!W14)*100</f>
        <v>19.206519590100761</v>
      </c>
      <c r="X37" s="6">
        <f>(baten!X60/baten!X14)*100</f>
        <v>18.26358679458912</v>
      </c>
      <c r="Y37" s="6">
        <f>(baten!Y60/baten!Y14)*100</f>
        <v>17.448087673893671</v>
      </c>
      <c r="Z37" s="6">
        <f>(baten!Z60/baten!Z14)*100</f>
        <v>16.870858900524762</v>
      </c>
    </row>
    <row r="38" spans="1:26" s="2" customFormat="1">
      <c r="A38" s="2" t="s">
        <v>29</v>
      </c>
      <c r="B38" s="5">
        <f>+baten!B61/baten!B15*100</f>
        <v>16.500669169578096</v>
      </c>
      <c r="C38" s="5">
        <f>+baten!C61/baten!C15*100</f>
        <v>15.97736527734115</v>
      </c>
      <c r="D38" s="5">
        <f>+baten!D61/baten!D15*100</f>
        <v>17.906715018131798</v>
      </c>
      <c r="E38" s="5">
        <f>+baten!E61/baten!E15*100</f>
        <v>16.524221806114316</v>
      </c>
      <c r="F38" s="5">
        <f>+baten!F61/baten!F15*100</f>
        <v>17.785271162256279</v>
      </c>
      <c r="G38" s="6">
        <f>+baten!G61/baten!G15*100</f>
        <v>17.785271162256279</v>
      </c>
      <c r="H38" s="6">
        <f>+baten!H61/baten!H15*100</f>
        <v>17.58709954628895</v>
      </c>
      <c r="I38" s="6">
        <f>+baten!I61/baten!I15*100</f>
        <v>20.030064887656579</v>
      </c>
      <c r="J38" s="6">
        <f>+baten!J61/baten!J15*100</f>
        <v>22.365221579757939</v>
      </c>
      <c r="K38" s="6">
        <f>+baten!K61/baten!K15*100</f>
        <v>20.400139539707531</v>
      </c>
      <c r="L38" s="6">
        <f>+baten!L61/baten!L15*100</f>
        <v>25.136575492544523</v>
      </c>
      <c r="M38" s="6">
        <f>+baten!M61/baten!M15*100</f>
        <v>27.68994397633648</v>
      </c>
      <c r="N38" s="6">
        <f>+baten!N61/baten!N15*100</f>
        <v>26.310572869154715</v>
      </c>
      <c r="O38" s="6">
        <f>+baten!O61/baten!O15*100</f>
        <v>27.022614944133828</v>
      </c>
      <c r="P38" s="6">
        <f>+baten!P61/baten!P15*100</f>
        <v>24.755913245878279</v>
      </c>
      <c r="Q38" s="6">
        <f>+baten!Q61/baten!Q15*100</f>
        <v>29.649739671377372</v>
      </c>
      <c r="R38" s="6">
        <f>+baten!R61/baten!R15*100</f>
        <v>29.32805279235529</v>
      </c>
      <c r="S38" s="6">
        <f>+baten!S61/baten!S15*100</f>
        <v>28.67504880615035</v>
      </c>
      <c r="T38" s="6">
        <f>+baten!T61/baten!T15*100</f>
        <v>29.645854824563393</v>
      </c>
      <c r="U38" s="6">
        <f>+baten!U61/baten!U15*100</f>
        <v>29.407415601637204</v>
      </c>
      <c r="V38" s="6">
        <f>(baten!V61/baten!V15)*100</f>
        <v>28.31093319333246</v>
      </c>
      <c r="W38" s="6">
        <f>(baten!W61/baten!W15)*100</f>
        <v>25.109221703605456</v>
      </c>
      <c r="X38" s="6">
        <f>(baten!X61/baten!X15)*100</f>
        <v>24.989663221073691</v>
      </c>
      <c r="Y38" s="6">
        <f>(baten!Y61/baten!Y15)*100</f>
        <v>24.901666363877133</v>
      </c>
      <c r="Z38" s="6">
        <f>(baten!Z61/baten!Z15)*100</f>
        <v>26.33321187811401</v>
      </c>
    </row>
    <row r="39" spans="1:26" s="2" customFormat="1">
      <c r="A39" s="2" t="s">
        <v>30</v>
      </c>
      <c r="B39" s="5">
        <f>+baten!B62/baten!B16*100</f>
        <v>18.03768233185021</v>
      </c>
      <c r="C39" s="5">
        <f>+baten!C62/baten!C16*100</f>
        <v>17.814207115305543</v>
      </c>
      <c r="D39" s="5">
        <f>+baten!D62/baten!D16*100</f>
        <v>18.988464951197869</v>
      </c>
      <c r="E39" s="5">
        <f>+baten!E62/baten!E16*100</f>
        <v>19.090519090519091</v>
      </c>
      <c r="F39" s="5">
        <f>+baten!F62/baten!F16*100</f>
        <v>21.746361746361746</v>
      </c>
      <c r="G39" s="6">
        <f>+baten!G62/baten!G16*100</f>
        <v>21.746361746361746</v>
      </c>
      <c r="H39" s="6">
        <f>+baten!H62/baten!H16*100</f>
        <v>23.266932270916335</v>
      </c>
      <c r="I39" s="6">
        <f>+baten!I62/baten!I16*100</f>
        <v>24.404986777483941</v>
      </c>
      <c r="J39" s="6">
        <f>+baten!J62/baten!J16*100</f>
        <v>24.086799276672693</v>
      </c>
      <c r="K39" s="6">
        <f>+baten!K62/baten!K16*100</f>
        <v>25.191370911621437</v>
      </c>
      <c r="L39" s="6">
        <f>+baten!L62/baten!L16*100</f>
        <v>27.545114061967997</v>
      </c>
      <c r="M39" s="6">
        <f>+baten!M62/baten!M16*100</f>
        <v>30.838131797824698</v>
      </c>
      <c r="N39" s="6">
        <f>+baten!N62/baten!N16*100</f>
        <v>31.094292021444335</v>
      </c>
      <c r="O39" s="6">
        <f>+baten!O62/baten!O16*100</f>
        <v>30.53735255570118</v>
      </c>
      <c r="P39" s="6">
        <f>+baten!P62/baten!P16*100</f>
        <v>29.600503302925446</v>
      </c>
      <c r="Q39" s="6">
        <f>+baten!Q62/baten!Q16*100</f>
        <v>30.103157236636452</v>
      </c>
      <c r="R39" s="6">
        <f>+baten!R62/baten!R16*100</f>
        <v>29.20353982300885</v>
      </c>
      <c r="S39" s="6">
        <f>+baten!S62/baten!S16*100</f>
        <v>28.780345130155023</v>
      </c>
      <c r="T39" s="6">
        <f>+baten!T62/baten!T16*100</f>
        <v>28.141843971631207</v>
      </c>
      <c r="U39" s="6">
        <f>+baten!U62/baten!U16*100</f>
        <v>27.479502777043109</v>
      </c>
      <c r="V39" s="6">
        <f>(baten!V62/baten!V16)*100</f>
        <v>26.944647646915389</v>
      </c>
      <c r="W39" s="6">
        <f>(baten!W62/baten!W16)*100</f>
        <v>26.9268056228793</v>
      </c>
      <c r="X39" s="6">
        <f>(baten!X62/baten!X16)*100</f>
        <v>25.272040861647788</v>
      </c>
      <c r="Y39" s="6">
        <f>(baten!Y62/baten!Y16)*100</f>
        <v>23.880284637923815</v>
      </c>
      <c r="Z39" s="6">
        <f>(baten!Z62/baten!Z16)*100</f>
        <v>23.145050186971066</v>
      </c>
    </row>
    <row r="40" spans="1:26" s="2" customFormat="1">
      <c r="A40" s="2" t="s">
        <v>31</v>
      </c>
      <c r="B40" s="5">
        <f>+baten!B63/baten!B17*100</f>
        <v>22.150412888468125</v>
      </c>
      <c r="C40" s="5">
        <f>+baten!C63/baten!C17*100</f>
        <v>23.931304540047794</v>
      </c>
      <c r="D40" s="5">
        <f>+baten!D63/baten!D17*100</f>
        <v>24.816086316821973</v>
      </c>
      <c r="E40" s="5">
        <f>+baten!E63/baten!E17*100</f>
        <v>21.989735491512043</v>
      </c>
      <c r="F40" s="5">
        <f>+baten!F63/baten!F17*100</f>
        <v>25.253312548713946</v>
      </c>
      <c r="G40" s="6">
        <f>+baten!G63/baten!G17*100</f>
        <v>25.253312548713946</v>
      </c>
      <c r="H40" s="6">
        <f>+baten!H63/baten!H17*100</f>
        <v>24.066390041493772</v>
      </c>
      <c r="I40" s="6">
        <f>+baten!I63/baten!I17*100</f>
        <v>24.226612001490867</v>
      </c>
      <c r="J40" s="6">
        <f>+baten!J63/baten!J17*100</f>
        <v>23.579545454545457</v>
      </c>
      <c r="K40" s="6">
        <f>+baten!K63/baten!K17*100</f>
        <v>22.500895736295231</v>
      </c>
      <c r="L40" s="6">
        <f>+baten!L63/baten!L17*100</f>
        <v>24.96765847347995</v>
      </c>
      <c r="M40" s="6">
        <f>+baten!M63/baten!M17*100</f>
        <v>24.975798644724108</v>
      </c>
      <c r="N40" s="6">
        <f>+baten!N63/baten!N17*100</f>
        <v>26.602870813397132</v>
      </c>
      <c r="O40" s="6">
        <f>+baten!O63/baten!O17*100</f>
        <v>29.245585874799357</v>
      </c>
      <c r="P40" s="6">
        <f>+baten!P63/baten!P17*100</f>
        <v>28.535980148883379</v>
      </c>
      <c r="Q40" s="6">
        <f>+baten!Q63/baten!Q17*100</f>
        <v>27.344992050874406</v>
      </c>
      <c r="R40" s="6">
        <f>+baten!R63/baten!R17*100</f>
        <v>26.304141637685742</v>
      </c>
      <c r="S40" s="6">
        <f>+baten!S63/baten!S17*100</f>
        <v>24.961047055157369</v>
      </c>
      <c r="T40" s="6">
        <f>+baten!T63/baten!T17*100</f>
        <v>23.344838406024476</v>
      </c>
      <c r="U40" s="6">
        <f>+baten!U63/baten!U17*100</f>
        <v>22.769600480624813</v>
      </c>
      <c r="V40" s="6">
        <f>(baten!V63/baten!V17)*100</f>
        <v>23.305555555555557</v>
      </c>
      <c r="W40" s="6">
        <f>(baten!W63/baten!W17)*100</f>
        <v>21.649484536082472</v>
      </c>
      <c r="X40" s="6">
        <f>(baten!X63/baten!X17)*100</f>
        <v>21.976107516177201</v>
      </c>
      <c r="Y40" s="6">
        <f>(baten!Y63/baten!Y17)*100</f>
        <v>20.083294770939382</v>
      </c>
      <c r="Z40" s="6">
        <f>(baten!Z63/baten!Z17)*100</f>
        <v>20.581516095534784</v>
      </c>
    </row>
    <row r="41" spans="1:26" s="2" customFormat="1">
      <c r="A41" s="2" t="s">
        <v>32</v>
      </c>
      <c r="B41" s="5">
        <f>+baten!B64/baten!B18*100</f>
        <v>24.685619951915086</v>
      </c>
      <c r="C41" s="5">
        <f>+baten!C64/baten!C18*100</f>
        <v>23.754588358678554</v>
      </c>
      <c r="D41" s="5">
        <f>+baten!D64/baten!D18*100</f>
        <v>23.107372587827811</v>
      </c>
      <c r="E41" s="5">
        <f>+baten!E64/baten!E18*100</f>
        <v>21.99074074074074</v>
      </c>
      <c r="F41" s="5">
        <f>+baten!F64/baten!F18*100</f>
        <v>23.115577889447238</v>
      </c>
      <c r="G41" s="6">
        <f>+baten!G64/baten!G18*100</f>
        <v>23.115577889447238</v>
      </c>
      <c r="H41" s="6">
        <f>+baten!H64/baten!H18*100</f>
        <v>24.001713409685273</v>
      </c>
      <c r="I41" s="6">
        <f>+baten!I64/baten!I18*100</f>
        <v>24.373952127849318</v>
      </c>
      <c r="J41" s="6">
        <f>+baten!J64/baten!J18*100</f>
        <v>27.011417898200179</v>
      </c>
      <c r="K41" s="6">
        <f>+baten!K64/baten!K18*100</f>
        <v>30.490325075931938</v>
      </c>
      <c r="L41" s="6">
        <f>+baten!L64/baten!L18*100</f>
        <v>32.050223261152553</v>
      </c>
      <c r="M41" s="6">
        <f>+baten!M64/baten!M18*100</f>
        <v>32.769797977029143</v>
      </c>
      <c r="N41" s="6">
        <f>+baten!N64/baten!N18*100</f>
        <v>32.393676943439978</v>
      </c>
      <c r="O41" s="6">
        <f>+baten!O64/baten!O18*100</f>
        <v>34.025515011723193</v>
      </c>
      <c r="P41" s="6">
        <f>+baten!P64/baten!P18*100</f>
        <v>34.329573818416051</v>
      </c>
      <c r="Q41" s="6">
        <f>+baten!Q64/baten!Q18*100</f>
        <v>32.486451984330614</v>
      </c>
      <c r="R41" s="6">
        <f>+baten!R64/baten!R18*100</f>
        <v>28.822272208963966</v>
      </c>
      <c r="S41" s="6">
        <f>+baten!S64/baten!S18*100</f>
        <v>26.976182205373728</v>
      </c>
      <c r="T41" s="6">
        <f>+baten!T64/baten!T18*100</f>
        <v>25.711241786496526</v>
      </c>
      <c r="U41" s="6">
        <f>+baten!U64/baten!U18*100</f>
        <v>25.611438155506395</v>
      </c>
      <c r="V41" s="6">
        <f>(baten!V64/baten!V18)*100</f>
        <v>26.060582423296928</v>
      </c>
      <c r="W41" s="6">
        <f>(baten!W64/baten!W18)*100</f>
        <v>23.038211498496914</v>
      </c>
      <c r="X41" s="6">
        <f>(baten!X64/baten!X18)*100</f>
        <v>24.360079929157912</v>
      </c>
      <c r="Y41" s="6">
        <f>(baten!Y64/baten!Y18)*100</f>
        <v>23.933876429886176</v>
      </c>
      <c r="Z41" s="6">
        <f>(baten!Z64/baten!Z18)*100</f>
        <v>24.687021234452118</v>
      </c>
    </row>
    <row r="42" spans="1:26" s="3" customFormat="1">
      <c r="A42" s="3" t="s">
        <v>33</v>
      </c>
      <c r="B42" s="7">
        <f>+baten!B65/baten!B19*100</f>
        <v>17.383958092678554</v>
      </c>
      <c r="C42" s="7">
        <f>+baten!C65/baten!C19*100</f>
        <v>17.341837111842743</v>
      </c>
      <c r="D42" s="7">
        <f>+baten!D65/baten!D19*100</f>
        <v>18.564610743604526</v>
      </c>
      <c r="E42" s="7">
        <f>+baten!E65/baten!E19*100</f>
        <v>17.983432439190814</v>
      </c>
      <c r="F42" s="7">
        <f>+baten!F65/baten!F19*100</f>
        <v>18.907449315451572</v>
      </c>
      <c r="G42" s="8">
        <f>+baten!G65/baten!G19*100</f>
        <v>22.07467447446038</v>
      </c>
      <c r="H42" s="8">
        <f>+baten!H65/baten!H19*100</f>
        <v>22.189192834312841</v>
      </c>
      <c r="I42" s="8">
        <f>+baten!I65/baten!I19*100</f>
        <v>22.419334364253238</v>
      </c>
      <c r="J42" s="8">
        <f>+baten!J65/baten!J19*100</f>
        <v>22.965545574430191</v>
      </c>
      <c r="K42" s="8">
        <f>+baten!K65/baten!K19*100</f>
        <v>23.92675139869208</v>
      </c>
      <c r="L42" s="8">
        <f>+baten!L65/baten!L19*100</f>
        <v>25.249183854071845</v>
      </c>
      <c r="M42" s="8">
        <f>+baten!M65/baten!M19*100</f>
        <v>26.20178092671598</v>
      </c>
      <c r="N42" s="8">
        <f>+baten!N65/baten!N19*100</f>
        <v>26.560251096958854</v>
      </c>
      <c r="O42" s="8">
        <f>+baten!O65/baten!O19*100</f>
        <v>26.990673859016027</v>
      </c>
      <c r="P42" s="8">
        <f>+baten!P65/baten!P19*100</f>
        <v>26.575726033754059</v>
      </c>
      <c r="Q42" s="8">
        <f>+baten!Q65/baten!Q19*100</f>
        <v>27.154281536574931</v>
      </c>
      <c r="R42" s="8">
        <f>+baten!R65/baten!R19*100</f>
        <v>27.961285490061321</v>
      </c>
      <c r="S42" s="8">
        <f>+baten!S65/baten!S19*100</f>
        <v>27.006993249784006</v>
      </c>
      <c r="T42" s="8">
        <f>+baten!T65/baten!T19*100</f>
        <v>27.084371571266253</v>
      </c>
      <c r="U42" s="8">
        <f>+baten!U65/baten!U19*100</f>
        <v>26.675256958938299</v>
      </c>
      <c r="V42" s="8">
        <f>(baten!V65/baten!V19)*100</f>
        <v>26.583643611772601</v>
      </c>
      <c r="W42" s="8">
        <f>(baten!W65/baten!W19)*100</f>
        <v>24.917849913817221</v>
      </c>
      <c r="X42" s="8">
        <f>(baten!X65/baten!X19)*100</f>
        <v>24.781230488562276</v>
      </c>
      <c r="Y42" s="8">
        <f>(baten!Y65/baten!Y19)*100</f>
        <v>24.210698739655911</v>
      </c>
      <c r="Z42" s="8">
        <f>(baten!Z65/baten!Z19)*100</f>
        <v>24.316661700457438</v>
      </c>
    </row>
    <row r="43" spans="1:26" s="2" customFormat="1">
      <c r="A43" s="2" t="s">
        <v>34</v>
      </c>
      <c r="B43" s="5">
        <f>+baten!B66/baten!B20*100</f>
        <v>0.72602065912444658</v>
      </c>
      <c r="C43" s="5">
        <f>+baten!C66/baten!C20*100</f>
        <v>0.83171926626409931</v>
      </c>
      <c r="D43" s="5">
        <f>+baten!D66/baten!D20*100</f>
        <v>0.70685848586283029</v>
      </c>
      <c r="E43" s="5">
        <f>+baten!E66/baten!E20*100</f>
        <v>1.5302553340328786</v>
      </c>
      <c r="F43" s="5">
        <f>+baten!F66/baten!F20*100</f>
        <v>6.4398795026278686</v>
      </c>
      <c r="G43" s="6">
        <f>+baten!G66/baten!G20*100</f>
        <v>6.6877444046925705</v>
      </c>
      <c r="H43" s="6">
        <f>+baten!H66/baten!H20*100</f>
        <v>5.6977297444263195</v>
      </c>
      <c r="I43" s="6">
        <f>+baten!I66/baten!I20*100</f>
        <v>5.2089847381141512</v>
      </c>
      <c r="J43" s="6">
        <f>+baten!J66/baten!J20*100</f>
        <v>8.6485610052695581</v>
      </c>
      <c r="K43" s="6">
        <f>+baten!K66/baten!K20*100</f>
        <v>7.0633791686423271</v>
      </c>
      <c r="L43" s="6">
        <f>+baten!L66/baten!L20*100</f>
        <v>7.1803123249098517</v>
      </c>
      <c r="M43" s="6">
        <f>+baten!M66/baten!M20*100</f>
        <v>5.4803529347289963</v>
      </c>
      <c r="N43" s="6">
        <f>+baten!N66/baten!N20*100</f>
        <v>4.9974646458955441</v>
      </c>
      <c r="O43" s="6">
        <f>+baten!O66/baten!O20*100</f>
        <v>7.2856221792392013</v>
      </c>
      <c r="P43" s="6">
        <f>+baten!P66/baten!P20*100</f>
        <v>6.3007888961385596</v>
      </c>
      <c r="Q43" s="6">
        <f>+baten!Q66/baten!Q20*100</f>
        <v>6.2796451251989476</v>
      </c>
      <c r="R43" s="6">
        <f>+baten!R66/baten!R20*100</f>
        <v>7.4762658227848098</v>
      </c>
      <c r="S43" s="6">
        <f>+baten!S66/baten!S20*100</f>
        <v>8.5400595371466999</v>
      </c>
      <c r="T43" s="6">
        <f>+baten!T66/baten!T20*100</f>
        <v>5.6039448822526392</v>
      </c>
      <c r="U43" s="6">
        <f>+baten!U66/baten!U20*100</f>
        <v>6.0821893517355514</v>
      </c>
      <c r="V43" s="6">
        <f>(baten!V66/baten!V20)*100</f>
        <v>4.8744769874476983</v>
      </c>
      <c r="W43" s="6">
        <f>(baten!W66/baten!W20)*100</f>
        <v>3.4705858316193798</v>
      </c>
      <c r="X43" s="6">
        <f>(baten!X66/baten!X20)*100</f>
        <v>3.9070221310347417</v>
      </c>
      <c r="Y43" s="6">
        <f>(baten!Y66/baten!Y20)*100</f>
        <v>5.7662704429449416</v>
      </c>
      <c r="Z43" s="6">
        <f>(baten!Z66/baten!Z20)*100</f>
        <v>4.7940360843840164</v>
      </c>
    </row>
    <row r="44" spans="1:26" s="2" customFormat="1">
      <c r="A44" s="2" t="s">
        <v>35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6">
        <f>+baten!M67/baten!M21*100</f>
        <v>11.103518961393918</v>
      </c>
      <c r="N44" s="6">
        <f>+baten!N67/baten!N21*100</f>
        <v>9.2939417919634231</v>
      </c>
      <c r="O44" s="6">
        <f>+baten!O67/baten!O21*100</f>
        <v>8.1343086278311461</v>
      </c>
      <c r="P44" s="6">
        <f>+baten!P67/baten!P21*100</f>
        <v>6.8442543262687145</v>
      </c>
      <c r="Q44" s="6">
        <f>+baten!Q67/baten!Q21*100</f>
        <v>8.6231136938794641</v>
      </c>
      <c r="R44" s="6">
        <f>+baten!R67/baten!R21*100</f>
        <v>7.2433703281125732</v>
      </c>
      <c r="S44" s="6">
        <f>+baten!S67/baten!S21*100</f>
        <v>4.8134857161800406</v>
      </c>
      <c r="T44" s="6">
        <f>+baten!T67/baten!T21*100</f>
        <v>4.8411214953271031</v>
      </c>
      <c r="U44" s="6">
        <f>+baten!U67/baten!U21*100</f>
        <v>3.8802353115287853</v>
      </c>
      <c r="V44" s="6">
        <f>(baten!V67/baten!V21)*100</f>
        <v>6.9</v>
      </c>
      <c r="W44" s="6">
        <f>(baten!W67/baten!W21)*100</f>
        <v>7.6877219791937792</v>
      </c>
      <c r="X44" s="6">
        <f>(baten!X67/baten!X21)*100</f>
        <v>9.9283094364788251</v>
      </c>
      <c r="Y44" s="6">
        <f>(baten!Y67/baten!Y21)*100</f>
        <v>12.36822846109528</v>
      </c>
      <c r="Z44" s="6">
        <f>(baten!Z67/baten!Z21)*100</f>
        <v>12.991853810463896</v>
      </c>
    </row>
    <row r="45" spans="1:26" s="2" customFormat="1">
      <c r="A45" s="2" t="s">
        <v>36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6">
        <f>+baten!M68/baten!M22*100</f>
        <v>0.73313782991202348</v>
      </c>
      <c r="N45" s="6">
        <f>+baten!N68/baten!N22*100</f>
        <v>0.59760956175298807</v>
      </c>
      <c r="O45" s="6">
        <f>+baten!O68/baten!O22*100</f>
        <v>0.68337129840546695</v>
      </c>
      <c r="P45" s="6">
        <f>+baten!P68/baten!P22*100</f>
        <v>0.63184498736310024</v>
      </c>
      <c r="Q45" s="6">
        <f>+baten!Q68/baten!Q22*100</f>
        <v>0.63317855635289144</v>
      </c>
      <c r="R45" s="6">
        <f>+baten!R68/baten!R22*100</f>
        <v>0.66769727705195159</v>
      </c>
      <c r="S45" s="6">
        <f>+baten!S68/baten!S22*100</f>
        <v>0.6848105367121271</v>
      </c>
      <c r="T45" s="6">
        <f>+baten!T68/baten!T22*100</f>
        <v>0.70568700705687015</v>
      </c>
      <c r="U45" s="6">
        <f>+baten!U68/baten!U22*100</f>
        <v>1.1963454886410858</v>
      </c>
      <c r="V45" s="6">
        <f>(baten!V68/baten!V22)*100</f>
        <v>0.81512121212121214</v>
      </c>
      <c r="W45" s="6">
        <f>(baten!W68/baten!W22)*100</f>
        <v>11.333371236414189</v>
      </c>
      <c r="X45" s="6">
        <f>(baten!X68/baten!X22)*100</f>
        <v>4.5860631328171531</v>
      </c>
      <c r="Y45" s="6">
        <f>(baten!Y68/baten!Y22)*100</f>
        <v>3.9105203286396004</v>
      </c>
      <c r="Z45" s="6">
        <f>(baten!Z68/baten!Z22)*100</f>
        <v>5.9034888549689715</v>
      </c>
    </row>
    <row r="46" spans="1:26" s="2" customFormat="1">
      <c r="A46" s="2" t="s">
        <v>37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6">
        <f>+baten!M69/baten!M23*100</f>
        <v>7.7730496453900715</v>
      </c>
      <c r="N46" s="6">
        <f>+baten!N69/baten!N23*100</f>
        <v>3.110372942775177</v>
      </c>
      <c r="O46" s="6">
        <f>+baten!O69/baten!O23*100</f>
        <v>3.5861161375226192</v>
      </c>
      <c r="P46" s="6">
        <f>+baten!P69/baten!P23*100</f>
        <v>3.6834094368340939</v>
      </c>
      <c r="Q46" s="6">
        <f>+baten!Q69/baten!Q23*100</f>
        <v>3.8132412550668073</v>
      </c>
      <c r="R46" s="6">
        <f>+baten!R69/baten!R23*100</f>
        <v>9.485479263961512</v>
      </c>
      <c r="S46" s="6">
        <f>+baten!S69/baten!S23*100</f>
        <v>9.2668602346526345</v>
      </c>
      <c r="T46" s="6">
        <f>+baten!T69/baten!T23*100</f>
        <v>13.893208916537066</v>
      </c>
      <c r="U46" s="6">
        <f>+baten!U69/baten!U23*100</f>
        <v>13.793772020750373</v>
      </c>
      <c r="V46" s="6">
        <f>(baten!V69/baten!V23)*100</f>
        <v>17.095188235294117</v>
      </c>
      <c r="W46" s="6">
        <f>(baten!W69/baten!W23)*100</f>
        <v>12.381782867862071</v>
      </c>
      <c r="X46" s="6">
        <f>(baten!X69/baten!X23)*100</f>
        <v>19.247928616953473</v>
      </c>
      <c r="Y46" s="6">
        <f>(baten!Y69/baten!Y23)*100</f>
        <v>18.605724147943494</v>
      </c>
      <c r="Z46" s="6">
        <f>(baten!Z69/baten!Z23)*100</f>
        <v>14.540432594951236</v>
      </c>
    </row>
    <row r="47" spans="1:26" s="2" customFormat="1">
      <c r="A47" s="2" t="s">
        <v>38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6">
        <f>+baten!M70/baten!M24*100</f>
        <v>0</v>
      </c>
      <c r="N47" s="6">
        <f>+baten!N70/baten!N24*100</f>
        <v>0</v>
      </c>
      <c r="O47" s="6">
        <f>+baten!O70/baten!O24*100</f>
        <v>0</v>
      </c>
      <c r="P47" s="6">
        <f>+baten!P70/baten!P24*100</f>
        <v>0</v>
      </c>
      <c r="Q47" s="6">
        <f>+baten!Q70/baten!Q24*100</f>
        <v>0</v>
      </c>
      <c r="R47" s="6">
        <f>+baten!R70/baten!R24*100</f>
        <v>0</v>
      </c>
      <c r="S47" s="6">
        <f>+baten!S70/baten!S24*100</f>
        <v>0</v>
      </c>
      <c r="T47" s="6">
        <f>+baten!T70/baten!T24*100</f>
        <v>0</v>
      </c>
      <c r="U47" s="6">
        <f>+baten!U70/baten!U24*100</f>
        <v>0</v>
      </c>
      <c r="V47" s="6">
        <f>(baten!V70/baten!V24)*100</f>
        <v>0</v>
      </c>
      <c r="W47" s="6">
        <f>(baten!W70/baten!W24)*100</f>
        <v>0</v>
      </c>
      <c r="X47" s="6">
        <f>(baten!X70/baten!X24)*100</f>
        <v>0</v>
      </c>
      <c r="Y47" s="6">
        <f>(baten!Y70/baten!Y24)*100</f>
        <v>0</v>
      </c>
      <c r="Z47" s="6">
        <f>(baten!Z70/baten!Z24)*100</f>
        <v>0</v>
      </c>
    </row>
    <row r="48" spans="1:26" s="3" customFormat="1">
      <c r="A48" s="3" t="s">
        <v>39</v>
      </c>
      <c r="B48" s="7">
        <f>+baten!B71/baten!B25*100</f>
        <v>17.170921372097524</v>
      </c>
      <c r="C48" s="7">
        <f>+baten!C71/baten!C25*100</f>
        <v>17.138378246322461</v>
      </c>
      <c r="D48" s="7">
        <f>+baten!D71/baten!D25*100</f>
        <v>18.345212556166818</v>
      </c>
      <c r="E48" s="7">
        <f>+baten!E71/baten!E25*100</f>
        <v>17.786450699742876</v>
      </c>
      <c r="F48" s="7">
        <f>+baten!F71/baten!F25*100</f>
        <v>18.74994180079474</v>
      </c>
      <c r="G48" s="8">
        <f>+baten!G71/baten!G25*100</f>
        <v>21.85647697945231</v>
      </c>
      <c r="H48" s="8">
        <f>+baten!H71/baten!H25*100</f>
        <v>21.969187076263356</v>
      </c>
      <c r="I48" s="8">
        <f>+baten!I71/baten!I25*100</f>
        <v>22.196279441642432</v>
      </c>
      <c r="J48" s="8">
        <f>+baten!J71/baten!J25*100</f>
        <v>22.780400261929238</v>
      </c>
      <c r="K48" s="8">
        <f>+baten!K71/baten!K25*100</f>
        <v>23.731822198690679</v>
      </c>
      <c r="L48" s="8">
        <f>+baten!L71/baten!L25*100</f>
        <v>25.029981468219649</v>
      </c>
      <c r="M48" s="8">
        <f>+baten!M71/baten!M25*100</f>
        <v>25.871278550854136</v>
      </c>
      <c r="N48" s="8">
        <f>+baten!N71/baten!N25*100</f>
        <v>26.226961453823392</v>
      </c>
      <c r="O48" s="8">
        <f>+baten!O71/baten!O25*100</f>
        <v>26.689868442726013</v>
      </c>
      <c r="P48" s="8">
        <f>+baten!P71/baten!P25*100</f>
        <v>26.27746811593169</v>
      </c>
      <c r="Q48" s="8">
        <f>+baten!Q71/baten!Q25*100</f>
        <v>26.86587796395073</v>
      </c>
      <c r="R48" s="8">
        <f>+baten!R71/baten!R25*100</f>
        <v>27.685164929233995</v>
      </c>
      <c r="S48" s="8">
        <f>+baten!S71/baten!S25*100</f>
        <v>26.754090337092546</v>
      </c>
      <c r="T48" s="8">
        <f>+baten!T71/baten!T25*100</f>
        <v>26.808131712702103</v>
      </c>
      <c r="U48" s="8">
        <f>+baten!U71/baten!U25*100</f>
        <v>26.412034647722592</v>
      </c>
      <c r="V48" s="8">
        <f>(baten!V71/baten!V25)*100</f>
        <v>26.313431116651735</v>
      </c>
      <c r="W48" s="8">
        <f>(baten!W71/baten!W25)*100</f>
        <v>24.659795429476084</v>
      </c>
      <c r="X48" s="8">
        <f>(baten!X71/baten!X25)*100</f>
        <v>24.538154678814575</v>
      </c>
      <c r="Y48" s="8">
        <f>(baten!Y71/baten!Y25)*100</f>
        <v>23.993388428294249</v>
      </c>
      <c r="Z48" s="8">
        <f>(baten!Z71/baten!Z25)*100</f>
        <v>24.085855530481091</v>
      </c>
    </row>
    <row r="49" spans="1:26" s="3" customFormat="1">
      <c r="B49" s="7"/>
      <c r="C49" s="7"/>
      <c r="D49" s="7"/>
      <c r="E49" s="7"/>
      <c r="F49" s="7"/>
      <c r="G49" s="8"/>
      <c r="H49" s="8"/>
      <c r="I49" s="8"/>
      <c r="J49" s="8"/>
      <c r="K49" s="8"/>
      <c r="L49" s="8"/>
      <c r="M49" s="8"/>
      <c r="N49" s="8"/>
      <c r="O49" s="8"/>
    </row>
    <row r="50" spans="1:26" s="2" customFormat="1">
      <c r="A50" s="3" t="s">
        <v>52</v>
      </c>
    </row>
    <row r="51" spans="1:26" s="2" customFormat="1">
      <c r="A51" s="3"/>
      <c r="B51" s="4">
        <v>2000</v>
      </c>
      <c r="C51" s="4">
        <v>2001</v>
      </c>
      <c r="D51" s="4">
        <v>2002</v>
      </c>
      <c r="E51" s="4">
        <v>2003</v>
      </c>
      <c r="F51" s="4">
        <v>2004</v>
      </c>
      <c r="G51" s="3">
        <v>2004</v>
      </c>
      <c r="H51" s="3">
        <v>2005</v>
      </c>
      <c r="I51" s="3">
        <v>2006</v>
      </c>
      <c r="J51" s="3">
        <v>2007</v>
      </c>
      <c r="K51" s="3">
        <v>2008</v>
      </c>
      <c r="L51" s="3">
        <v>2009</v>
      </c>
      <c r="M51" s="3">
        <v>2010</v>
      </c>
      <c r="N51" s="3">
        <v>2011</v>
      </c>
      <c r="O51" s="3">
        <v>2012</v>
      </c>
      <c r="P51" s="3">
        <v>2013</v>
      </c>
      <c r="Q51" s="3">
        <v>2014</v>
      </c>
      <c r="R51" s="3">
        <v>2015</v>
      </c>
      <c r="S51" s="3">
        <v>2016</v>
      </c>
      <c r="T51" s="3">
        <v>2017</v>
      </c>
      <c r="U51" s="3">
        <v>2018</v>
      </c>
      <c r="V51" s="3">
        <v>2019</v>
      </c>
      <c r="W51" s="3">
        <v>2020</v>
      </c>
      <c r="X51" s="3">
        <v>2021</v>
      </c>
      <c r="Y51" s="3">
        <v>2022</v>
      </c>
      <c r="Z51" s="3">
        <v>2023</v>
      </c>
    </row>
    <row r="52" spans="1:26" s="2" customFormat="1">
      <c r="A52" s="2" t="s">
        <v>20</v>
      </c>
      <c r="B52" s="5">
        <f>+baten!B122/baten!B6*100</f>
        <v>4.9781452839973328</v>
      </c>
      <c r="C52" s="5">
        <f>+baten!C122/baten!C6*100</f>
        <v>4.801502145922746</v>
      </c>
      <c r="D52" s="5">
        <f>+baten!D122/baten!D6*100</f>
        <v>4.8269137006338374</v>
      </c>
      <c r="E52" s="5">
        <f>+baten!E122/baten!E6*100</f>
        <v>5.9185859667916452</v>
      </c>
      <c r="F52" s="5">
        <f>+baten!F122/baten!F6*100</f>
        <v>6.3450445726271631</v>
      </c>
      <c r="G52" s="6">
        <f>+baten!G122/baten!G6*100</f>
        <v>8.8224571636893891</v>
      </c>
      <c r="H52" s="6">
        <f>+baten!H122/baten!H6*100</f>
        <v>8.7737478411053527</v>
      </c>
      <c r="I52" s="6">
        <f>+baten!I122/baten!I6*100</f>
        <v>8.9064649243466292</v>
      </c>
      <c r="J52" s="6">
        <f>+baten!J122/baten!J6*100</f>
        <v>8.8733798604187442</v>
      </c>
      <c r="K52" s="6">
        <f>+baten!K122/baten!K6*100</f>
        <v>6.4176025670410271</v>
      </c>
      <c r="L52" s="6">
        <f>+baten!L122/baten!L6*100</f>
        <v>6.0485558811218079</v>
      </c>
      <c r="M52" s="6">
        <f>+baten!M122/baten!M6*100</f>
        <v>6.2753036437246958</v>
      </c>
      <c r="N52" s="6">
        <f>+baten!N122/baten!N6*100</f>
        <v>7.0720808237808424</v>
      </c>
      <c r="O52" s="6">
        <f>+baten!O122/baten!O6*100</f>
        <v>7.5890251021599537</v>
      </c>
      <c r="P52" s="6">
        <f>+baten!P122/baten!P6*100</f>
        <v>8.4106838416366738</v>
      </c>
      <c r="Q52" s="6">
        <f>+baten!Q122/baten!Q6*100</f>
        <v>9.1886082751209042</v>
      </c>
      <c r="R52" s="6">
        <f>+baten!R122/baten!R6*100</f>
        <v>9.6340425531914899</v>
      </c>
      <c r="S52" s="6">
        <f>+baten!S122/baten!S6*100</f>
        <v>10.188113867154986</v>
      </c>
      <c r="T52" s="6">
        <f>+baten!T122/baten!T6*100</f>
        <v>10.314404876483799</v>
      </c>
      <c r="U52" s="6">
        <f>+baten!U122/baten!U6*100</f>
        <v>10.48597271194236</v>
      </c>
      <c r="V52" s="6">
        <f>(baten!V122/baten!V6)*100</f>
        <v>10.395101326724014</v>
      </c>
      <c r="W52" s="6">
        <f>(baten!W122/baten!W6)*100</f>
        <v>10.74964639321075</v>
      </c>
      <c r="X52" s="6">
        <f>(baten!X122/baten!X6)*100</f>
        <v>9.0569921523221417</v>
      </c>
      <c r="Y52" s="6">
        <f>(baten!Y122/baten!Y6)*100</f>
        <v>8.1220772827959635</v>
      </c>
      <c r="Z52" s="6">
        <f>(baten!Z122/baten!Z6)*100</f>
        <v>10.175556301017556</v>
      </c>
    </row>
    <row r="53" spans="1:26" s="2" customFormat="1">
      <c r="A53" s="2" t="s">
        <v>21</v>
      </c>
      <c r="B53" s="5">
        <f>+baten!B123/baten!B7*100</f>
        <v>5.0288806504466699</v>
      </c>
      <c r="C53" s="5">
        <f>+baten!C123/baten!C7*100</f>
        <v>4.6084493998406941</v>
      </c>
      <c r="D53" s="5">
        <f>+baten!D123/baten!D7*100</f>
        <v>4.7317672708264755</v>
      </c>
      <c r="E53" s="5">
        <f>+baten!E123/baten!E7*100</f>
        <v>4.8112065178196044</v>
      </c>
      <c r="F53" s="5">
        <f>+baten!F123/baten!F7*100</f>
        <v>5.4434288347799367</v>
      </c>
      <c r="G53" s="6">
        <f>+baten!G123/baten!G7*100</f>
        <v>6.2609881809138273</v>
      </c>
      <c r="H53" s="6">
        <f>+baten!H123/baten!H7*100</f>
        <v>6.6487723085952997</v>
      </c>
      <c r="I53" s="6">
        <f>+baten!I123/baten!I7*100</f>
        <v>6.8260307122519386</v>
      </c>
      <c r="J53" s="6">
        <f>+baten!J123/baten!J7*100</f>
        <v>6.6150734948178007</v>
      </c>
      <c r="K53" s="6">
        <f>+baten!K123/baten!K7*100</f>
        <v>6.1436895963615683</v>
      </c>
      <c r="L53" s="6">
        <f>+baten!L123/baten!L7*100</f>
        <v>5.8557682836420568</v>
      </c>
      <c r="M53" s="6">
        <f>+baten!M123/baten!M7*100</f>
        <v>6.3898322046902631</v>
      </c>
      <c r="N53" s="6">
        <f>+baten!N123/baten!N7*100</f>
        <v>6.5505620613172013</v>
      </c>
      <c r="O53" s="6">
        <f>+baten!O123/baten!O7*100</f>
        <v>6.9260794418790352</v>
      </c>
      <c r="P53" s="6">
        <f>+baten!P123/baten!P7*100</f>
        <v>6.8877229640394333</v>
      </c>
      <c r="Q53" s="6">
        <f>+baten!Q123/baten!Q7*100</f>
        <v>7.1672273668483291</v>
      </c>
      <c r="R53" s="6">
        <f>+baten!R123/baten!R7*100</f>
        <v>7.2346336947735681</v>
      </c>
      <c r="S53" s="6">
        <f>+baten!S123/baten!S7*100</f>
        <v>7.634533316588235</v>
      </c>
      <c r="T53" s="6">
        <f>+baten!T123/baten!T7*100</f>
        <v>7.8018005177122571</v>
      </c>
      <c r="U53" s="6">
        <f>+baten!U123/baten!U7*100</f>
        <v>7.7024133449278622</v>
      </c>
      <c r="V53" s="6">
        <f>(baten!V123/baten!V7)*100</f>
        <v>7.4105807303123621</v>
      </c>
      <c r="W53" s="6">
        <f>(baten!W123/baten!W7)*100</f>
        <v>7.8194028451240696</v>
      </c>
      <c r="X53" s="6">
        <f>(baten!X123/baten!X7)*100</f>
        <v>6.6317130537044298</v>
      </c>
      <c r="Y53" s="6">
        <f>(baten!Y123/baten!Y7)*100</f>
        <v>6.0238556466024704</v>
      </c>
      <c r="Z53" s="6">
        <f>(baten!Z123/baten!Z7)*100</f>
        <v>8.0004841756693086</v>
      </c>
    </row>
    <row r="54" spans="1:26" s="2" customFormat="1">
      <c r="A54" s="2" t="s">
        <v>22</v>
      </c>
      <c r="B54" s="5">
        <f>+baten!B124/baten!B8*100</f>
        <v>5.8675105846127531</v>
      </c>
      <c r="C54" s="5">
        <f>+baten!C124/baten!C8*100</f>
        <v>5.7348502437891806</v>
      </c>
      <c r="D54" s="5">
        <f>+baten!D124/baten!D8*100</f>
        <v>5.5811658377592233</v>
      </c>
      <c r="E54" s="5">
        <f>+baten!E124/baten!E8*100</f>
        <v>5.9099235333802591</v>
      </c>
      <c r="F54" s="5">
        <f>+baten!F124/baten!F8*100</f>
        <v>6.4313614931398266</v>
      </c>
      <c r="G54" s="6">
        <f>+baten!G124/baten!G8*100</f>
        <v>7.4718686435951183</v>
      </c>
      <c r="H54" s="6">
        <f>+baten!H124/baten!H8*100</f>
        <v>7.8078663777910409</v>
      </c>
      <c r="I54" s="6">
        <f>+baten!I124/baten!I8*100</f>
        <v>7.8993016546381094</v>
      </c>
      <c r="J54" s="6">
        <f>+baten!J124/baten!J8*100</f>
        <v>8.3939571032249827</v>
      </c>
      <c r="K54" s="6">
        <f>+baten!K124/baten!K8*100</f>
        <v>7.9165252388110368</v>
      </c>
      <c r="L54" s="6">
        <f>+baten!L124/baten!L8*100</f>
        <v>7.5887464859491409</v>
      </c>
      <c r="M54" s="6">
        <f>+baten!M124/baten!M8*100</f>
        <v>8.2114816054444528</v>
      </c>
      <c r="N54" s="6">
        <f>+baten!N124/baten!N8*100</f>
        <v>7.9101237061348142</v>
      </c>
      <c r="O54" s="6">
        <f>+baten!O124/baten!O8*100</f>
        <v>8.882278844522185</v>
      </c>
      <c r="P54" s="6">
        <f>+baten!P124/baten!P8*100</f>
        <v>7.7484123068730852</v>
      </c>
      <c r="Q54" s="6">
        <f>+baten!Q124/baten!Q8*100</f>
        <v>8.4349804565805027</v>
      </c>
      <c r="R54" s="6">
        <f>+baten!R124/baten!R8*100</f>
        <v>9.2528067781900543</v>
      </c>
      <c r="S54" s="6">
        <f>+baten!S124/baten!S8*100</f>
        <v>9.3180474066410444</v>
      </c>
      <c r="T54" s="6">
        <f>+baten!T124/baten!T8*100</f>
        <v>9.8370027593843812</v>
      </c>
      <c r="U54" s="6">
        <f>+baten!U124/baten!U8*100</f>
        <v>10.178955591395827</v>
      </c>
      <c r="V54" s="6">
        <f>(baten!V124/baten!V8)*100</f>
        <v>10.490528729044275</v>
      </c>
      <c r="W54" s="6">
        <f>(baten!W124/baten!W8)*100</f>
        <v>11.092623614537372</v>
      </c>
      <c r="X54" s="6">
        <f>(baten!X124/baten!X8)*100</f>
        <v>9.3256874920795845</v>
      </c>
      <c r="Y54" s="6">
        <f>(baten!Y124/baten!Y8)*100</f>
        <v>8.1228209627446351</v>
      </c>
      <c r="Z54" s="6">
        <f>(baten!Z124/baten!Z8)*100</f>
        <v>9.9690522295310018</v>
      </c>
    </row>
    <row r="55" spans="1:26" s="2" customFormat="1">
      <c r="A55" s="2" t="s">
        <v>23</v>
      </c>
      <c r="B55" s="5">
        <f>+baten!B125/baten!B9*100</f>
        <v>6.4741648907215605</v>
      </c>
      <c r="C55" s="5">
        <f>+baten!C125/baten!C9*100</f>
        <v>5.9085838171297107</v>
      </c>
      <c r="D55" s="5">
        <f>+baten!D125/baten!D9*100</f>
        <v>5.8456299659477873</v>
      </c>
      <c r="E55" s="5">
        <f>+baten!E125/baten!E9*100</f>
        <v>6.2716840138777696</v>
      </c>
      <c r="F55" s="5">
        <f>+baten!F125/baten!F9*100</f>
        <v>6.3387175721977478</v>
      </c>
      <c r="G55" s="6">
        <f>+baten!G125/baten!G9*100</f>
        <v>7.6378649365968734</v>
      </c>
      <c r="H55" s="6">
        <f>+baten!H125/baten!H9*100</f>
        <v>7.9116578138104563</v>
      </c>
      <c r="I55" s="6">
        <f>+baten!I125/baten!I9*100</f>
        <v>8.1102783725910061</v>
      </c>
      <c r="J55" s="6">
        <f>+baten!J125/baten!J9*100</f>
        <v>7.6304241833252071</v>
      </c>
      <c r="K55" s="6">
        <f>+baten!K125/baten!K9*100</f>
        <v>7.2892938496583142</v>
      </c>
      <c r="L55" s="6">
        <f>+baten!L125/baten!L9*100</f>
        <v>14.69457496796241</v>
      </c>
      <c r="M55" s="6">
        <f>+baten!M125/baten!M9*100</f>
        <v>15.045800038978758</v>
      </c>
      <c r="N55" s="6">
        <f>+baten!N125/baten!N9*100</f>
        <v>14.49382260741287</v>
      </c>
      <c r="O55" s="6">
        <f>+baten!O125/baten!O9*100</f>
        <v>14.455372054184451</v>
      </c>
      <c r="P55" s="6">
        <f>+baten!P125/baten!P9*100</f>
        <v>15.255501678478179</v>
      </c>
      <c r="Q55" s="6">
        <f>+baten!Q125/baten!Q9*100</f>
        <v>8.4089646230783472</v>
      </c>
      <c r="R55" s="6">
        <f>+baten!R125/baten!R9*100</f>
        <v>8.8973109547013163</v>
      </c>
      <c r="S55" s="6">
        <f>+baten!S125/baten!S9*100</f>
        <v>9.1386910817226177</v>
      </c>
      <c r="T55" s="6">
        <f>+baten!T125/baten!T9*100</f>
        <v>9.5284552845528463</v>
      </c>
      <c r="U55" s="6">
        <f>+baten!U125/baten!U9*100</f>
        <v>9.4240837696335085</v>
      </c>
      <c r="V55" s="6">
        <f>(baten!V125/baten!V9)*100</f>
        <v>9.1656874265569925</v>
      </c>
      <c r="W55" s="6">
        <f>(baten!W125/baten!W9)*100</f>
        <v>9.720198192946663</v>
      </c>
      <c r="X55" s="6">
        <f>(baten!X125/baten!X9)*100</f>
        <v>8.3909574468085104</v>
      </c>
      <c r="Y55" s="6">
        <f>(baten!Y125/baten!Y9)*100</f>
        <v>7.2839506172839501</v>
      </c>
      <c r="Z55" s="6">
        <f>(baten!Z125/baten!Z9)*100</f>
        <v>9.3797101449275377</v>
      </c>
    </row>
    <row r="56" spans="1:26" s="2" customFormat="1">
      <c r="A56" s="2" t="s">
        <v>24</v>
      </c>
      <c r="B56" s="5">
        <f>+baten!B126/baten!B10*100</f>
        <v>6.1533048867398579</v>
      </c>
      <c r="C56" s="5">
        <f>+baten!C126/baten!C10*100</f>
        <v>5.6981042894039406</v>
      </c>
      <c r="D56" s="5">
        <f>+baten!D126/baten!D10*100</f>
        <v>5.5579728839926217</v>
      </c>
      <c r="E56" s="5">
        <f>+baten!E126/baten!E10*100</f>
        <v>5.6586601818751046</v>
      </c>
      <c r="F56" s="5">
        <f>+baten!F126/baten!F10*100</f>
        <v>5.6308787245505485</v>
      </c>
      <c r="G56" s="6">
        <f>+baten!G126/baten!G10*100</f>
        <v>7.2880302020874961</v>
      </c>
      <c r="H56" s="6">
        <f>+baten!H126/baten!H10*100</f>
        <v>7.1723298423825215</v>
      </c>
      <c r="I56" s="6">
        <f>+baten!I126/baten!I10*100</f>
        <v>7.3362642780836556</v>
      </c>
      <c r="J56" s="6">
        <f>+baten!J126/baten!J10*100</f>
        <v>6.9235326336027176</v>
      </c>
      <c r="K56" s="6">
        <f>+baten!K126/baten!K10*100</f>
        <v>5.8646531525023402</v>
      </c>
      <c r="L56" s="6">
        <f>+baten!L126/baten!L10*100</f>
        <v>6.7859967376797972</v>
      </c>
      <c r="M56" s="6">
        <f>+baten!M126/baten!M10*100</f>
        <v>7.1387934849027586</v>
      </c>
      <c r="N56" s="6">
        <f>+baten!N126/baten!N10*100</f>
        <v>7.7534571269666088</v>
      </c>
      <c r="O56" s="6">
        <f>+baten!O126/baten!O10*100</f>
        <v>8.1739224009764317</v>
      </c>
      <c r="P56" s="6">
        <f>+baten!P126/baten!P10*100</f>
        <v>8.4504995263112566</v>
      </c>
      <c r="Q56" s="6">
        <f>+baten!Q126/baten!Q10*100</f>
        <v>8.4407984115372567</v>
      </c>
      <c r="R56" s="6">
        <f>+baten!R126/baten!R10*100</f>
        <v>8.7092928559514107</v>
      </c>
      <c r="S56" s="6">
        <f>+baten!S126/baten!S10*100</f>
        <v>9.1458772111971349</v>
      </c>
      <c r="T56" s="6">
        <f>+baten!T126/baten!T10*100</f>
        <v>9.4024913619794006</v>
      </c>
      <c r="U56" s="6">
        <f>+baten!U126/baten!U10*100</f>
        <v>9.2357060034336147</v>
      </c>
      <c r="V56" s="6">
        <f>(baten!V126/baten!V10)*100</f>
        <v>8.8245725142495246</v>
      </c>
      <c r="W56" s="6">
        <f>(baten!W126/baten!W10)*100</f>
        <v>9.5445917123066675</v>
      </c>
      <c r="X56" s="6">
        <f>(baten!X126/baten!X10)*100</f>
        <v>8.3523801299212224</v>
      </c>
      <c r="Y56" s="6">
        <f>(baten!Y126/baten!Y10)*100</f>
        <v>7.3786557218008904</v>
      </c>
      <c r="Z56" s="6">
        <f>(baten!Z126/baten!Z10)*100</f>
        <v>9.7578868896343742</v>
      </c>
    </row>
    <row r="57" spans="1:26" s="2" customFormat="1">
      <c r="A57" s="2" t="s">
        <v>25</v>
      </c>
      <c r="B57" s="5">
        <f>+baten!B127/baten!B11*100</f>
        <v>6.2627897881783703</v>
      </c>
      <c r="C57" s="5">
        <f>+baten!C127/baten!C11*100</f>
        <v>5.5600649350649345</v>
      </c>
      <c r="D57" s="5">
        <f>+baten!D127/baten!D11*100</f>
        <v>5.5220688314213495</v>
      </c>
      <c r="E57" s="5">
        <f>+baten!E127/baten!E11*100</f>
        <v>5.666729006919768</v>
      </c>
      <c r="F57" s="5">
        <f>+baten!F127/baten!F11*100</f>
        <v>6.0925925925925926</v>
      </c>
      <c r="G57" s="6">
        <f>+baten!G127/baten!G11*100</f>
        <v>7.9893152015541524</v>
      </c>
      <c r="H57" s="6">
        <f>+baten!H127/baten!H11*100</f>
        <v>8.1788693234476355</v>
      </c>
      <c r="I57" s="6">
        <f>+baten!I127/baten!I11*100</f>
        <v>9.0341959334565622</v>
      </c>
      <c r="J57" s="6">
        <f>+baten!J127/baten!J11*100</f>
        <v>9.3378995433789953</v>
      </c>
      <c r="K57" s="6">
        <f>+baten!K127/baten!K11*100</f>
        <v>8.5898624708397193</v>
      </c>
      <c r="L57" s="6">
        <f>+baten!L127/baten!L11*100</f>
        <v>8.6164455384834131</v>
      </c>
      <c r="M57" s="6">
        <f>+baten!M127/baten!M11*100</f>
        <v>9.0020117437835108</v>
      </c>
      <c r="N57" s="6">
        <f>+baten!N127/baten!N11*100</f>
        <v>9.7542874201763503</v>
      </c>
      <c r="O57" s="6">
        <f>+baten!O127/baten!O11*100</f>
        <v>9.5921696574225113</v>
      </c>
      <c r="P57" s="6">
        <f>+baten!P127/baten!P11*100</f>
        <v>10.107095046854083</v>
      </c>
      <c r="Q57" s="6">
        <f>+baten!Q127/baten!Q11*100</f>
        <v>10.579176431201876</v>
      </c>
      <c r="R57" s="6">
        <f>+baten!R127/baten!R11*100</f>
        <v>9.2206520218273393</v>
      </c>
      <c r="S57" s="6">
        <f>+baten!S127/baten!S11*100</f>
        <v>9.1474715382578751</v>
      </c>
      <c r="T57" s="6">
        <f>+baten!T127/baten!T11*100</f>
        <v>9.9108547456738325</v>
      </c>
      <c r="U57" s="6">
        <f>+baten!U127/baten!U11*100</f>
        <v>10.199974845931328</v>
      </c>
      <c r="V57" s="6">
        <f>(baten!V127/baten!V11)*100</f>
        <v>10.013191030099533</v>
      </c>
      <c r="W57" s="6">
        <f>(baten!W127/baten!W11)*100</f>
        <v>11.082444001407293</v>
      </c>
      <c r="X57" s="6">
        <f>(baten!X127/baten!X11)*100</f>
        <v>10.111755856436707</v>
      </c>
      <c r="Y57" s="6">
        <f>(baten!Y127/baten!Y11)*100</f>
        <v>9.2711898530299965</v>
      </c>
      <c r="Z57" s="6">
        <f>(baten!Z127/baten!Z11)*100</f>
        <v>12.035757073080823</v>
      </c>
    </row>
    <row r="58" spans="1:26" s="2" customFormat="1">
      <c r="A58" s="2" t="s">
        <v>26</v>
      </c>
      <c r="B58" s="5">
        <f>+baten!B128/baten!B12*100</f>
        <v>5.2361586243442666</v>
      </c>
      <c r="C58" s="5">
        <f>+baten!C128/baten!C12*100</f>
        <v>5.5132422495804789</v>
      </c>
      <c r="D58" s="5">
        <f>+baten!D128/baten!D12*100</f>
        <v>5.5232558139534884</v>
      </c>
      <c r="E58" s="5">
        <f>+baten!E128/baten!E12*100</f>
        <v>5.8532563891178908</v>
      </c>
      <c r="F58" s="5">
        <f>+baten!F128/baten!F12*100</f>
        <v>6.1774023231256594</v>
      </c>
      <c r="G58" s="6">
        <f>+baten!G128/baten!G12*100</f>
        <v>8.327402135231317</v>
      </c>
      <c r="H58" s="6">
        <f>+baten!H128/baten!H12*100</f>
        <v>8.344640434192673</v>
      </c>
      <c r="I58" s="6">
        <f>+baten!I128/baten!I12*100</f>
        <v>8.6658354114713223</v>
      </c>
      <c r="J58" s="6">
        <f>+baten!J128/baten!J12*100</f>
        <v>8.7665333743463538</v>
      </c>
      <c r="K58" s="6">
        <f>+baten!K128/baten!K12*100</f>
        <v>7.9026593075765179</v>
      </c>
      <c r="L58" s="6">
        <f>+baten!L128/baten!L12*100</f>
        <v>8.3551535348726489</v>
      </c>
      <c r="M58" s="6">
        <f>+baten!M128/baten!M12*100</f>
        <v>9.017527675276753</v>
      </c>
      <c r="N58" s="6">
        <f>+baten!N128/baten!N12*100</f>
        <v>8.5925603654557321</v>
      </c>
      <c r="O58" s="6">
        <f>+baten!O128/baten!O12*100</f>
        <v>9.3537063803427625</v>
      </c>
      <c r="P58" s="6">
        <f>+baten!P128/baten!P12*100</f>
        <v>8.9741920685401126</v>
      </c>
      <c r="Q58" s="6">
        <f>+baten!Q128/baten!Q12*100</f>
        <v>8.9566649745667029</v>
      </c>
      <c r="R58" s="6">
        <f>+baten!R128/baten!R12*100</f>
        <v>9.6818714216678003</v>
      </c>
      <c r="S58" s="6">
        <f>+baten!S128/baten!S12*100</f>
        <v>9.2085143370926286</v>
      </c>
      <c r="T58" s="6">
        <f>+baten!T128/baten!T12*100</f>
        <v>9.2583837681340633</v>
      </c>
      <c r="U58" s="6">
        <f>+baten!U128/baten!U12*100</f>
        <v>9.6018042460071573</v>
      </c>
      <c r="V58" s="6">
        <f>(baten!V128/baten!V12)*100</f>
        <v>9.9926968293551823</v>
      </c>
      <c r="W58" s="6">
        <f>(baten!W128/baten!W12)*100</f>
        <v>11.096262396161057</v>
      </c>
      <c r="X58" s="6">
        <f>(baten!X128/baten!X12)*100</f>
        <v>9.5488600710500489</v>
      </c>
      <c r="Y58" s="6">
        <f>(baten!Y128/baten!Y12)*100</f>
        <v>8.7461457319052247</v>
      </c>
      <c r="Z58" s="6">
        <f>(baten!Z128/baten!Z12)*100</f>
        <v>11.400698126032966</v>
      </c>
    </row>
    <row r="59" spans="1:26" s="2" customFormat="1">
      <c r="A59" s="2" t="s">
        <v>27</v>
      </c>
      <c r="B59" s="5">
        <f>+baten!B129/baten!B13*100</f>
        <v>4.5778128455651785</v>
      </c>
      <c r="C59" s="5">
        <f>+baten!C129/baten!C13*100</f>
        <v>4.4688481584107427</v>
      </c>
      <c r="D59" s="5">
        <f>+baten!D129/baten!D13*100</f>
        <v>4.6610841381185013</v>
      </c>
      <c r="E59" s="5">
        <f>+baten!E129/baten!E13*100</f>
        <v>4.7852949973827874</v>
      </c>
      <c r="F59" s="5">
        <f>+baten!F129/baten!F13*100</f>
        <v>5.1938814251668468</v>
      </c>
      <c r="G59" s="6">
        <f>+baten!G129/baten!G13*100</f>
        <v>6.2823502723578244</v>
      </c>
      <c r="H59" s="6">
        <f>+baten!H129/baten!H13*100</f>
        <v>6.1579603933512468</v>
      </c>
      <c r="I59" s="6">
        <f>+baten!I129/baten!I13*100</f>
        <v>6.1134505821154326</v>
      </c>
      <c r="J59" s="6">
        <f>+baten!J129/baten!J13*100</f>
        <v>6.3142843175596406</v>
      </c>
      <c r="K59" s="6">
        <f>+baten!K129/baten!K13*100</f>
        <v>5.9537073644107394</v>
      </c>
      <c r="L59" s="6">
        <f>+baten!L129/baten!L13*100</f>
        <v>5.8454240172223768</v>
      </c>
      <c r="M59" s="6">
        <f>+baten!M129/baten!M13*100</f>
        <v>5.9675186215340119</v>
      </c>
      <c r="N59" s="6">
        <f>+baten!N129/baten!N13*100</f>
        <v>5.8712962579050352</v>
      </c>
      <c r="O59" s="6">
        <f>+baten!O129/baten!O13*100</f>
        <v>5.8866826429305039</v>
      </c>
      <c r="P59" s="6">
        <f>+baten!P129/baten!P13*100</f>
        <v>5.9349300844524437</v>
      </c>
      <c r="Q59" s="6">
        <f>+baten!Q129/baten!Q13*100</f>
        <v>6.3230157109667733</v>
      </c>
      <c r="R59" s="6">
        <f>+baten!R129/baten!R13*100</f>
        <v>6.6380304657359916</v>
      </c>
      <c r="S59" s="6">
        <f>+baten!S129/baten!S13*100</f>
        <v>6.9245222660602064</v>
      </c>
      <c r="T59" s="6">
        <f>+baten!T129/baten!T13*100</f>
        <v>7.118268529276663</v>
      </c>
      <c r="U59" s="6">
        <f>+baten!U129/baten!U13*100</f>
        <v>7.1562565135829921</v>
      </c>
      <c r="V59" s="6">
        <f>(baten!V129/baten!V13)*100</f>
        <v>6.9953642384105965</v>
      </c>
      <c r="W59" s="6">
        <f>(baten!W129/baten!W13)*100</f>
        <v>7.3322641092040035</v>
      </c>
      <c r="X59" s="6">
        <f>(baten!X129/baten!X13)*100</f>
        <v>5.9465240011548364</v>
      </c>
      <c r="Y59" s="6">
        <f>(baten!Y129/baten!Y13)*100</f>
        <v>4.9883753787444283</v>
      </c>
      <c r="Z59" s="6">
        <f>(baten!Z129/baten!Z13)*100</f>
        <v>6.6815486643927393</v>
      </c>
    </row>
    <row r="60" spans="1:26" s="2" customFormat="1">
      <c r="A60" s="2" t="s">
        <v>28</v>
      </c>
      <c r="B60" s="5">
        <f>+baten!B130/baten!B14*100</f>
        <v>3.6953086688824714</v>
      </c>
      <c r="C60" s="5">
        <f>+baten!C130/baten!C14*100</f>
        <v>10.271362321502366</v>
      </c>
      <c r="D60" s="5">
        <f>+baten!D130/baten!D14*100</f>
        <v>11.100435396054602</v>
      </c>
      <c r="E60" s="5">
        <f>+baten!E130/baten!E14*100</f>
        <v>11.850921273031826</v>
      </c>
      <c r="F60" s="5">
        <f>+baten!F130/baten!F14*100</f>
        <v>12.034007649417079</v>
      </c>
      <c r="G60" s="6">
        <f>+baten!G130/baten!G14*100</f>
        <v>12.225169696496842</v>
      </c>
      <c r="H60" s="6">
        <f>+baten!H130/baten!H14*100</f>
        <v>12.428205453771406</v>
      </c>
      <c r="I60" s="6">
        <f>+baten!I130/baten!I14*100</f>
        <v>11.231300970346378</v>
      </c>
      <c r="J60" s="6">
        <f>+baten!J130/baten!J14*100</f>
        <v>9.7503369932140505</v>
      </c>
      <c r="K60" s="6">
        <f>+baten!K130/baten!K14*100</f>
        <v>8.9453614843250158</v>
      </c>
      <c r="L60" s="6">
        <f>+baten!L130/baten!L14*100</f>
        <v>9.9328936711789897</v>
      </c>
      <c r="M60" s="6">
        <f>+baten!M130/baten!M14*100</f>
        <v>10.596973181267286</v>
      </c>
      <c r="N60" s="6">
        <f>+baten!N130/baten!N14*100</f>
        <v>11.047565979433667</v>
      </c>
      <c r="O60" s="6">
        <f>+baten!O130/baten!O14*100</f>
        <v>11.941711873712418</v>
      </c>
      <c r="P60" s="6">
        <f>+baten!P130/baten!P14*100</f>
        <v>12.58985428750217</v>
      </c>
      <c r="Q60" s="6">
        <f>+baten!Q130/baten!Q14*100</f>
        <v>12.386266094420598</v>
      </c>
      <c r="R60" s="6">
        <f>+baten!R130/baten!R14*100</f>
        <v>12.526130503042396</v>
      </c>
      <c r="S60" s="6">
        <f>+baten!S130/baten!S14*100</f>
        <v>12.986340902975972</v>
      </c>
      <c r="T60" s="6">
        <f>+baten!T130/baten!T14*100</f>
        <v>13.139071620494763</v>
      </c>
      <c r="U60" s="6">
        <f>+baten!U130/baten!U14*100</f>
        <v>13.600251876664757</v>
      </c>
      <c r="V60" s="6">
        <f>(baten!V130/baten!V14)*100</f>
        <v>13.983324905183311</v>
      </c>
      <c r="W60" s="6">
        <f>(baten!W130/baten!W14)*100</f>
        <v>15.653695888030949</v>
      </c>
      <c r="X60" s="6">
        <f>(baten!X130/baten!X14)*100</f>
        <v>13.440051248435731</v>
      </c>
      <c r="Y60" s="6">
        <f>(baten!Y130/baten!Y14)*100</f>
        <v>11.375179609538218</v>
      </c>
      <c r="Z60" s="6">
        <f>(baten!Z130/baten!Z14)*100</f>
        <v>14.542985465535113</v>
      </c>
    </row>
    <row r="61" spans="1:26" s="2" customFormat="1">
      <c r="A61" s="2" t="s">
        <v>29</v>
      </c>
      <c r="B61" s="5">
        <f>+baten!B131/baten!B15*100</f>
        <v>4.2566202675675813</v>
      </c>
      <c r="C61" s="5">
        <f>+baten!C131/baten!C15*100</f>
        <v>4.1589596995684097</v>
      </c>
      <c r="D61" s="5">
        <f>+baten!D131/baten!D15*100</f>
        <v>4.2572568486767448</v>
      </c>
      <c r="E61" s="5">
        <f>+baten!E131/baten!E15*100</f>
        <v>4.6112274977289163</v>
      </c>
      <c r="F61" s="5">
        <f>+baten!F131/baten!F15*100</f>
        <v>4.62776526838348</v>
      </c>
      <c r="G61" s="6">
        <f>+baten!G131/baten!G15*100</f>
        <v>4.62776526838348</v>
      </c>
      <c r="H61" s="6">
        <f>+baten!H131/baten!H15*100</f>
        <v>4.7021736864607773</v>
      </c>
      <c r="I61" s="6">
        <f>+baten!I131/baten!I15*100</f>
        <v>4.7125583455698381</v>
      </c>
      <c r="J61" s="6">
        <f>+baten!J131/baten!J15*100</f>
        <v>5.0890354092417676</v>
      </c>
      <c r="K61" s="6">
        <f>+baten!K131/baten!K15*100</f>
        <v>4.1986052314819178</v>
      </c>
      <c r="L61" s="6">
        <f>+baten!L131/baten!L15*100</f>
        <v>5.4994150743691161</v>
      </c>
      <c r="M61" s="6">
        <f>+baten!M131/baten!M15*100</f>
        <v>6.3719371491218677</v>
      </c>
      <c r="N61" s="6">
        <f>+baten!N131/baten!N15*100</f>
        <v>6.4377343668264144</v>
      </c>
      <c r="O61" s="6">
        <f>+baten!O131/baten!O15*100</f>
        <v>6.8585390288421175</v>
      </c>
      <c r="P61" s="6">
        <f>+baten!P131/baten!P15*100</f>
        <v>7.2051850494053022</v>
      </c>
      <c r="Q61" s="6">
        <f>+baten!Q131/baten!Q15*100</f>
        <v>7.8019135844208538</v>
      </c>
      <c r="R61" s="6">
        <f>+baten!R131/baten!R15*100</f>
        <v>8.6016030913030992</v>
      </c>
      <c r="S61" s="6">
        <f>+baten!S131/baten!S15*100</f>
        <v>9.2245951960470904</v>
      </c>
      <c r="T61" s="6">
        <f>+baten!T131/baten!T15*100</f>
        <v>9.86771248483306</v>
      </c>
      <c r="U61" s="6">
        <f>+baten!U131/baten!U15*100</f>
        <v>9.7319444424996107</v>
      </c>
      <c r="V61" s="6">
        <f>(baten!V131/baten!V15)*100</f>
        <v>9.6395852474077977</v>
      </c>
      <c r="W61" s="6">
        <f>(baten!W131/baten!W15)*100</f>
        <v>9.8652637014387388</v>
      </c>
      <c r="X61" s="6">
        <f>(baten!X131/baten!X15)*100</f>
        <v>9.003243505410893</v>
      </c>
      <c r="Y61" s="6">
        <f>(baten!Y131/baten!Y15)*100</f>
        <v>7.8086866303465143</v>
      </c>
      <c r="Z61" s="6">
        <f>(baten!Z131/baten!Z15)*100</f>
        <v>9.3715260108566518</v>
      </c>
    </row>
    <row r="62" spans="1:26" s="2" customFormat="1">
      <c r="A62" s="2" t="s">
        <v>30</v>
      </c>
      <c r="B62" s="5">
        <f>+baten!B132/baten!B16*100</f>
        <v>3.5125566158809107</v>
      </c>
      <c r="C62" s="5">
        <f>+baten!C132/baten!C16*100</f>
        <v>3.7984845221545633</v>
      </c>
      <c r="D62" s="5">
        <f>+baten!D132/baten!D16*100</f>
        <v>3.8598047914818099</v>
      </c>
      <c r="E62" s="5">
        <f>+baten!E132/baten!E16*100</f>
        <v>3.9468039468039464</v>
      </c>
      <c r="F62" s="5">
        <f>+baten!F132/baten!F16*100</f>
        <v>4.1164241164241169</v>
      </c>
      <c r="G62" s="6">
        <f>+baten!G132/baten!G16*100</f>
        <v>4.1164241164241169</v>
      </c>
      <c r="H62" s="6">
        <f>+baten!H132/baten!H16*100</f>
        <v>4.1832669322709162</v>
      </c>
      <c r="I62" s="6">
        <f>+baten!I132/baten!I16*100</f>
        <v>4.0423120513789188</v>
      </c>
      <c r="J62" s="6">
        <f>+baten!J132/baten!J16*100</f>
        <v>4.1591320072332731</v>
      </c>
      <c r="K62" s="6">
        <f>+baten!K132/baten!K16*100</f>
        <v>4.1405706332637449</v>
      </c>
      <c r="L62" s="6">
        <f>+baten!L132/baten!L16*100</f>
        <v>4.2900919305413687</v>
      </c>
      <c r="M62" s="6">
        <f>+baten!M132/baten!M16*100</f>
        <v>4.4145873320537428</v>
      </c>
      <c r="N62" s="6">
        <f>+baten!N132/baten!N16*100</f>
        <v>4.698833175654368</v>
      </c>
      <c r="O62" s="6">
        <f>+baten!O132/baten!O16*100</f>
        <v>5.2752293577981657</v>
      </c>
      <c r="P62" s="6">
        <f>+baten!P132/baten!P16*100</f>
        <v>5.3790500157282173</v>
      </c>
      <c r="Q62" s="6">
        <f>+baten!Q132/baten!Q16*100</f>
        <v>6.1269146608315106</v>
      </c>
      <c r="R62" s="6">
        <f>+baten!R132/baten!R16*100</f>
        <v>7.1101617332926459</v>
      </c>
      <c r="S62" s="6">
        <f>+baten!S132/baten!S16*100</f>
        <v>7.750804328751097</v>
      </c>
      <c r="T62" s="6">
        <f>+baten!T132/baten!T16*100</f>
        <v>8</v>
      </c>
      <c r="U62" s="6">
        <f>+baten!U132/baten!U16*100</f>
        <v>7.6434805606982268</v>
      </c>
      <c r="V62" s="6">
        <f>(baten!V132/baten!V16)*100</f>
        <v>7.14459887832236</v>
      </c>
      <c r="W62" s="6">
        <f>(baten!W132/baten!W16)*100</f>
        <v>7.5618031992244301</v>
      </c>
      <c r="X62" s="6">
        <f>(baten!X132/baten!X16)*100</f>
        <v>6.4845658449922263</v>
      </c>
      <c r="Y62" s="6">
        <f>(baten!Y132/baten!Y16)*100</f>
        <v>5.881121808287987</v>
      </c>
      <c r="Z62" s="6">
        <f>(baten!Z132/baten!Z16)*100</f>
        <v>7.7150167289903564</v>
      </c>
    </row>
    <row r="63" spans="1:26" s="2" customFormat="1">
      <c r="A63" s="2" t="s">
        <v>31</v>
      </c>
      <c r="B63" s="5">
        <f>+baten!B133/baten!B17*100</f>
        <v>3.8984989356287998</v>
      </c>
      <c r="C63" s="5">
        <f>+baten!C133/baten!C17*100</f>
        <v>3.9884630364530151</v>
      </c>
      <c r="D63" s="5">
        <f>+baten!D133/baten!D17*100</f>
        <v>3.9725355566454144</v>
      </c>
      <c r="E63" s="5">
        <f>+baten!E133/baten!E17*100</f>
        <v>4.5400710619818394</v>
      </c>
      <c r="F63" s="5">
        <f>+baten!F133/baten!F17*100</f>
        <v>4.6375681995323461</v>
      </c>
      <c r="G63" s="6">
        <f>+baten!G133/baten!G17*100</f>
        <v>4.6375681995323461</v>
      </c>
      <c r="H63" s="6">
        <f>+baten!H133/baten!H17*100</f>
        <v>4.6020369671821948</v>
      </c>
      <c r="I63" s="6">
        <f>+baten!I133/baten!I17*100</f>
        <v>4.8825941110696975</v>
      </c>
      <c r="J63" s="6">
        <f>+baten!J133/baten!J17*100</f>
        <v>4.9715909090909092</v>
      </c>
      <c r="K63" s="6">
        <f>+baten!K133/baten!K17*100</f>
        <v>5.2310999641705473</v>
      </c>
      <c r="L63" s="6">
        <f>+baten!L133/baten!L17*100</f>
        <v>5.0776196636481234</v>
      </c>
      <c r="M63" s="6">
        <f>+baten!M133/baten!M17*100</f>
        <v>5.4211035818005815</v>
      </c>
      <c r="N63" s="6">
        <f>+baten!N133/baten!N17*100</f>
        <v>5.4864433811802238</v>
      </c>
      <c r="O63" s="6">
        <f>+baten!O133/baten!O17*100</f>
        <v>5.9069020866773672</v>
      </c>
      <c r="P63" s="6">
        <f>+baten!P133/baten!P17*100</f>
        <v>5.9553349875930524</v>
      </c>
      <c r="Q63" s="6">
        <f>+baten!Q133/baten!Q17*100</f>
        <v>6.3275039745627986</v>
      </c>
      <c r="R63" s="6">
        <f>+baten!R133/baten!R17*100</f>
        <v>6.7341131836863743</v>
      </c>
      <c r="S63" s="6">
        <f>+baten!S133/baten!S17*100</f>
        <v>6.8868806481770033</v>
      </c>
      <c r="T63" s="6">
        <f>+baten!T133/baten!T17*100</f>
        <v>7.530593034201444</v>
      </c>
      <c r="U63" s="6">
        <f>+baten!U133/baten!U17*100</f>
        <v>8.0805046560528684</v>
      </c>
      <c r="V63" s="6">
        <f>(baten!V133/baten!V17)*100</f>
        <v>8.1388888888888893</v>
      </c>
      <c r="W63" s="6">
        <f>(baten!W133/baten!W17)*100</f>
        <v>8.9799240368963638</v>
      </c>
      <c r="X63" s="6">
        <f>(baten!X133/baten!X17)*100</f>
        <v>7.7401692384270779</v>
      </c>
      <c r="Y63" s="6">
        <f>(baten!Y133/baten!Y17)*100</f>
        <v>6.5941693660342429</v>
      </c>
      <c r="Z63" s="6">
        <f>(baten!Z133/baten!Z17)*100</f>
        <v>7.5389408099688469</v>
      </c>
    </row>
    <row r="64" spans="1:26" s="2" customFormat="1">
      <c r="A64" s="2" t="s">
        <v>32</v>
      </c>
      <c r="B64" s="5">
        <f>+baten!B134/baten!B18*100</f>
        <v>2.5388612517588665</v>
      </c>
      <c r="C64" s="5">
        <f>+baten!C134/baten!C18*100</f>
        <v>3.2511798636601994</v>
      </c>
      <c r="D64" s="5">
        <f>+baten!D134/baten!D18*100</f>
        <v>3.2162295893122215</v>
      </c>
      <c r="E64" s="5">
        <f>+baten!E134/baten!E18*100</f>
        <v>4.4907407407407405</v>
      </c>
      <c r="F64" s="5">
        <f>+baten!F134/baten!F18*100</f>
        <v>4.1114664230242122</v>
      </c>
      <c r="G64" s="6">
        <f>+baten!G134/baten!G18*100</f>
        <v>4.1114664230242122</v>
      </c>
      <c r="H64" s="6">
        <f>+baten!H134/baten!H18*100</f>
        <v>4.621697177382992</v>
      </c>
      <c r="I64" s="6">
        <f>+baten!I134/baten!I18*100</f>
        <v>4.7849855527414116</v>
      </c>
      <c r="J64" s="6">
        <f>+baten!J134/baten!J18*100</f>
        <v>4.3354408121478309</v>
      </c>
      <c r="K64" s="6">
        <f>+baten!K134/baten!K18*100</f>
        <v>4.0030638207513185</v>
      </c>
      <c r="L64" s="6">
        <f>+baten!L134/baten!L18*100</f>
        <v>4.4263798099130742</v>
      </c>
      <c r="M64" s="6">
        <f>+baten!M134/baten!M18*100</f>
        <v>5.5234231517776378</v>
      </c>
      <c r="N64" s="6">
        <f>+baten!N134/baten!N18*100</f>
        <v>5.5745501243131566</v>
      </c>
      <c r="O64" s="6">
        <f>+baten!O134/baten!O18*100</f>
        <v>6.0973326945591033</v>
      </c>
      <c r="P64" s="6">
        <f>+baten!P134/baten!P18*100</f>
        <v>7.1604204215363847</v>
      </c>
      <c r="Q64" s="6">
        <f>+baten!Q134/baten!Q18*100</f>
        <v>7.815922203727113</v>
      </c>
      <c r="R64" s="6">
        <f>+baten!R134/baten!R18*100</f>
        <v>8.7882507617439423</v>
      </c>
      <c r="S64" s="6">
        <f>+baten!S134/baten!S18*100</f>
        <v>9.7627282475721557</v>
      </c>
      <c r="T64" s="6">
        <f>+baten!T134/baten!T18*100</f>
        <v>11.009070564708123</v>
      </c>
      <c r="U64" s="6">
        <f>+baten!U134/baten!U18*100</f>
        <v>10.427413615222921</v>
      </c>
      <c r="V64" s="6">
        <f>(baten!V134/baten!V18)*100</f>
        <v>9.8959958398335939</v>
      </c>
      <c r="W64" s="6">
        <f>(baten!W134/baten!W18)*100</f>
        <v>9.6634465873247013</v>
      </c>
      <c r="X64" s="6">
        <f>(baten!X134/baten!X18)*100</f>
        <v>8.2703960758677919</v>
      </c>
      <c r="Y64" s="6">
        <f>(baten!Y134/baten!Y18)*100</f>
        <v>7.1612760949450971</v>
      </c>
      <c r="Z64" s="6">
        <f>(baten!Z134/baten!Z18)*100</f>
        <v>8.9552148305649997</v>
      </c>
    </row>
    <row r="65" spans="1:26" s="3" customFormat="1">
      <c r="A65" s="3" t="s">
        <v>33</v>
      </c>
      <c r="B65" s="7">
        <f>+baten!B135/baten!B19*100</f>
        <v>5.0380238797509458</v>
      </c>
      <c r="C65" s="7">
        <f>+baten!C135/baten!C19*100</f>
        <v>5.0394104122716739</v>
      </c>
      <c r="D65" s="7">
        <f>+baten!D135/baten!D19*100</f>
        <v>5.0786410448295047</v>
      </c>
      <c r="E65" s="7">
        <f>+baten!E135/baten!E19*100</f>
        <v>5.4420347287268527</v>
      </c>
      <c r="F65" s="7">
        <f>+baten!F135/baten!F19*100</f>
        <v>5.7382826771463042</v>
      </c>
      <c r="G65" s="8">
        <f>+baten!G135/baten!G19*100</f>
        <v>6.6995140395231259</v>
      </c>
      <c r="H65" s="8">
        <f>+baten!H135/baten!H19*100</f>
        <v>6.8558547525901501</v>
      </c>
      <c r="I65" s="8">
        <f>+baten!I135/baten!I19*100</f>
        <v>7.0140132906998849</v>
      </c>
      <c r="J65" s="8">
        <f>+baten!J135/baten!J19*100</f>
        <v>7.0057006274173927</v>
      </c>
      <c r="K65" s="8">
        <f>+baten!K135/baten!K19*100</f>
        <v>6.3646242222839575</v>
      </c>
      <c r="L65" s="8">
        <f>+baten!L135/baten!L19*100</f>
        <v>7.192581505208798</v>
      </c>
      <c r="M65" s="8">
        <f>+baten!M135/baten!M19*100</f>
        <v>7.7359004224876475</v>
      </c>
      <c r="N65" s="8">
        <f>+baten!N135/baten!N19*100</f>
        <v>7.8696108966328282</v>
      </c>
      <c r="O65" s="8">
        <f>+baten!O135/baten!O19*100</f>
        <v>8.269066656680943</v>
      </c>
      <c r="P65" s="8">
        <f>+baten!P135/baten!P19*100</f>
        <v>8.402504498465543</v>
      </c>
      <c r="Q65" s="8">
        <f>+baten!Q135/baten!Q19*100</f>
        <v>8.21086967898915</v>
      </c>
      <c r="R65" s="8">
        <f>+baten!R135/baten!R19*100</f>
        <v>8.5649977975068996</v>
      </c>
      <c r="S65" s="8">
        <f>+baten!S135/baten!S19*100</f>
        <v>8.8750210959924356</v>
      </c>
      <c r="T65" s="8">
        <f>+baten!T135/baten!T19*100</f>
        <v>9.2887428163158461</v>
      </c>
      <c r="U65" s="8">
        <f>+baten!U135/baten!U19*100</f>
        <v>9.3486363425348973</v>
      </c>
      <c r="V65" s="8">
        <f>(baten!V135/baten!V19)*100</f>
        <v>9.2258585393450563</v>
      </c>
      <c r="W65" s="8">
        <f>(baten!W135/baten!W19)*100</f>
        <v>9.8137909777126406</v>
      </c>
      <c r="X65" s="8">
        <f>(baten!X135/baten!X19)*100</f>
        <v>8.4873267360778293</v>
      </c>
      <c r="Y65" s="8">
        <f>(baten!Y135/baten!Y19)*100</f>
        <v>7.51363483171761</v>
      </c>
      <c r="Z65" s="8">
        <f>(baten!Z135/baten!Z19)*100</f>
        <v>9.5712383333939623</v>
      </c>
    </row>
    <row r="66" spans="1:26" s="2" customFormat="1">
      <c r="A66" s="2" t="s">
        <v>34</v>
      </c>
      <c r="B66" s="5">
        <f>+baten!B136/baten!B20*100</f>
        <v>27.935071323167733</v>
      </c>
      <c r="C66" s="5">
        <f>+baten!C136/baten!C20*100</f>
        <v>26.57703847176332</v>
      </c>
      <c r="D66" s="5">
        <f>+baten!D136/baten!D20*100</f>
        <v>24.81304750373905</v>
      </c>
      <c r="E66" s="5">
        <f>+baten!E136/baten!E20*100</f>
        <v>28.287862889122074</v>
      </c>
      <c r="F66" s="5">
        <f>+baten!F136/baten!F20*100</f>
        <v>26.004678887322136</v>
      </c>
      <c r="G66" s="6">
        <f>+baten!G136/baten!G20*100</f>
        <v>27.005574507030534</v>
      </c>
      <c r="H66" s="6">
        <f>+baten!H136/baten!H20*100</f>
        <v>25.723898858075039</v>
      </c>
      <c r="I66" s="6">
        <f>+baten!I136/baten!I20*100</f>
        <v>24.608312065847514</v>
      </c>
      <c r="J66" s="6">
        <f>+baten!J136/baten!J20*100</f>
        <v>23.35143899473044</v>
      </c>
      <c r="K66" s="6">
        <f>+baten!K136/baten!K20*100</f>
        <v>19.751857120278171</v>
      </c>
      <c r="L66" s="6">
        <f>+baten!L136/baten!L20*100</f>
        <v>19.531081644087521</v>
      </c>
      <c r="M66" s="6">
        <f>+baten!M136/baten!M20*100</f>
        <v>20.067682358743905</v>
      </c>
      <c r="N66" s="6">
        <f>+baten!N136/baten!N20*100</f>
        <v>21.263169756042597</v>
      </c>
      <c r="O66" s="6">
        <f>+baten!O136/baten!O20*100</f>
        <v>22.4986812027431</v>
      </c>
      <c r="P66" s="6">
        <f>+baten!P136/baten!P20*100</f>
        <v>24.313423097455363</v>
      </c>
      <c r="Q66" s="6">
        <f>+baten!Q136/baten!Q20*100</f>
        <v>27.695047195827229</v>
      </c>
      <c r="R66" s="6">
        <f>+baten!R136/baten!R20*100</f>
        <v>26.270569620253166</v>
      </c>
      <c r="S66" s="6">
        <f>+baten!S136/baten!S20*100</f>
        <v>25.343298870074584</v>
      </c>
      <c r="T66" s="6">
        <f>+baten!T136/baten!T20*100</f>
        <v>26.187074673180028</v>
      </c>
      <c r="U66" s="6">
        <f>+baten!U136/baten!U20*100</f>
        <v>24.825262660145107</v>
      </c>
      <c r="V66" s="6">
        <f>(baten!V136/baten!V20)*100</f>
        <v>24.2928870292887</v>
      </c>
      <c r="W66" s="6">
        <f>(baten!W136/baten!W20)*100</f>
        <v>23.124072081398044</v>
      </c>
      <c r="X66" s="6">
        <f>(baten!X136/baten!X20)*100</f>
        <v>20.761137452616563</v>
      </c>
      <c r="Y66" s="6">
        <f>(baten!Y136/baten!Y20)*100</f>
        <v>16.213150615169155</v>
      </c>
      <c r="Z66" s="6">
        <f>(baten!Z136/baten!Z20)*100</f>
        <v>20.569446159718872</v>
      </c>
    </row>
    <row r="67" spans="1:26" s="2" customFormat="1">
      <c r="A67" s="2" t="s">
        <v>35</v>
      </c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6">
        <f>+baten!M137/baten!M21*100</f>
        <v>6.7304407242910829</v>
      </c>
      <c r="N67" s="6">
        <f>+baten!N137/baten!N21*100</f>
        <v>7.4386705354787654</v>
      </c>
      <c r="O67" s="6">
        <f>+baten!O137/baten!O21*100</f>
        <v>5.7019476513615945</v>
      </c>
      <c r="P67" s="6">
        <f>+baten!P137/baten!P21*100</f>
        <v>5.6095664009333071</v>
      </c>
      <c r="Q67" s="6">
        <f>+baten!Q137/baten!Q21*100</f>
        <v>4.8926797263098694</v>
      </c>
      <c r="R67" s="6">
        <f>+baten!R137/baten!R21*100</f>
        <v>4.1489472046468201</v>
      </c>
      <c r="S67" s="6">
        <f>+baten!S137/baten!S21*100</f>
        <v>3.9258749720290731</v>
      </c>
      <c r="T67" s="6">
        <f>+baten!T137/baten!T21*100</f>
        <v>4.7757009345794392</v>
      </c>
      <c r="U67" s="6">
        <f>+baten!U137/baten!U21*100</f>
        <v>4.6248335059937844</v>
      </c>
      <c r="V67" s="6">
        <f>(baten!V137/baten!V21)*100</f>
        <v>4.5827586206896553</v>
      </c>
      <c r="W67" s="6">
        <f>(baten!W137/baten!W21)*100</f>
        <v>5.1881208070596729</v>
      </c>
      <c r="X67" s="6">
        <f>(baten!X137/baten!X21)*100</f>
        <v>3.5845281760586856</v>
      </c>
      <c r="Y67" s="6">
        <f>(baten!Y137/baten!Y21)*100</f>
        <v>3.6047398825929213</v>
      </c>
      <c r="Z67" s="6">
        <f>(baten!Z137/baten!Z21)*100</f>
        <v>3.3511271389983679</v>
      </c>
    </row>
    <row r="68" spans="1:26" s="2" customFormat="1">
      <c r="A68" s="2" t="s">
        <v>36</v>
      </c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6">
        <f>+baten!M138/baten!M22*100</f>
        <v>7.5757575757575761</v>
      </c>
      <c r="N68" s="6">
        <f>+baten!N138/baten!N22*100</f>
        <v>7.4900398406374507</v>
      </c>
      <c r="O68" s="6">
        <f>+baten!O138/baten!O22*100</f>
        <v>9.2482915717539882</v>
      </c>
      <c r="P68" s="6">
        <f>+baten!P138/baten!P22*100</f>
        <v>9.4776748104465049</v>
      </c>
      <c r="Q68" s="6">
        <f>+baten!Q138/baten!Q22*100</f>
        <v>11.059518784297172</v>
      </c>
      <c r="R68" s="6">
        <f>+baten!R138/baten!R22*100</f>
        <v>10.722432743246046</v>
      </c>
      <c r="S68" s="6">
        <f>+baten!S138/baten!S22*100</f>
        <v>10.280680100766036</v>
      </c>
      <c r="T68" s="6">
        <f>+baten!T138/baten!T22*100</f>
        <v>10.08717310087173</v>
      </c>
      <c r="U68" s="6">
        <f>+baten!U138/baten!U22*100</f>
        <v>8.1639517445140299</v>
      </c>
      <c r="V68" s="6">
        <f>(baten!V138/baten!V22)*100</f>
        <v>6.6710909090909096</v>
      </c>
      <c r="W68" s="6">
        <f>(baten!W138/baten!W22)*100</f>
        <v>7.4103299414904384</v>
      </c>
      <c r="X68" s="6">
        <f>(baten!X138/baten!X22)*100</f>
        <v>5.5985705777248356</v>
      </c>
      <c r="Y68" s="6">
        <f>(baten!Y138/baten!Y22)*100</f>
        <v>6.0380286320337513</v>
      </c>
      <c r="Z68" s="6">
        <f>(baten!Z138/baten!Z22)*100</f>
        <v>5.8764223873488532</v>
      </c>
    </row>
    <row r="69" spans="1:26" s="2" customFormat="1">
      <c r="A69" s="2" t="s">
        <v>37</v>
      </c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6">
        <f>+baten!M139/baten!M23*100</f>
        <v>15.531914893617021</v>
      </c>
      <c r="N69" s="6">
        <f>+baten!N139/baten!N23*100</f>
        <v>13.951381549146912</v>
      </c>
      <c r="O69" s="6">
        <f>+baten!O139/baten!O23*100</f>
        <v>14.920217140977135</v>
      </c>
      <c r="P69" s="6">
        <f>+baten!P139/baten!P23*100</f>
        <v>14.642313546423132</v>
      </c>
      <c r="Q69" s="6">
        <f>+baten!Q139/baten!Q23*100</f>
        <v>16.919381474253118</v>
      </c>
      <c r="R69" s="6">
        <f>+baten!R139/baten!R23*100</f>
        <v>11.842389507903167</v>
      </c>
      <c r="S69" s="6">
        <f>+baten!S139/baten!S23*100</f>
        <v>11.277270319308414</v>
      </c>
      <c r="T69" s="6">
        <f>+baten!T139/baten!T23*100</f>
        <v>10.717988595127007</v>
      </c>
      <c r="U69" s="6">
        <f>+baten!U139/baten!U23*100</f>
        <v>10.15110039831649</v>
      </c>
      <c r="V69" s="6">
        <f>(baten!V139/baten!V23)*100</f>
        <v>9.7107176470588232</v>
      </c>
      <c r="W69" s="6">
        <f>(baten!W139/baten!W23)*100</f>
        <v>11.231645789829384</v>
      </c>
      <c r="X69" s="6">
        <f>(baten!X139/baten!X23)*100</f>
        <v>9.5177395368599971</v>
      </c>
      <c r="Y69" s="6">
        <f>(baten!Y139/baten!Y23)*100</f>
        <v>7.9115437570218567</v>
      </c>
      <c r="Z69" s="6">
        <f>(baten!Z139/baten!Z23)*100</f>
        <v>9.7611093062648209</v>
      </c>
    </row>
    <row r="70" spans="1:26" s="2" customFormat="1">
      <c r="A70" s="2" t="s">
        <v>38</v>
      </c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6">
        <f>+baten!M140/baten!M24*100</f>
        <v>4.9468791500664011</v>
      </c>
      <c r="N70" s="6">
        <f>+baten!N140/baten!N24*100</f>
        <v>5.73208722741433</v>
      </c>
      <c r="O70" s="6">
        <f>+baten!O140/baten!O24*100</f>
        <v>5.7304277643260688</v>
      </c>
      <c r="P70" s="6">
        <f>+baten!P140/baten!P24*100</f>
        <v>7.2123176661264194</v>
      </c>
      <c r="Q70" s="6">
        <f>+baten!Q140/baten!Q24*100</f>
        <v>6.6387726638772664</v>
      </c>
      <c r="R70" s="6">
        <f>+baten!R140/baten!R24*100</f>
        <v>6.9967498168862425</v>
      </c>
      <c r="S70" s="6">
        <f>+baten!S140/baten!S24*100</f>
        <v>6.558476898611791</v>
      </c>
      <c r="T70" s="6">
        <f>+baten!T140/baten!T24*100</f>
        <v>5.9513074842200187</v>
      </c>
      <c r="U70" s="6">
        <f>+baten!U140/baten!U24*100</f>
        <v>7.0000543670889179</v>
      </c>
      <c r="V70" s="6">
        <f>(baten!V140/baten!V24)*100</f>
        <v>5.4623877551020401</v>
      </c>
      <c r="W70" s="6">
        <f>(baten!W140/baten!W24)*100</f>
        <v>5.1270124360799052</v>
      </c>
      <c r="X70" s="6">
        <f>(baten!X140/baten!X24)*100</f>
        <v>3.9904229848363935</v>
      </c>
      <c r="Y70" s="6">
        <f>(baten!Y140/baten!Y24)*100</f>
        <v>3.5484331961961795</v>
      </c>
      <c r="Z70" s="6">
        <f>(baten!Z140/baten!Z24)*100</f>
        <v>3.2318024985990568</v>
      </c>
    </row>
    <row r="71" spans="1:26" s="3" customFormat="1">
      <c r="A71" s="3" t="s">
        <v>39</v>
      </c>
      <c r="B71" s="7">
        <f>+baten!B141/baten!B25*100</f>
        <v>5.3308519635272864</v>
      </c>
      <c r="C71" s="7">
        <f>+baten!C141/baten!C25*100</f>
        <v>5.3048247122765293</v>
      </c>
      <c r="D71" s="7">
        <f>+baten!D141/baten!D25*100</f>
        <v>5.3210955791266068</v>
      </c>
      <c r="E71" s="7">
        <f>+baten!E141/baten!E25*100</f>
        <v>5.715550958534684</v>
      </c>
      <c r="F71" s="7">
        <f>+baten!F141/baten!F25*100</f>
        <v>5.994315708927048</v>
      </c>
      <c r="G71" s="8">
        <f>+baten!G141/baten!G25*100</f>
        <v>6.9874682647911026</v>
      </c>
      <c r="H71" s="8">
        <f>+baten!H141/baten!H25*100</f>
        <v>7.1075654906679597</v>
      </c>
      <c r="I71" s="8">
        <f>+baten!I141/baten!I25*100</f>
        <v>7.2420443904121976</v>
      </c>
      <c r="J71" s="8">
        <f>+baten!J141/baten!J25*100</f>
        <v>7.2170815102740953</v>
      </c>
      <c r="K71" s="8">
        <f>+baten!K141/baten!K25*100</f>
        <v>6.5193715980424223</v>
      </c>
      <c r="L71" s="8">
        <f>+baten!L141/baten!L25*100</f>
        <v>7.3422659314838281</v>
      </c>
      <c r="M71" s="8">
        <f>+baten!M141/baten!M25*100</f>
        <v>7.8942819315708253</v>
      </c>
      <c r="N71" s="8">
        <f>+baten!N141/baten!N25*100</f>
        <v>8.0300203796139602</v>
      </c>
      <c r="O71" s="8">
        <f>+baten!O141/baten!O25*100</f>
        <v>8.4268432111586034</v>
      </c>
      <c r="P71" s="8">
        <f>+baten!P141/baten!P25*100</f>
        <v>8.5743263764488908</v>
      </c>
      <c r="Q71" s="8">
        <f>+baten!Q141/baten!Q25*100</f>
        <v>8.4085994308009582</v>
      </c>
      <c r="R71" s="8">
        <f>+baten!R141/baten!R25*100</f>
        <v>8.7292388312239879</v>
      </c>
      <c r="S71" s="8">
        <f>+baten!S141/baten!S25*100</f>
        <v>9.019285573941664</v>
      </c>
      <c r="T71" s="8">
        <f>+baten!T141/baten!T25*100</f>
        <v>9.4396546767553691</v>
      </c>
      <c r="U71" s="8">
        <f>+baten!U141/baten!U25*100</f>
        <v>9.4844311681972133</v>
      </c>
      <c r="V71" s="8">
        <f>(baten!V141/baten!V25)*100</f>
        <v>9.3561967613333827</v>
      </c>
      <c r="W71" s="8">
        <f>(baten!W141/baten!W25)*100</f>
        <v>9.9286105163227969</v>
      </c>
      <c r="X71" s="8">
        <f>(baten!X141/baten!X25)*100</f>
        <v>8.5919279216353068</v>
      </c>
      <c r="Y71" s="8">
        <f>(baten!Y141/baten!Y25)*100</f>
        <v>7.5877389975291241</v>
      </c>
      <c r="Z71" s="8">
        <f>(baten!Z141/baten!Z25)*100</f>
        <v>9.6552301662924016</v>
      </c>
    </row>
    <row r="73" spans="1:26" s="2" customFormat="1">
      <c r="A73" s="3" t="s">
        <v>53</v>
      </c>
    </row>
    <row r="74" spans="1:26" s="2" customFormat="1">
      <c r="A74" s="3"/>
      <c r="B74" s="4">
        <v>2000</v>
      </c>
      <c r="C74" s="4">
        <v>2001</v>
      </c>
      <c r="D74" s="4">
        <v>2002</v>
      </c>
      <c r="E74" s="4">
        <v>2003</v>
      </c>
      <c r="F74" s="4">
        <v>2004</v>
      </c>
      <c r="G74" s="3">
        <v>2004</v>
      </c>
      <c r="H74" s="3">
        <v>2005</v>
      </c>
      <c r="I74" s="3">
        <v>2006</v>
      </c>
      <c r="J74" s="3">
        <v>2007</v>
      </c>
      <c r="K74" s="3">
        <v>2008</v>
      </c>
      <c r="L74" s="3">
        <v>2009</v>
      </c>
      <c r="M74" s="3">
        <v>2010</v>
      </c>
      <c r="N74" s="3">
        <v>2011</v>
      </c>
      <c r="O74" s="3">
        <v>2012</v>
      </c>
      <c r="P74" s="3">
        <v>2013</v>
      </c>
      <c r="Q74" s="3">
        <v>2014</v>
      </c>
      <c r="R74" s="3">
        <v>2015</v>
      </c>
      <c r="S74" s="3">
        <v>2016</v>
      </c>
      <c r="T74" s="3">
        <v>2017</v>
      </c>
      <c r="U74" s="3">
        <v>2018</v>
      </c>
      <c r="V74" s="3">
        <v>2019</v>
      </c>
      <c r="W74" s="3">
        <v>2020</v>
      </c>
      <c r="X74" s="3">
        <v>2021</v>
      </c>
      <c r="Y74" s="3">
        <v>2022</v>
      </c>
      <c r="Z74" s="3">
        <v>2023</v>
      </c>
    </row>
    <row r="75" spans="1:26" s="2" customFormat="1">
      <c r="A75" s="2" t="s">
        <v>20</v>
      </c>
      <c r="B75" s="5">
        <f>+baten!B145/baten!B6*100</f>
        <v>8.3398394091533348</v>
      </c>
      <c r="C75" s="5">
        <f>+baten!C145/baten!C6*100</f>
        <v>11.185622317596566</v>
      </c>
      <c r="D75" s="5">
        <f>+baten!D145/baten!D6*100</f>
        <v>11.969770843490981</v>
      </c>
      <c r="E75" s="5">
        <f>+baten!E145/baten!E6*100</f>
        <v>9.6411355115158006</v>
      </c>
      <c r="F75" s="5">
        <f>+baten!F145/baten!F6*100</f>
        <v>8.2590456213948613</v>
      </c>
      <c r="G75" s="6">
        <f>+baten!G145/baten!G6*100</f>
        <v>11.483776886620488</v>
      </c>
      <c r="H75" s="6">
        <f>+baten!H145/baten!H6*100</f>
        <v>11.57167530224525</v>
      </c>
      <c r="I75" s="6">
        <f>+baten!I145/baten!I6*100</f>
        <v>10.969738651994497</v>
      </c>
      <c r="J75" s="6">
        <f>+baten!J145/baten!J6*100</f>
        <v>11.665004985044867</v>
      </c>
      <c r="K75" s="6">
        <f>+baten!K145/baten!K6*100</f>
        <v>7.7011230804492321</v>
      </c>
      <c r="L75" s="6">
        <f>+baten!L145/baten!L6*100</f>
        <v>8.9367936375052324</v>
      </c>
      <c r="M75" s="6">
        <f>+baten!M145/baten!M6*100</f>
        <v>6.0121457489878543</v>
      </c>
      <c r="N75" s="6">
        <f>+baten!N145/baten!N6*100</f>
        <v>6.1006411501845728</v>
      </c>
      <c r="O75" s="6">
        <f>+baten!O145/baten!O6*100</f>
        <v>6.4214827787507298</v>
      </c>
      <c r="P75" s="6">
        <f>+baten!P145/baten!P6*100</f>
        <v>5.588179579465808</v>
      </c>
      <c r="Q75" s="6">
        <f>+baten!Q145/baten!Q6*100</f>
        <v>5.8391545763926214</v>
      </c>
      <c r="R75" s="6">
        <f>+baten!R145/baten!R6*100</f>
        <v>6.8936170212765964</v>
      </c>
      <c r="S75" s="6">
        <f>+baten!S145/baten!S6*100</f>
        <v>6.0263026469119358</v>
      </c>
      <c r="T75" s="6">
        <f>+baten!T145/baten!T6*100</f>
        <v>6.7372473532242543</v>
      </c>
      <c r="U75" s="6">
        <f>+baten!U145/baten!U6*100</f>
        <v>5.8562011344473408</v>
      </c>
      <c r="V75" s="6">
        <f>(baten!V145/baten!V6)*100</f>
        <v>6.4878262137337801</v>
      </c>
      <c r="W75" s="6">
        <f>(baten!W145/baten!W6)*100</f>
        <v>4.9504950495049505</v>
      </c>
      <c r="X75" s="6">
        <f>(baten!X145/baten!X6)*100</f>
        <v>6.522578155152452</v>
      </c>
      <c r="Y75" s="6">
        <f>(baten!Y145/baten!Y6)*100</f>
        <v>4.4056116170317496</v>
      </c>
      <c r="Z75" s="6">
        <f>(baten!Z145/baten!Z6)*100</f>
        <v>4.360952700436096</v>
      </c>
    </row>
    <row r="76" spans="1:26" s="2" customFormat="1">
      <c r="A76" s="2" t="s">
        <v>21</v>
      </c>
      <c r="B76" s="5">
        <f>+baten!B146/baten!B7*100</f>
        <v>0.83062024405259305</v>
      </c>
      <c r="C76" s="5">
        <f>+baten!C146/baten!C7*100</f>
        <v>1.8430687518034152</v>
      </c>
      <c r="D76" s="5">
        <f>+baten!D146/baten!D7*100</f>
        <v>0.67738461716603449</v>
      </c>
      <c r="E76" s="5">
        <f>+baten!E146/baten!E7*100</f>
        <v>0.77473116671049469</v>
      </c>
      <c r="F76" s="5">
        <f>+baten!F146/baten!F7*100</f>
        <v>5.084875950533835</v>
      </c>
      <c r="G76" s="6">
        <f>+baten!G146/baten!G7*100</f>
        <v>5.848583529611326</v>
      </c>
      <c r="H76" s="6">
        <f>+baten!H146/baten!H7*100</f>
        <v>6.7553490000497707</v>
      </c>
      <c r="I76" s="6">
        <f>+baten!I146/baten!I7*100</f>
        <v>5.6847977499987579</v>
      </c>
      <c r="J76" s="6">
        <f>+baten!J146/baten!J7*100</f>
        <v>6.4511003783876335</v>
      </c>
      <c r="K76" s="6">
        <f>+baten!K146/baten!K7*100</f>
        <v>6.9023592950540076</v>
      </c>
      <c r="L76" s="6">
        <f>+baten!L146/baten!L7*100</f>
        <v>8.0694537329372551</v>
      </c>
      <c r="M76" s="6">
        <f>+baten!M146/baten!M7*100</f>
        <v>6.4828368415785445</v>
      </c>
      <c r="N76" s="6">
        <f>+baten!N146/baten!N7*100</f>
        <v>6.2219001920886576</v>
      </c>
      <c r="O76" s="6">
        <f>+baten!O146/baten!O7*100</f>
        <v>5.8826233366429737</v>
      </c>
      <c r="P76" s="6">
        <f>+baten!P146/baten!P7*100</f>
        <v>5.4503946767315705</v>
      </c>
      <c r="Q76" s="6">
        <f>+baten!Q146/baten!Q7*100</f>
        <v>5.9239520087439139</v>
      </c>
      <c r="R76" s="6">
        <f>+baten!R146/baten!R7*100</f>
        <v>7.8254032115067371</v>
      </c>
      <c r="S76" s="6">
        <f>+baten!S146/baten!S7*100</f>
        <v>7.0313404204497036</v>
      </c>
      <c r="T76" s="6">
        <f>+baten!T146/baten!T7*100</f>
        <v>6.3067644433385324</v>
      </c>
      <c r="U76" s="6">
        <f>+baten!U146/baten!U7*100</f>
        <v>6.0660888103453114</v>
      </c>
      <c r="V76" s="6">
        <f>(baten!V146/baten!V7)*100</f>
        <v>6.6240651121865373</v>
      </c>
      <c r="W76" s="6">
        <f>(baten!W146/baten!W7)*100</f>
        <v>5.2408138102438686</v>
      </c>
      <c r="X76" s="6">
        <f>(baten!X146/baten!X7)*100</f>
        <v>5.2982163857310862</v>
      </c>
      <c r="Y76" s="6">
        <f>(baten!Y146/baten!Y7)*100</f>
        <v>5.5454293875674843</v>
      </c>
      <c r="Z76" s="6">
        <f>(baten!Z146/baten!Z7)*100</f>
        <v>5.8739154681157357</v>
      </c>
    </row>
    <row r="77" spans="1:26" s="2" customFormat="1">
      <c r="A77" s="2" t="s">
        <v>22</v>
      </c>
      <c r="B77" s="5">
        <f>+baten!B147/baten!B8*100</f>
        <v>8.4817778627509686</v>
      </c>
      <c r="C77" s="5">
        <f>+baten!C147/baten!C8*100</f>
        <v>9.3104248897144188</v>
      </c>
      <c r="D77" s="5">
        <f>+baten!D147/baten!D8*100</f>
        <v>12.229739381111299</v>
      </c>
      <c r="E77" s="5">
        <f>+baten!E147/baten!E8*100</f>
        <v>9.9406605663250289</v>
      </c>
      <c r="F77" s="5">
        <f>+baten!F147/baten!F8*100</f>
        <v>9.0032114927312392</v>
      </c>
      <c r="G77" s="6">
        <f>+baten!G147/baten!G8*100</f>
        <v>10.459809126877699</v>
      </c>
      <c r="H77" s="6">
        <f>+baten!H147/baten!H8*100</f>
        <v>11.019179524295161</v>
      </c>
      <c r="I77" s="6">
        <f>+baten!I147/baten!I8*100</f>
        <v>13.205423186504047</v>
      </c>
      <c r="J77" s="6">
        <f>+baten!J147/baten!J8*100</f>
        <v>9.2701189188705051</v>
      </c>
      <c r="K77" s="6">
        <f>+baten!K147/baten!K8*100</f>
        <v>9.4744540884772661</v>
      </c>
      <c r="L77" s="6">
        <f>+baten!L147/baten!L8*100</f>
        <v>9.9964725877310201</v>
      </c>
      <c r="M77" s="6">
        <f>+baten!M147/baten!M8*100</f>
        <v>9.3810141410760615</v>
      </c>
      <c r="N77" s="6">
        <f>+baten!N147/baten!N8*100</f>
        <v>11.727678195741818</v>
      </c>
      <c r="O77" s="6">
        <f>+baten!O147/baten!O8*100</f>
        <v>8.7807894633789765</v>
      </c>
      <c r="P77" s="6">
        <f>+baten!P147/baten!P8*100</f>
        <v>9.7335181400302275</v>
      </c>
      <c r="Q77" s="6">
        <f>+baten!Q147/baten!Q8*100</f>
        <v>8.4209260598186351</v>
      </c>
      <c r="R77" s="6">
        <f>+baten!R147/baten!R8*100</f>
        <v>9.0577511697207491</v>
      </c>
      <c r="S77" s="6">
        <f>+baten!S147/baten!S8*100</f>
        <v>10.855276790832679</v>
      </c>
      <c r="T77" s="6">
        <f>+baten!T147/baten!T8*100</f>
        <v>9.485139987365951</v>
      </c>
      <c r="U77" s="6">
        <f>+baten!U147/baten!U8*100</f>
        <v>8.9550928956561524</v>
      </c>
      <c r="V77" s="6">
        <f>(baten!V147/baten!V8)*100</f>
        <v>8.34145293021923</v>
      </c>
      <c r="W77" s="6">
        <f>(baten!W147/baten!W8)*100</f>
        <v>7.975623314185369</v>
      </c>
      <c r="X77" s="6">
        <f>(baten!X147/baten!X8)*100</f>
        <v>7.248891141807122</v>
      </c>
      <c r="Y77" s="6">
        <f>(baten!Y147/baten!Y8)*100</f>
        <v>7.8990357038637926</v>
      </c>
      <c r="Z77" s="6">
        <f>(baten!Z147/baten!Z8)*100</f>
        <v>7.0827313797099372</v>
      </c>
    </row>
    <row r="78" spans="1:26" s="2" customFormat="1">
      <c r="A78" s="2" t="s">
        <v>23</v>
      </c>
      <c r="B78" s="5">
        <f>+baten!B148/baten!B9*100</f>
        <v>15.224267178043979</v>
      </c>
      <c r="C78" s="5">
        <f>+baten!C148/baten!C9*100</f>
        <v>12.562693373701492</v>
      </c>
      <c r="D78" s="5">
        <f>+baten!D148/baten!D9*100</f>
        <v>14.841089670828604</v>
      </c>
      <c r="E78" s="5">
        <f>+baten!E148/baten!E9*100</f>
        <v>14.838537496663998</v>
      </c>
      <c r="F78" s="5">
        <f>+baten!F148/baten!F9*100</f>
        <v>12.897699461576115</v>
      </c>
      <c r="G78" s="6">
        <f>+baten!G148/baten!G9*100</f>
        <v>15.541138307283987</v>
      </c>
      <c r="H78" s="6">
        <f>+baten!H148/baten!H9*100</f>
        <v>14.900754822476936</v>
      </c>
      <c r="I78" s="6">
        <f>+baten!I148/baten!I9*100</f>
        <v>13.731263383297643</v>
      </c>
      <c r="J78" s="6">
        <f>+baten!J148/baten!J9*100</f>
        <v>16.455387615797175</v>
      </c>
      <c r="K78" s="6">
        <f>+baten!K148/baten!K9*100</f>
        <v>12.801822323462414</v>
      </c>
      <c r="L78" s="6">
        <f>+baten!L148/baten!L9*100</f>
        <v>12.580093976932934</v>
      </c>
      <c r="M78" s="6">
        <f>+baten!M148/baten!M9*100</f>
        <v>11.61566946014422</v>
      </c>
      <c r="N78" s="6">
        <f>+baten!N148/baten!N9*100</f>
        <v>12.944864466162642</v>
      </c>
      <c r="O78" s="6">
        <f>+baten!O148/baten!O9*100</f>
        <v>12.28428279829282</v>
      </c>
      <c r="P78" s="6">
        <f>+baten!P148/baten!P9*100</f>
        <v>12.458038045505408</v>
      </c>
      <c r="Q78" s="6">
        <f>+baten!Q148/baten!Q9*100</f>
        <v>14.076680866827191</v>
      </c>
      <c r="R78" s="6">
        <f>+baten!R148/baten!R9*100</f>
        <v>12.398484028153762</v>
      </c>
      <c r="S78" s="6">
        <f>+baten!S148/baten!S9*100</f>
        <v>14.632078670735844</v>
      </c>
      <c r="T78" s="6">
        <f>+baten!T148/baten!T9*100</f>
        <v>14.796747967479677</v>
      </c>
      <c r="U78" s="6">
        <f>+baten!U148/baten!U9*100</f>
        <v>14.829072990452726</v>
      </c>
      <c r="V78" s="6">
        <f>(baten!V148/baten!V9)*100</f>
        <v>14.938307873090483</v>
      </c>
      <c r="W78" s="6">
        <f>(baten!W148/baten!W9)*100</f>
        <v>15.053920139900903</v>
      </c>
      <c r="X78" s="6">
        <f>(baten!X148/baten!X9)*100</f>
        <v>15.132978723404255</v>
      </c>
      <c r="Y78" s="6">
        <f>(baten!Y148/baten!Y9)*100</f>
        <v>15.518518518518517</v>
      </c>
      <c r="Z78" s="6">
        <f>(baten!Z148/baten!Z9)*100</f>
        <v>13.426086956521738</v>
      </c>
    </row>
    <row r="79" spans="1:26" s="2" customFormat="1">
      <c r="A79" s="2" t="s">
        <v>24</v>
      </c>
      <c r="B79" s="5">
        <f>+baten!B149/baten!B10*100</f>
        <v>13.708040522864023</v>
      </c>
      <c r="C79" s="5">
        <f>+baten!C149/baten!C10*100</f>
        <v>13.041239723830586</v>
      </c>
      <c r="D79" s="5">
        <f>+baten!D149/baten!D10*100</f>
        <v>13.093234860357567</v>
      </c>
      <c r="E79" s="5">
        <f>+baten!E149/baten!E10*100</f>
        <v>14.493581949369116</v>
      </c>
      <c r="F79" s="5">
        <f>+baten!F149/baten!F10*100</f>
        <v>14.381406329891458</v>
      </c>
      <c r="G79" s="6">
        <f>+baten!G149/baten!G10*100</f>
        <v>18.613813013546523</v>
      </c>
      <c r="H79" s="6">
        <f>+baten!H149/baten!H10*100</f>
        <v>18.093059374147373</v>
      </c>
      <c r="I79" s="6">
        <f>+baten!I149/baten!I10*100</f>
        <v>18.490426493549183</v>
      </c>
      <c r="J79" s="6">
        <f>+baten!J149/baten!J10*100</f>
        <v>18.329737805945847</v>
      </c>
      <c r="K79" s="6">
        <f>+baten!K149/baten!K10*100</f>
        <v>15.413559811798406</v>
      </c>
      <c r="L79" s="6">
        <f>+baten!L149/baten!L10*100</f>
        <v>12.092518906628442</v>
      </c>
      <c r="M79" s="6">
        <f>+baten!M149/baten!M10*100</f>
        <v>12.751457649158823</v>
      </c>
      <c r="N79" s="6">
        <f>+baten!N149/baten!N10*100</f>
        <v>10.607388598833502</v>
      </c>
      <c r="O79" s="6">
        <f>+baten!O149/baten!O10*100</f>
        <v>11.772668446971736</v>
      </c>
      <c r="P79" s="6">
        <f>+baten!P149/baten!P10*100</f>
        <v>11.333541469296355</v>
      </c>
      <c r="Q79" s="6">
        <f>+baten!Q149/baten!Q10*100</f>
        <v>12.05115477061344</v>
      </c>
      <c r="R79" s="6">
        <f>+baten!R149/baten!R10*100</f>
        <v>12.211407321644081</v>
      </c>
      <c r="S79" s="6">
        <f>+baten!S149/baten!S10*100</f>
        <v>11.449279661435932</v>
      </c>
      <c r="T79" s="6">
        <f>+baten!T149/baten!T10*100</f>
        <v>10.528166838555752</v>
      </c>
      <c r="U79" s="6">
        <f>+baten!U149/baten!U10*100</f>
        <v>8.9885216578429343</v>
      </c>
      <c r="V79" s="6">
        <f>(baten!V149/baten!V10)*100</f>
        <v>10.687354865948913</v>
      </c>
      <c r="W79" s="6">
        <f>(baten!W149/baten!W10)*100</f>
        <v>8.313883080584807</v>
      </c>
      <c r="X79" s="6">
        <f>(baten!X149/baten!X10)*100</f>
        <v>7.5720851684466055</v>
      </c>
      <c r="Y79" s="6">
        <f>(baten!Y149/baten!Y10)*100</f>
        <v>8.454765616749512</v>
      </c>
      <c r="Z79" s="6">
        <f>(baten!Z149/baten!Z10)*100</f>
        <v>9.8520890515401032</v>
      </c>
    </row>
    <row r="80" spans="1:26" s="2" customFormat="1">
      <c r="A80" s="2" t="s">
        <v>25</v>
      </c>
      <c r="B80" s="5">
        <f>+baten!B150/baten!B11*100</f>
        <v>10.647924984765941</v>
      </c>
      <c r="C80" s="5">
        <f>+baten!C150/baten!C11*100</f>
        <v>14.793019480519481</v>
      </c>
      <c r="D80" s="5">
        <f>+baten!D150/baten!D11*100</f>
        <v>15.535679564456546</v>
      </c>
      <c r="E80" s="5">
        <f>+baten!E150/baten!E11*100</f>
        <v>15.691041705629324</v>
      </c>
      <c r="F80" s="5">
        <f>+baten!F150/baten!F11*100</f>
        <v>10.425925925925926</v>
      </c>
      <c r="G80" s="6">
        <f>+baten!G150/baten!G11*100</f>
        <v>13.671685284118503</v>
      </c>
      <c r="H80" s="6">
        <f>+baten!H150/baten!H11*100</f>
        <v>14.365152919369786</v>
      </c>
      <c r="I80" s="6">
        <f>+baten!I150/baten!I11*100</f>
        <v>14.602587800369687</v>
      </c>
      <c r="J80" s="6">
        <f>+baten!J150/baten!J11*100</f>
        <v>16.415525114155251</v>
      </c>
      <c r="K80" s="6">
        <f>+baten!K150/baten!K11*100</f>
        <v>10.545919512742676</v>
      </c>
      <c r="L80" s="6">
        <f>+baten!L150/baten!L11*100</f>
        <v>11.505123123816972</v>
      </c>
      <c r="M80" s="6">
        <f>+baten!M150/baten!M11*100</f>
        <v>15.467759597451236</v>
      </c>
      <c r="N80" s="6">
        <f>+baten!N150/baten!N11*100</f>
        <v>12.169718964047879</v>
      </c>
      <c r="O80" s="6">
        <f>+baten!O150/baten!O11*100</f>
        <v>12.969004893964112</v>
      </c>
      <c r="P80" s="6">
        <f>+baten!P150/baten!P11*100</f>
        <v>9.1030789825970544</v>
      </c>
      <c r="Q80" s="6">
        <f>+baten!Q150/baten!Q11*100</f>
        <v>7.1978573819886176</v>
      </c>
      <c r="R80" s="6">
        <f>+baten!R150/baten!R11*100</f>
        <v>3.9736952567510837</v>
      </c>
      <c r="S80" s="6">
        <f>+baten!S150/baten!S11*100</f>
        <v>7.413290971670639</v>
      </c>
      <c r="T80" s="6">
        <f>+baten!T150/baten!T11*100</f>
        <v>4.7456738332459363</v>
      </c>
      <c r="U80" s="6">
        <f>+baten!U150/baten!U11*100</f>
        <v>3.7982643692617279</v>
      </c>
      <c r="V80" s="6">
        <f>(baten!V150/baten!V11)*100</f>
        <v>3.4536515169684616</v>
      </c>
      <c r="W80" s="6">
        <f>(baten!W150/baten!W11)*100</f>
        <v>2.2164888002814584</v>
      </c>
      <c r="X80" s="6">
        <f>(baten!X150/baten!X11)*100</f>
        <v>2.7938964109176876</v>
      </c>
      <c r="Y80" s="6">
        <f>(baten!Y150/baten!Y11)*100</f>
        <v>3.8353130662371657</v>
      </c>
      <c r="Z80" s="6">
        <f>(baten!Z150/baten!Z11)*100</f>
        <v>3.5941387890517005</v>
      </c>
    </row>
    <row r="81" spans="1:26" s="2" customFormat="1">
      <c r="A81" s="2" t="s">
        <v>26</v>
      </c>
      <c r="B81" s="5">
        <f>+baten!B151/baten!B12*100</f>
        <v>5.5920505962366391</v>
      </c>
      <c r="C81" s="5">
        <f>+baten!C151/baten!C12*100</f>
        <v>6.7078838095298519</v>
      </c>
      <c r="D81" s="5">
        <f>+baten!D151/baten!D12*100</f>
        <v>7.2965116279069777</v>
      </c>
      <c r="E81" s="5">
        <f>+baten!E151/baten!E12*100</f>
        <v>7.3921406979939537</v>
      </c>
      <c r="F81" s="5">
        <f>+baten!F151/baten!F12*100</f>
        <v>6.4941921858500535</v>
      </c>
      <c r="G81" s="6">
        <f>+baten!G151/baten!G12*100</f>
        <v>8.7544483985765122</v>
      </c>
      <c r="H81" s="6">
        <f>+baten!H151/baten!H12*100</f>
        <v>9.2265943012211658</v>
      </c>
      <c r="I81" s="6">
        <f>+baten!I151/baten!I12*100</f>
        <v>13.372817955112218</v>
      </c>
      <c r="J81" s="6">
        <f>+baten!J151/baten!J12*100</f>
        <v>12.088588126730235</v>
      </c>
      <c r="K81" s="6">
        <f>+baten!K151/baten!K12*100</f>
        <v>10.436527847466131</v>
      </c>
      <c r="L81" s="6">
        <f>+baten!L151/baten!L12*100</f>
        <v>8.9978576529397749</v>
      </c>
      <c r="M81" s="6">
        <f>+baten!M151/baten!M12*100</f>
        <v>9.2250922509225095</v>
      </c>
      <c r="N81" s="6">
        <f>+baten!N151/baten!N12*100</f>
        <v>9.6149662823580595</v>
      </c>
      <c r="O81" s="6">
        <f>+baten!O151/baten!O12*100</f>
        <v>10.076398926285361</v>
      </c>
      <c r="P81" s="6">
        <f>+baten!P151/baten!P12*100</f>
        <v>11.10263865382986</v>
      </c>
      <c r="Q81" s="6">
        <f>+baten!Q151/baten!Q12*100</f>
        <v>10.87757829415604</v>
      </c>
      <c r="R81" s="6">
        <f>+baten!R151/baten!R12*100</f>
        <v>10.782502928191729</v>
      </c>
      <c r="S81" s="6">
        <f>+baten!S151/baten!S12*100</f>
        <v>11.477449207637145</v>
      </c>
      <c r="T81" s="6">
        <f>+baten!T151/baten!T12*100</f>
        <v>10.713992678000009</v>
      </c>
      <c r="U81" s="6">
        <f>+baten!U151/baten!U12*100</f>
        <v>10.7555094073491</v>
      </c>
      <c r="V81" s="6">
        <f>(baten!V151/baten!V12)*100</f>
        <v>10.743854649091558</v>
      </c>
      <c r="W81" s="6">
        <f>(baten!W151/baten!W12)*100</f>
        <v>9.9417083503514423</v>
      </c>
      <c r="X81" s="6">
        <f>(baten!X151/baten!X12)*100</f>
        <v>8.7666591301169827</v>
      </c>
      <c r="Y81" s="6">
        <f>(baten!Y151/baten!Y12)*100</f>
        <v>9.4515057727083054</v>
      </c>
      <c r="Z81" s="6">
        <f>(baten!Z151/baten!Z12)*100</f>
        <v>9.3560510337427587</v>
      </c>
    </row>
    <row r="82" spans="1:26" s="2" customFormat="1">
      <c r="A82" s="2" t="s">
        <v>27</v>
      </c>
      <c r="B82" s="5">
        <f>+baten!B152/baten!B13*100</f>
        <v>7.7782047183121321</v>
      </c>
      <c r="C82" s="5">
        <f>+baten!C152/baten!C13*100</f>
        <v>11.417826573284014</v>
      </c>
      <c r="D82" s="5">
        <f>+baten!D152/baten!D13*100</f>
        <v>8.0362738509630987</v>
      </c>
      <c r="E82" s="5">
        <f>+baten!E152/baten!E13*100</f>
        <v>10.043791595004862</v>
      </c>
      <c r="F82" s="5">
        <f>+baten!F152/baten!F13*100</f>
        <v>11.340130733304973</v>
      </c>
      <c r="G82" s="6">
        <f>+baten!G152/baten!G13*100</f>
        <v>13.716653802635328</v>
      </c>
      <c r="H82" s="6">
        <f>+baten!H152/baten!H13*100</f>
        <v>13.351554475151705</v>
      </c>
      <c r="I82" s="6">
        <f>+baten!I152/baten!I13*100</f>
        <v>13.759227148872927</v>
      </c>
      <c r="J82" s="6">
        <f>+baten!J152/baten!J13*100</f>
        <v>15.743302698474777</v>
      </c>
      <c r="K82" s="6">
        <f>+baten!K152/baten!K13*100</f>
        <v>14.607069690543796</v>
      </c>
      <c r="L82" s="6">
        <f>+baten!L152/baten!L13*100</f>
        <v>13.204681151853833</v>
      </c>
      <c r="M82" s="6">
        <f>+baten!M152/baten!M13*100</f>
        <v>13.022132201593257</v>
      </c>
      <c r="N82" s="6">
        <f>+baten!N152/baten!N13*100</f>
        <v>12.289700896973429</v>
      </c>
      <c r="O82" s="6">
        <f>+baten!O152/baten!O13*100</f>
        <v>11.23835064095249</v>
      </c>
      <c r="P82" s="6">
        <f>+baten!P152/baten!P13*100</f>
        <v>10.758226037195993</v>
      </c>
      <c r="Q82" s="6">
        <f>+baten!Q152/baten!Q13*100</f>
        <v>9.8822183347957164</v>
      </c>
      <c r="R82" s="6">
        <f>+baten!R152/baten!R13*100</f>
        <v>10.183206603681489</v>
      </c>
      <c r="S82" s="6">
        <f>+baten!S152/baten!S13*100</f>
        <v>8.7589764708910476</v>
      </c>
      <c r="T82" s="6">
        <f>+baten!T152/baten!T13*100</f>
        <v>8.4739747989227858</v>
      </c>
      <c r="U82" s="6">
        <f>+baten!U152/baten!U13*100</f>
        <v>8.4416035572847914</v>
      </c>
      <c r="V82" s="6">
        <f>(baten!V152/baten!V13)*100</f>
        <v>7.9476821192052975</v>
      </c>
      <c r="W82" s="6">
        <f>(baten!W152/baten!W13)*100</f>
        <v>6.5513292646427326</v>
      </c>
      <c r="X82" s="6">
        <f>(baten!X152/baten!X13)*100</f>
        <v>5.9415157817830435</v>
      </c>
      <c r="Y82" s="6">
        <f>(baten!Y152/baten!Y13)*100</f>
        <v>6.8173997219043674</v>
      </c>
      <c r="Z82" s="6">
        <f>(baten!Z152/baten!Z13)*100</f>
        <v>6.4360737543481701</v>
      </c>
    </row>
    <row r="83" spans="1:26" s="2" customFormat="1">
      <c r="A83" s="2" t="s">
        <v>28</v>
      </c>
      <c r="B83" s="5">
        <f>+baten!B153/baten!B14*100</f>
        <v>24.740369421892876</v>
      </c>
      <c r="C83" s="5">
        <f>+baten!C153/baten!C14*100</f>
        <v>10.83153496487442</v>
      </c>
      <c r="D83" s="5">
        <f>+baten!D153/baten!D14*100</f>
        <v>11.123806556043176</v>
      </c>
      <c r="E83" s="5">
        <f>+baten!E153/baten!E14*100</f>
        <v>9.274312740171446</v>
      </c>
      <c r="F83" s="5">
        <f>+baten!F153/baten!F14*100</f>
        <v>12.255963626868196</v>
      </c>
      <c r="G83" s="6">
        <f>+baten!G153/baten!G14*100</f>
        <v>12.450651478505112</v>
      </c>
      <c r="H83" s="6">
        <f>+baten!H153/baten!H14*100</f>
        <v>9.9022324462801272</v>
      </c>
      <c r="I83" s="6">
        <f>+baten!I153/baten!I14*100</f>
        <v>9.5398154372670039</v>
      </c>
      <c r="J83" s="6">
        <f>+baten!J153/baten!J14*100</f>
        <v>7.8493496318997202</v>
      </c>
      <c r="K83" s="6">
        <f>+baten!K153/baten!K14*100</f>
        <v>6.8862444017914273</v>
      </c>
      <c r="L83" s="6">
        <f>+baten!L153/baten!L14*100</f>
        <v>7.3622374385998137</v>
      </c>
      <c r="M83" s="6">
        <f>+baten!M153/baten!M14*100</f>
        <v>7.7731854107751426</v>
      </c>
      <c r="N83" s="6">
        <f>+baten!N153/baten!N14*100</f>
        <v>9.0208196140013168</v>
      </c>
      <c r="O83" s="6">
        <f>+baten!O153/baten!O14*100</f>
        <v>9.3456437533684902</v>
      </c>
      <c r="P83" s="6">
        <f>+baten!P153/baten!P14*100</f>
        <v>6.9038591989230627</v>
      </c>
      <c r="Q83" s="6">
        <f>+baten!Q153/baten!Q14*100</f>
        <v>5.9959606160060588</v>
      </c>
      <c r="R83" s="6">
        <f>+baten!R153/baten!R14*100</f>
        <v>6.9697727397476257</v>
      </c>
      <c r="S83" s="6">
        <f>+baten!S153/baten!S14*100</f>
        <v>7.0437739730491717</v>
      </c>
      <c r="T83" s="6">
        <f>+baten!T153/baten!T14*100</f>
        <v>7.0490132493282678</v>
      </c>
      <c r="U83" s="6">
        <f>+baten!U153/baten!U14*100</f>
        <v>6.9767525860812709</v>
      </c>
      <c r="V83" s="6">
        <f>(baten!V153/baten!V14)*100</f>
        <v>6.5815301306363247</v>
      </c>
      <c r="W83" s="6">
        <f>(baten!W153/baten!W14)*100</f>
        <v>4.7907852379530222</v>
      </c>
      <c r="X83" s="6">
        <f>(baten!X153/baten!X14)*100</f>
        <v>3.8063881771050601</v>
      </c>
      <c r="Y83" s="6">
        <f>(baten!Y153/baten!Y14)*100</f>
        <v>3.6531036199672768</v>
      </c>
      <c r="Z83" s="6">
        <f>(baten!Z153/baten!Z14)*100</f>
        <v>4.1811131036501168</v>
      </c>
    </row>
    <row r="84" spans="1:26" s="2" customFormat="1">
      <c r="A84" s="2" t="s">
        <v>29</v>
      </c>
      <c r="B84" s="5">
        <f>+baten!B154/baten!B15*100</f>
        <v>6.7398158405221027</v>
      </c>
      <c r="C84" s="5">
        <f>+baten!C154/baten!C15*100</f>
        <v>4.9724255074413355</v>
      </c>
      <c r="D84" s="5">
        <f>+baten!D154/baten!D15*100</f>
        <v>3.9370896161532274</v>
      </c>
      <c r="E84" s="5">
        <f>+baten!E154/baten!E15*100</f>
        <v>4.7829492574945771</v>
      </c>
      <c r="F84" s="5">
        <f>+baten!F154/baten!F15*100</f>
        <v>4.0649527938831627</v>
      </c>
      <c r="G84" s="6">
        <f>+baten!G154/baten!G15*100</f>
        <v>4.0649527938831627</v>
      </c>
      <c r="H84" s="6">
        <f>+baten!H154/baten!H15*100</f>
        <v>3.9293972003071533</v>
      </c>
      <c r="I84" s="6">
        <f>+baten!I154/baten!I15*100</f>
        <v>3.7419095510364793</v>
      </c>
      <c r="J84" s="6">
        <f>+baten!J154/baten!J15*100</f>
        <v>4.5384925773897171</v>
      </c>
      <c r="K84" s="6">
        <f>+baten!K154/baten!K15*100</f>
        <v>21.574598744771187</v>
      </c>
      <c r="L84" s="6">
        <f>+baten!L154/baten!L15*100</f>
        <v>3.803130744805304</v>
      </c>
      <c r="M84" s="6">
        <f>+baten!M154/baten!M15*100</f>
        <v>4.0593301696288258</v>
      </c>
      <c r="N84" s="6">
        <f>+baten!N154/baten!N15*100</f>
        <v>4.4322976988687985</v>
      </c>
      <c r="O84" s="6">
        <f>+baten!O154/baten!O15*100</f>
        <v>3.6577433345285568</v>
      </c>
      <c r="P84" s="6">
        <f>+baten!P154/baten!P15*100</f>
        <v>3.4353719145462911</v>
      </c>
      <c r="Q84" s="6">
        <f>+baten!Q154/baten!Q15*100</f>
        <v>2.9927648928257491</v>
      </c>
      <c r="R84" s="6">
        <f>+baten!R154/baten!R15*100</f>
        <v>3.5469047805540326</v>
      </c>
      <c r="S84" s="6">
        <f>+baten!S154/baten!S15*100</f>
        <v>3.3526488781568808</v>
      </c>
      <c r="T84" s="6">
        <f>+baten!T154/baten!T15*100</f>
        <v>3.2237981195268368</v>
      </c>
      <c r="U84" s="6">
        <f>+baten!U154/baten!U15*100</f>
        <v>4.42488409184155</v>
      </c>
      <c r="V84" s="6">
        <f>(baten!V154/baten!V15)*100</f>
        <v>4.4854967843549014</v>
      </c>
      <c r="W84" s="6">
        <f>(baten!W154/baten!W15)*100</f>
        <v>5.6961080117853129</v>
      </c>
      <c r="X84" s="6">
        <f>(baten!X154/baten!X15)*100</f>
        <v>3.5043196216920793</v>
      </c>
      <c r="Y84" s="6">
        <f>(baten!Y154/baten!Y15)*100</f>
        <v>4.2627658619761286</v>
      </c>
      <c r="Z84" s="6">
        <f>(baten!Z154/baten!Z15)*100</f>
        <v>2.996675292395699</v>
      </c>
    </row>
    <row r="85" spans="1:26" s="2" customFormat="1">
      <c r="A85" s="2" t="s">
        <v>30</v>
      </c>
      <c r="B85" s="5">
        <f>+baten!B155/baten!B16*100</f>
        <v>4.9172796412538142</v>
      </c>
      <c r="C85" s="5">
        <f>+baten!C155/baten!C16*100</f>
        <v>4.3090282536761109</v>
      </c>
      <c r="D85" s="5">
        <f>+baten!D155/baten!D16*100</f>
        <v>5.9893522626441884</v>
      </c>
      <c r="E85" s="5">
        <f>+baten!E155/baten!E16*100</f>
        <v>5.8344058344058345</v>
      </c>
      <c r="F85" s="5">
        <f>+baten!F155/baten!F16*100</f>
        <v>3.9501039501039505</v>
      </c>
      <c r="G85" s="6">
        <f>+baten!G155/baten!G16*100</f>
        <v>3.9501039501039505</v>
      </c>
      <c r="H85" s="6">
        <f>+baten!H155/baten!H16*100</f>
        <v>4.1035856573705187</v>
      </c>
      <c r="I85" s="6">
        <f>+baten!I155/baten!I16*100</f>
        <v>5.1001133358519084</v>
      </c>
      <c r="J85" s="6">
        <f>+baten!J155/baten!J16*100</f>
        <v>5.7504520795660037</v>
      </c>
      <c r="K85" s="6">
        <f>+baten!K155/baten!K16*100</f>
        <v>5.6715379262352128</v>
      </c>
      <c r="L85" s="6">
        <f>+baten!L155/baten!L16*100</f>
        <v>5.6520258767449789</v>
      </c>
      <c r="M85" s="6">
        <f>+baten!M155/baten!M16*100</f>
        <v>5.1183621241202815</v>
      </c>
      <c r="N85" s="6">
        <f>+baten!N155/baten!N16*100</f>
        <v>5.7395143487858711</v>
      </c>
      <c r="O85" s="6">
        <f>+baten!O155/baten!O16*100</f>
        <v>5.013106159895151</v>
      </c>
      <c r="P85" s="6">
        <f>+baten!P155/baten!P16*100</f>
        <v>4.970116388801511</v>
      </c>
      <c r="Q85" s="6">
        <f>+baten!Q155/baten!Q16*100</f>
        <v>5.7205376680212572</v>
      </c>
      <c r="R85" s="6">
        <f>+baten!R155/baten!R16*100</f>
        <v>6.1336588342996645</v>
      </c>
      <c r="S85" s="6">
        <f>+baten!S155/baten!S16*100</f>
        <v>5.7326703714536427</v>
      </c>
      <c r="T85" s="6">
        <f>+baten!T155/baten!T16*100</f>
        <v>5.5886524822695032</v>
      </c>
      <c r="U85" s="6">
        <f>+baten!U155/baten!U16*100</f>
        <v>7.1674160275059506</v>
      </c>
      <c r="V85" s="6">
        <f>(baten!V155/baten!V16)*100</f>
        <v>7.1933674713484512</v>
      </c>
      <c r="W85" s="6">
        <f>(baten!W155/baten!W16)*100</f>
        <v>3.8051381483276776</v>
      </c>
      <c r="X85" s="6">
        <f>(baten!X155/baten!X16)*100</f>
        <v>4.7523872973573171</v>
      </c>
      <c r="Y85" s="6">
        <f>(baten!Y155/baten!Y16)*100</f>
        <v>4.499790707408958</v>
      </c>
      <c r="Z85" s="6">
        <f>(baten!Z155/baten!Z16)*100</f>
        <v>6.2586105097421765</v>
      </c>
    </row>
    <row r="86" spans="1:26" s="2" customFormat="1">
      <c r="A86" s="2" t="s">
        <v>31</v>
      </c>
      <c r="B86" s="5">
        <f>+baten!B156/baten!B17*100</f>
        <v>7.5737261747757705</v>
      </c>
      <c r="C86" s="5">
        <f>+baten!C156/baten!C17*100</f>
        <v>7.1174433415088583</v>
      </c>
      <c r="D86" s="5">
        <f>+baten!D156/baten!D17*100</f>
        <v>7.4546346248160855</v>
      </c>
      <c r="E86" s="5">
        <f>+baten!E156/baten!E17*100</f>
        <v>8.6853533359652584</v>
      </c>
      <c r="F86" s="5">
        <f>+baten!F156/baten!F17*100</f>
        <v>7.5604053000779405</v>
      </c>
      <c r="G86" s="6">
        <f>+baten!G156/baten!G17*100</f>
        <v>7.5604053000779405</v>
      </c>
      <c r="H86" s="6">
        <f>+baten!H156/baten!H17*100</f>
        <v>9.8830629950961892</v>
      </c>
      <c r="I86" s="6">
        <f>+baten!I156/baten!I17*100</f>
        <v>8.1625046589638455</v>
      </c>
      <c r="J86" s="6">
        <f>+baten!J156/baten!J17*100</f>
        <v>9.7656249999999982</v>
      </c>
      <c r="K86" s="6">
        <f>+baten!K156/baten!K17*100</f>
        <v>7.6316732353994983</v>
      </c>
      <c r="L86" s="6">
        <f>+baten!L156/baten!L17*100</f>
        <v>7.535575679172057</v>
      </c>
      <c r="M86" s="6">
        <f>+baten!M156/baten!M17*100</f>
        <v>8.3575346886092294</v>
      </c>
      <c r="N86" s="6">
        <f>+baten!N156/baten!N17*100</f>
        <v>7.3365231259968109</v>
      </c>
      <c r="O86" s="6">
        <f>+baten!O156/baten!O17*100</f>
        <v>6.3242375601926168</v>
      </c>
      <c r="P86" s="6">
        <f>+baten!P156/baten!P17*100</f>
        <v>7.0099255583126556</v>
      </c>
      <c r="Q86" s="6">
        <f>+baten!Q156/baten!Q17*100</f>
        <v>5.6597774244833072</v>
      </c>
      <c r="R86" s="6">
        <f>+baten!R156/baten!R17*100</f>
        <v>5.785646538096743</v>
      </c>
      <c r="S86" s="6">
        <f>+baten!S156/baten!S17*100</f>
        <v>5.7961981925833603</v>
      </c>
      <c r="T86" s="6">
        <f>+baten!T156/baten!T17*100</f>
        <v>5.9617194854094766</v>
      </c>
      <c r="U86" s="6">
        <f>+baten!U156/baten!U17*100</f>
        <v>5.767497747071193</v>
      </c>
      <c r="V86" s="6">
        <f>(baten!V156/baten!V17)*100</f>
        <v>5.5</v>
      </c>
      <c r="W86" s="6">
        <f>(baten!W156/baten!W17)*100</f>
        <v>4.9647314161692897</v>
      </c>
      <c r="X86" s="6">
        <f>(baten!X156/baten!X17)*100</f>
        <v>5.2264808362369335</v>
      </c>
      <c r="Y86" s="6">
        <f>(baten!Y156/baten!Y17)*100</f>
        <v>7.380842202683942</v>
      </c>
      <c r="Z86" s="6">
        <f>(baten!Z156/baten!Z17)*100</f>
        <v>9.9688473520249214</v>
      </c>
    </row>
    <row r="87" spans="1:26" s="2" customFormat="1">
      <c r="A87" s="2" t="s">
        <v>32</v>
      </c>
      <c r="B87" s="5">
        <f>+baten!B157/baten!B18*100</f>
        <v>7.390562504847269</v>
      </c>
      <c r="C87" s="5">
        <f>+baten!C157/baten!C18*100</f>
        <v>9.0718405873099126</v>
      </c>
      <c r="D87" s="5">
        <f>+baten!D157/baten!D18*100</f>
        <v>10.341415141019297</v>
      </c>
      <c r="E87" s="5">
        <f>+baten!E157/baten!E18*100</f>
        <v>12.12962962962963</v>
      </c>
      <c r="F87" s="5">
        <f>+baten!F157/baten!F18*100</f>
        <v>10.004568296025582</v>
      </c>
      <c r="G87" s="6">
        <f>+baten!G157/baten!G18*100</f>
        <v>10.004568296025582</v>
      </c>
      <c r="H87" s="6">
        <f>+baten!H157/baten!H18*100</f>
        <v>7.7180088375867983</v>
      </c>
      <c r="I87" s="6">
        <f>+baten!I157/baten!I18*100</f>
        <v>8.0958156458459669</v>
      </c>
      <c r="J87" s="6">
        <f>+baten!J157/baten!J18*100</f>
        <v>9.3082051001508326</v>
      </c>
      <c r="K87" s="6">
        <f>+baten!K157/baten!K18*100</f>
        <v>6.6562264193870071</v>
      </c>
      <c r="L87" s="6">
        <f>+baten!L157/baten!L18*100</f>
        <v>7.0932657717557133</v>
      </c>
      <c r="M87" s="6">
        <f>+baten!M157/baten!M18*100</f>
        <v>7.0173514980400755</v>
      </c>
      <c r="N87" s="6">
        <f>+baten!N157/baten!N18*100</f>
        <v>8.3899064941718979</v>
      </c>
      <c r="O87" s="6">
        <f>+baten!O157/baten!O18*100</f>
        <v>7.1912864426515055</v>
      </c>
      <c r="P87" s="6">
        <f>+baten!P157/baten!P18*100</f>
        <v>6.2031996135193888</v>
      </c>
      <c r="Q87" s="6">
        <f>+baten!Q157/baten!Q18*100</f>
        <v>6.2079948936809304</v>
      </c>
      <c r="R87" s="6">
        <f>+baten!R157/baten!R18*100</f>
        <v>7.313053393732825</v>
      </c>
      <c r="S87" s="6">
        <f>+baten!S157/baten!S18*100</f>
        <v>7.6283397018622283</v>
      </c>
      <c r="T87" s="6">
        <f>+baten!T157/baten!T18*100</f>
        <v>6.4145676602228363</v>
      </c>
      <c r="U87" s="6">
        <f>+baten!U157/baten!U18*100</f>
        <v>7.6412528344358437</v>
      </c>
      <c r="V87" s="6">
        <f>(baten!V157/baten!V18)*100</f>
        <v>4.9641185647425887</v>
      </c>
      <c r="W87" s="6">
        <f>(baten!W157/baten!W18)*100</f>
        <v>7.1629899843520928</v>
      </c>
      <c r="X87" s="6">
        <f>(baten!X157/baten!X18)*100</f>
        <v>4.2224756712148395</v>
      </c>
      <c r="Y87" s="6">
        <f>(baten!Y157/baten!Y18)*100</f>
        <v>4.060778486913498</v>
      </c>
      <c r="Z87" s="6">
        <f>(baten!Z157/baten!Z18)*100</f>
        <v>3.9499799903792128</v>
      </c>
    </row>
    <row r="88" spans="1:26" s="3" customFormat="1">
      <c r="A88" s="3" t="s">
        <v>33</v>
      </c>
      <c r="B88" s="7">
        <f>+baten!B158/baten!B19*100</f>
        <v>8.1124067245019784</v>
      </c>
      <c r="C88" s="7">
        <f>+baten!C158/baten!C19*100</f>
        <v>8.8031829700770885</v>
      </c>
      <c r="D88" s="7">
        <f>+baten!D158/baten!D19*100</f>
        <v>9.1262236551890759</v>
      </c>
      <c r="E88" s="7">
        <f>+baten!E158/baten!E19*100</f>
        <v>9.1429073971255743</v>
      </c>
      <c r="F88" s="7">
        <f>+baten!F158/baten!F19*100</f>
        <v>8.5894230717975226</v>
      </c>
      <c r="G88" s="8">
        <f>+baten!G158/baten!G19*100</f>
        <v>10.028254740759641</v>
      </c>
      <c r="H88" s="8">
        <f>+baten!H158/baten!H19*100</f>
        <v>10.174496416076545</v>
      </c>
      <c r="I88" s="8">
        <f>+baten!I158/baten!I19*100</f>
        <v>10.403687698734666</v>
      </c>
      <c r="J88" s="8">
        <f>+baten!J158/baten!J19*100</f>
        <v>10.896448939916118</v>
      </c>
      <c r="K88" s="8">
        <f>+baten!K158/baten!K19*100</f>
        <v>11.106453271051354</v>
      </c>
      <c r="L88" s="8">
        <f>+baten!L158/baten!L19*100</f>
        <v>9.1346065633234694</v>
      </c>
      <c r="M88" s="8">
        <f>+baten!M158/baten!M19*100</f>
        <v>9.1060388854045335</v>
      </c>
      <c r="N88" s="8">
        <f>+baten!N158/baten!N19*100</f>
        <v>9.0519068158243154</v>
      </c>
      <c r="O88" s="8">
        <f>+baten!O158/baten!O19*100</f>
        <v>8.5944074687962537</v>
      </c>
      <c r="P88" s="8">
        <f>+baten!P158/baten!P19*100</f>
        <v>8.0648802385622815</v>
      </c>
      <c r="Q88" s="8">
        <f>+baten!Q158/baten!Q19*100</f>
        <v>7.8050108941125993</v>
      </c>
      <c r="R88" s="8">
        <f>+baten!R158/baten!R19*100</f>
        <v>7.8894484604510486</v>
      </c>
      <c r="S88" s="8">
        <f>+baten!S158/baten!S19*100</f>
        <v>8.3184074467096849</v>
      </c>
      <c r="T88" s="8">
        <f>+baten!T158/baten!T19*100</f>
        <v>7.6831014816353127</v>
      </c>
      <c r="U88" s="8">
        <f>+baten!U158/baten!U19*100</f>
        <v>7.5667523414748734</v>
      </c>
      <c r="V88" s="8">
        <f>(baten!V158/baten!V19)*100</f>
        <v>7.5068345152420166</v>
      </c>
      <c r="W88" s="8">
        <f>(baten!W158/baten!W19)*100</f>
        <v>6.6878527584011085</v>
      </c>
      <c r="X88" s="8">
        <f>(baten!X158/baten!X19)*100</f>
        <v>6.3343709600799087</v>
      </c>
      <c r="Y88" s="8">
        <f>(baten!Y158/baten!Y19)*100</f>
        <v>6.709398810852921</v>
      </c>
      <c r="Z88" s="8">
        <f>(baten!Z158/baten!Z19)*100</f>
        <v>6.5923695619861844</v>
      </c>
    </row>
    <row r="89" spans="1:26" s="2" customFormat="1">
      <c r="A89" s="2" t="s">
        <v>34</v>
      </c>
      <c r="B89" s="5">
        <f>+baten!B159/baten!B20*100</f>
        <v>0.72405312346286266</v>
      </c>
      <c r="C89" s="5">
        <f>+baten!C159/baten!C20*100</f>
        <v>1.7678781664198093</v>
      </c>
      <c r="D89" s="5">
        <f>+baten!D159/baten!D20*100</f>
        <v>7.4852218502955621</v>
      </c>
      <c r="E89" s="5">
        <f>+baten!E159/baten!E20*100</f>
        <v>6.259181532004197</v>
      </c>
      <c r="F89" s="5">
        <f>+baten!F159/baten!F20*100</f>
        <v>3.0781310088450198</v>
      </c>
      <c r="G89" s="6">
        <f>+baten!G159/baten!G20*100</f>
        <v>3.1966053748231973</v>
      </c>
      <c r="H89" s="6">
        <f>+baten!H159/baten!H20*100</f>
        <v>1.2812669929309408</v>
      </c>
      <c r="I89" s="6">
        <f>+baten!I159/baten!I20*100</f>
        <v>3.3380093633275307</v>
      </c>
      <c r="J89" s="6">
        <f>+baten!J159/baten!J20*100</f>
        <v>3.1130928252938794</v>
      </c>
      <c r="K89" s="6">
        <f>+baten!K159/baten!K20*100</f>
        <v>3.2938201359253987</v>
      </c>
      <c r="L89" s="6">
        <f>+baten!L159/baten!L20*100</f>
        <v>4.9104256755786055</v>
      </c>
      <c r="M89" s="6">
        <f>baten!M159/baten!M20*100</f>
        <v>3.1662739080396776</v>
      </c>
      <c r="N89" s="6">
        <f>baten!N159/baten!N20*100</f>
        <v>3.0522846357541269</v>
      </c>
      <c r="O89" s="6">
        <f>baten!O159/baten!O20*100</f>
        <v>2.9028192954691989</v>
      </c>
      <c r="P89" s="6">
        <f>baten!P159/baten!P20*100</f>
        <v>2.9969155940447236</v>
      </c>
      <c r="Q89" s="6">
        <f>baten!Q159/baten!Q20*100</f>
        <v>2.6331962369403867</v>
      </c>
      <c r="R89" s="6">
        <f>baten!R159/baten!R20*100</f>
        <v>2.5506329113924053</v>
      </c>
      <c r="S89" s="6">
        <f>baten!S159/baten!S20*100</f>
        <v>2.6311577734387503</v>
      </c>
      <c r="T89" s="6">
        <f>baten!T159/baten!T20*100</f>
        <v>2.0369602285819624</v>
      </c>
      <c r="U89" s="6">
        <f>baten!U159/baten!U20*100</f>
        <v>1.7732330471532221</v>
      </c>
      <c r="V89" s="6">
        <f>(baten!V159/baten!V20)*100</f>
        <v>1.9748953974895396</v>
      </c>
      <c r="W89" s="6">
        <f>(baten!W159/baten!W20)*100</f>
        <v>1.6917062805617227</v>
      </c>
      <c r="X89" s="6">
        <f>(baten!X159/baten!X20)*100</f>
        <v>1.6638935108153077</v>
      </c>
      <c r="Y89" s="6">
        <f>(baten!Y159/baten!Y20)*100</f>
        <v>1.5208509357747197</v>
      </c>
      <c r="Z89" s="6">
        <f>(baten!Z159/baten!Z20)*100</f>
        <v>1.3349201181106782</v>
      </c>
    </row>
    <row r="90" spans="1:26" s="2" customFormat="1">
      <c r="A90" s="2" t="s">
        <v>35</v>
      </c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6">
        <f>baten!M160/baten!M21*100</f>
        <v>5.3638537751964472</v>
      </c>
      <c r="N90" s="6">
        <f>baten!N160/baten!N21*100</f>
        <v>1.4332190275213226</v>
      </c>
      <c r="O90" s="6">
        <f>baten!O160/baten!O21*100</f>
        <v>5.1202961135101788</v>
      </c>
      <c r="P90" s="6">
        <f>baten!P160/baten!P21*100</f>
        <v>1.079136690647482</v>
      </c>
      <c r="Q90" s="6">
        <f>baten!Q160/baten!Q21*100</f>
        <v>5.7924828943668576</v>
      </c>
      <c r="R90" s="6">
        <f>baten!R160/baten!R21*100</f>
        <v>10.553884451820352</v>
      </c>
      <c r="S90" s="6">
        <f>baten!S160/baten!S21*100</f>
        <v>17.078426334938381</v>
      </c>
      <c r="T90" s="6">
        <f>baten!T160/baten!T21*100</f>
        <v>4.7570093457943923</v>
      </c>
      <c r="U90" s="6">
        <f>baten!U160/baten!U21*100</f>
        <v>4.6248335059937844</v>
      </c>
      <c r="V90" s="6">
        <f>(baten!V160/baten!V21)*100</f>
        <v>4.7327586206896557</v>
      </c>
      <c r="W90" s="6">
        <f>(baten!W160/baten!W21)*100</f>
        <v>3.9009563472405304</v>
      </c>
      <c r="X90" s="6">
        <f>(baten!X160/baten!X21)*100</f>
        <v>0.57519173057685902</v>
      </c>
      <c r="Y90" s="6">
        <f>(baten!Y160/baten!Y21)*100</f>
        <v>0.7661045452422105</v>
      </c>
      <c r="Z90" s="6">
        <f>(baten!Z160/baten!Z21)*100</f>
        <v>1.6221108822544203</v>
      </c>
    </row>
    <row r="91" spans="1:26" s="2" customFormat="1">
      <c r="A91" s="2" t="s">
        <v>36</v>
      </c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6">
        <f>baten!M161/baten!M22*100</f>
        <v>24.389051808406652</v>
      </c>
      <c r="N91" s="6">
        <f>baten!N161/baten!N22*100</f>
        <v>32.669322709163346</v>
      </c>
      <c r="O91" s="6">
        <f>baten!O161/baten!O22*100</f>
        <v>34.943052391799547</v>
      </c>
      <c r="P91" s="6">
        <f>baten!P161/baten!P22*100</f>
        <v>32.013479359730411</v>
      </c>
      <c r="Q91" s="6">
        <f>baten!Q161/baten!Q22*100</f>
        <v>32.840861122836642</v>
      </c>
      <c r="R91" s="6">
        <f>baten!R161/baten!R22*100</f>
        <v>36.91973178993144</v>
      </c>
      <c r="S91" s="6">
        <f>baten!S161/baten!S22*100</f>
        <v>33.745259866948977</v>
      </c>
      <c r="T91" s="6">
        <f>baten!T161/baten!T22*100</f>
        <v>40.597758405977586</v>
      </c>
      <c r="U91" s="6">
        <f>baten!U161/baten!U22*100</f>
        <v>40.81975872257015</v>
      </c>
      <c r="V91" s="6">
        <f>(baten!V161/baten!V22)*100</f>
        <v>52.76103030303031</v>
      </c>
      <c r="W91" s="6">
        <f>(baten!W161/baten!W22)*100</f>
        <v>31.382628342064923</v>
      </c>
      <c r="X91" s="6">
        <f>(baten!X161/baten!X22)*100</f>
        <v>43.895175699821323</v>
      </c>
      <c r="Y91" s="6">
        <f>(baten!Y161/baten!Y22)*100</f>
        <v>39.666187900656709</v>
      </c>
      <c r="Z91" s="6">
        <f>(baten!Z161/baten!Z22)*100</f>
        <v>28.591313620812258</v>
      </c>
    </row>
    <row r="92" spans="1:26" s="2" customFormat="1">
      <c r="A92" s="2" t="s">
        <v>37</v>
      </c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6">
        <f>baten!M162/baten!M23*100</f>
        <v>6.5106382978723412</v>
      </c>
      <c r="N92" s="6">
        <f>baten!N162/baten!N23*100</f>
        <v>7.9722180280839492</v>
      </c>
      <c r="O92" s="6">
        <f>baten!O162/baten!O23*100</f>
        <v>6.0371771672972532</v>
      </c>
      <c r="P92" s="6">
        <f>baten!P162/baten!P23*100</f>
        <v>7.7016742770167426</v>
      </c>
      <c r="Q92" s="6">
        <f>baten!Q162/baten!Q23*100</f>
        <v>7.3112145323525004</v>
      </c>
      <c r="R92" s="6">
        <f>baten!R162/baten!R23*100</f>
        <v>7.316543456653239</v>
      </c>
      <c r="S92" s="6">
        <f>baten!S162/baten!S23*100</f>
        <v>6.6301720261804311</v>
      </c>
      <c r="T92" s="6">
        <f>baten!T162/baten!T23*100</f>
        <v>4.3934681181959565</v>
      </c>
      <c r="U92" s="6">
        <f>baten!U162/baten!U23*100</f>
        <v>3.8066626493686839</v>
      </c>
      <c r="V92" s="6">
        <f>(baten!V162/baten!V23)*100</f>
        <v>4.6399294117647063</v>
      </c>
      <c r="W92" s="6">
        <f>(baten!W162/baten!W23)*100</f>
        <v>2.8569628393065236</v>
      </c>
      <c r="X92" s="6">
        <f>(baten!X162/baten!X23)*100</f>
        <v>2.9105587422987043</v>
      </c>
      <c r="Y92" s="6">
        <f>(baten!Y162/baten!Y23)*100</f>
        <v>2.6444453736551075</v>
      </c>
      <c r="Z92" s="6">
        <f>(baten!Z162/baten!Z23)*100</f>
        <v>1.1947514811802007</v>
      </c>
    </row>
    <row r="93" spans="1:26" s="2" customFormat="1">
      <c r="A93" s="2" t="s">
        <v>38</v>
      </c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6">
        <f>baten!M163/baten!M24*100</f>
        <v>57.005312084993363</v>
      </c>
      <c r="N93" s="6">
        <f>baten!N163/baten!N24*100</f>
        <v>57.165109034267914</v>
      </c>
      <c r="O93" s="6">
        <f>baten!O163/baten!O24*100</f>
        <v>59.0260963142319</v>
      </c>
      <c r="P93" s="6">
        <f>baten!P163/baten!P24*100</f>
        <v>55.375472717450023</v>
      </c>
      <c r="Q93" s="6">
        <f>baten!Q163/baten!Q24*100</f>
        <v>59.944211994421202</v>
      </c>
      <c r="R93" s="6">
        <f>baten!R163/baten!R24*100</f>
        <v>60.684408844883428</v>
      </c>
      <c r="S93" s="6">
        <f>baten!S163/baten!S24*100</f>
        <v>63.328289865479029</v>
      </c>
      <c r="T93" s="6">
        <f>baten!T163/baten!T24*100</f>
        <v>61.834986474301168</v>
      </c>
      <c r="U93" s="6">
        <f>baten!U163/baten!U24*100</f>
        <v>63.000489303800258</v>
      </c>
      <c r="V93" s="6">
        <f>(baten!V163/baten!V24)*100</f>
        <v>65.625510204081621</v>
      </c>
      <c r="W93" s="6">
        <f>(baten!W163/baten!W24)*100</f>
        <v>63.364065962214013</v>
      </c>
      <c r="X93" s="6">
        <f>(baten!X163/baten!X24)*100</f>
        <v>61.612130885873903</v>
      </c>
      <c r="Y93" s="6">
        <f>(baten!Y163/baten!Y24)*100</f>
        <v>60.986954682053494</v>
      </c>
      <c r="Z93" s="6">
        <f>(baten!Z163/baten!Z24)*100</f>
        <v>53.600980815623444</v>
      </c>
    </row>
    <row r="94" spans="1:26" s="3" customFormat="1">
      <c r="A94" s="3" t="s">
        <v>39</v>
      </c>
      <c r="B94" s="7">
        <f>+baten!B164/baten!B25*100</f>
        <v>8.0179177982506431</v>
      </c>
      <c r="C94" s="7">
        <f>+baten!C164/baten!C25*100</f>
        <v>8.7164849133260986</v>
      </c>
      <c r="D94" s="7">
        <f>+baten!D164/baten!D25*100</f>
        <v>9.1060625052089854</v>
      </c>
      <c r="E94" s="7">
        <f>+baten!E164/baten!E25*100</f>
        <v>9.108382676862</v>
      </c>
      <c r="F94" s="7">
        <f>+baten!F164/baten!F25*100</f>
        <v>8.5197968392264656</v>
      </c>
      <c r="G94" s="8">
        <f>+baten!G164/baten!G25*100</f>
        <v>9.9313771458357767</v>
      </c>
      <c r="H94" s="8">
        <f>+baten!H164/baten!H25*100</f>
        <v>10.055855536848128</v>
      </c>
      <c r="I94" s="8">
        <f>+baten!I164/baten!I25*100</f>
        <v>10.312112898191197</v>
      </c>
      <c r="J94" s="8">
        <f>+baten!J164/baten!J25*100</f>
        <v>10.795795628935254</v>
      </c>
      <c r="K94" s="8">
        <f>+baten!K164/baten!K25*100</f>
        <v>11.01614450563012</v>
      </c>
      <c r="L94" s="8">
        <f>+baten!L164/baten!L25*100</f>
        <v>9.0833609430659727</v>
      </c>
      <c r="M94" s="8">
        <f>+baten!M164/baten!M25*100</f>
        <v>9.0517892987131319</v>
      </c>
      <c r="N94" s="8">
        <f>+baten!N164/baten!N25*100</f>
        <v>9.0017366362374194</v>
      </c>
      <c r="O94" s="8">
        <f>+baten!O164/baten!O25*100</f>
        <v>8.5623550023833914</v>
      </c>
      <c r="P94" s="8">
        <f>+baten!P164/baten!P25*100</f>
        <v>8.0356971515075113</v>
      </c>
      <c r="Q94" s="8">
        <f>+baten!Q164/baten!Q25*100</f>
        <v>7.7882641060973494</v>
      </c>
      <c r="R94" s="8">
        <f>+baten!R164/baten!R25*100</f>
        <v>7.8826735231107916</v>
      </c>
      <c r="S94" s="8">
        <f>+baten!S164/baten!S25*100</f>
        <v>8.3201773724543227</v>
      </c>
      <c r="T94" s="8">
        <f>+baten!T164/baten!T25*100</f>
        <v>7.6680475380051067</v>
      </c>
      <c r="U94" s="8">
        <f>+baten!U164/baten!U25*100</f>
        <v>7.5483009051291807</v>
      </c>
      <c r="V94" s="8">
        <f>(baten!V164/baten!V25)*100</f>
        <v>7.5043584219616406</v>
      </c>
      <c r="W94" s="8">
        <f>(baten!W164/baten!W25)*100</f>
        <v>6.6748583383606634</v>
      </c>
      <c r="X94" s="8">
        <f>(baten!X164/baten!X25)*100</f>
        <v>6.3260628025698233</v>
      </c>
      <c r="Y94" s="8">
        <f>(baten!Y164/baten!Y25)*100</f>
        <v>6.6905779716222744</v>
      </c>
      <c r="Z94" s="8">
        <f>(baten!Z164/baten!Z25)*100</f>
        <v>6.5763931942467515</v>
      </c>
    </row>
    <row r="96" spans="1:26">
      <c r="A96" s="2" t="s">
        <v>47</v>
      </c>
    </row>
    <row r="97" spans="1:16">
      <c r="A97" s="15" t="s">
        <v>48</v>
      </c>
      <c r="P97" s="21"/>
    </row>
    <row r="98" spans="1:16">
      <c r="A98" s="15"/>
    </row>
    <row r="99" spans="1:16">
      <c r="A99" s="2" t="s">
        <v>12</v>
      </c>
    </row>
    <row r="100" spans="1:16">
      <c r="A100" s="2" t="s">
        <v>54</v>
      </c>
    </row>
    <row r="101" spans="1:16">
      <c r="A101" s="2"/>
    </row>
    <row r="102" spans="1:16">
      <c r="A102" s="2" t="s">
        <v>55</v>
      </c>
    </row>
  </sheetData>
  <hyperlinks>
    <hyperlink ref="A97" r:id="rId1" xr:uid="{00000000-0004-0000-0200-000000000000}"/>
  </hyperlinks>
  <pageMargins left="0.7" right="0.7" top="0.75" bottom="0.75" header="0.3" footer="0.3"/>
  <pageSetup paperSize="9" scale="4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278"/>
  <sheetViews>
    <sheetView topLeftCell="A148" workbookViewId="0">
      <pane xSplit="1" topLeftCell="R1" activePane="topRight" state="frozen"/>
      <selection pane="topRight" activeCell="R167" sqref="R167:R179"/>
    </sheetView>
  </sheetViews>
  <sheetFormatPr defaultColWidth="9.140625" defaultRowHeight="12.75"/>
  <cols>
    <col min="1" max="1" width="38.28515625" style="2" customWidth="1"/>
    <col min="2" max="14" width="9.140625" style="2" hidden="1" customWidth="1"/>
    <col min="15" max="15" width="9.140625" style="6" hidden="1" customWidth="1"/>
    <col min="16" max="17" width="0" style="2" hidden="1" customWidth="1"/>
    <col min="18" max="18" width="9.28515625" style="2" customWidth="1"/>
    <col min="19" max="19" width="9.85546875" style="2" bestFit="1" customWidth="1"/>
    <col min="20" max="16384" width="9.140625" style="2"/>
  </cols>
  <sheetData>
    <row r="1" spans="1:25">
      <c r="A1" s="3" t="s">
        <v>56</v>
      </c>
    </row>
    <row r="2" spans="1:25">
      <c r="A2" s="2" t="s">
        <v>57</v>
      </c>
    </row>
    <row r="4" spans="1:25">
      <c r="A4" s="3" t="s">
        <v>58</v>
      </c>
      <c r="L4" s="3"/>
    </row>
    <row r="5" spans="1:25">
      <c r="A5" s="3"/>
      <c r="B5" s="3">
        <v>2006</v>
      </c>
      <c r="C5" s="3">
        <v>2007</v>
      </c>
      <c r="D5" s="3">
        <v>2008</v>
      </c>
      <c r="E5" s="3">
        <v>2009</v>
      </c>
      <c r="F5" s="3">
        <v>2010</v>
      </c>
      <c r="G5" s="3">
        <v>2011</v>
      </c>
      <c r="H5" s="3">
        <v>2012</v>
      </c>
      <c r="I5" s="3">
        <v>2013</v>
      </c>
      <c r="J5" s="3">
        <v>2014</v>
      </c>
      <c r="K5" s="3">
        <v>2015</v>
      </c>
      <c r="L5" s="3">
        <v>2016</v>
      </c>
      <c r="M5" s="3">
        <v>2017</v>
      </c>
      <c r="N5" s="3">
        <v>2018</v>
      </c>
      <c r="O5" s="3">
        <v>2019</v>
      </c>
      <c r="P5" s="3">
        <v>2020</v>
      </c>
      <c r="Q5" s="3">
        <v>2021</v>
      </c>
      <c r="R5" s="3">
        <v>2022</v>
      </c>
      <c r="S5" s="3">
        <v>2023</v>
      </c>
    </row>
    <row r="6" spans="1:25">
      <c r="A6" s="2" t="s">
        <v>20</v>
      </c>
      <c r="B6" s="6">
        <v>50</v>
      </c>
      <c r="C6" s="6">
        <v>54.9</v>
      </c>
      <c r="D6" s="6">
        <v>119.5</v>
      </c>
      <c r="E6" s="6">
        <v>135.19999999999999</v>
      </c>
      <c r="F6" s="6">
        <v>153.19999999999999</v>
      </c>
      <c r="G6" s="6">
        <v>163.6</v>
      </c>
      <c r="H6" s="14">
        <v>155.9</v>
      </c>
      <c r="I6" s="6">
        <v>162.5</v>
      </c>
      <c r="J6" s="6">
        <v>164.1</v>
      </c>
      <c r="K6" s="6">
        <v>171.4</v>
      </c>
      <c r="L6" s="6">
        <v>178.6</v>
      </c>
      <c r="M6" s="6">
        <v>179.7</v>
      </c>
      <c r="N6" s="6">
        <v>187.6</v>
      </c>
      <c r="O6" s="6">
        <v>194.9</v>
      </c>
      <c r="P6" s="6">
        <v>190.5</v>
      </c>
      <c r="Q6" s="6">
        <v>198.4</v>
      </c>
      <c r="R6" s="30">
        <v>212.1</v>
      </c>
      <c r="S6" s="44">
        <v>244.4</v>
      </c>
      <c r="X6" s="44"/>
      <c r="Y6" s="46"/>
    </row>
    <row r="7" spans="1:25">
      <c r="A7" s="2" t="s">
        <v>21</v>
      </c>
      <c r="B7" s="6">
        <v>156.57400000000001</v>
      </c>
      <c r="C7" s="6">
        <v>159.04499999999999</v>
      </c>
      <c r="D7" s="6">
        <v>185.98400000000001</v>
      </c>
      <c r="E7" s="6">
        <v>231.49</v>
      </c>
      <c r="F7" s="6">
        <v>222.29300000000001</v>
      </c>
      <c r="G7" s="6">
        <v>223.58699999999999</v>
      </c>
      <c r="H7" s="14">
        <v>224.696</v>
      </c>
      <c r="I7" s="6">
        <v>234.18600000000001</v>
      </c>
      <c r="J7" s="6">
        <v>236.93299999999999</v>
      </c>
      <c r="K7" s="6">
        <v>230.25700000000001</v>
      </c>
      <c r="L7" s="6">
        <v>219.398</v>
      </c>
      <c r="M7" s="6">
        <v>233.36600000000001</v>
      </c>
      <c r="N7" s="6">
        <v>242.01300000000001</v>
      </c>
      <c r="O7" s="6">
        <v>261.76100000000002</v>
      </c>
      <c r="P7" s="6">
        <v>267.02600000000001</v>
      </c>
      <c r="Q7" s="6">
        <v>297.17099999999999</v>
      </c>
      <c r="R7" s="44">
        <v>299.38400000000001</v>
      </c>
      <c r="S7" s="44">
        <v>319.43200000000002</v>
      </c>
      <c r="X7" s="44"/>
      <c r="Y7" s="46"/>
    </row>
    <row r="8" spans="1:25">
      <c r="A8" s="2" t="s">
        <v>22</v>
      </c>
      <c r="B8" s="6">
        <v>78.259</v>
      </c>
      <c r="C8" s="6">
        <v>86.614000000000004</v>
      </c>
      <c r="D8" s="6">
        <v>105.34099999999999</v>
      </c>
      <c r="E8" s="6">
        <v>122.754</v>
      </c>
      <c r="F8" s="6">
        <v>146.39500000000001</v>
      </c>
      <c r="G8" s="6">
        <v>151.613</v>
      </c>
      <c r="H8" s="14">
        <v>174.55699999999999</v>
      </c>
      <c r="I8" s="6">
        <v>183.709</v>
      </c>
      <c r="J8" s="6">
        <v>176.21</v>
      </c>
      <c r="K8" s="6">
        <v>176.27099999999999</v>
      </c>
      <c r="L8" s="6">
        <v>163.02959999999999</v>
      </c>
      <c r="M8" s="6">
        <v>159.869</v>
      </c>
      <c r="N8" s="6">
        <v>143.50360000000001</v>
      </c>
      <c r="O8" s="6">
        <v>147.30000000000001</v>
      </c>
      <c r="P8" s="6">
        <v>136.2766</v>
      </c>
      <c r="Q8" s="6">
        <v>160.51900000000001</v>
      </c>
      <c r="R8" s="44">
        <v>169.64479700000001</v>
      </c>
      <c r="S8" s="44">
        <v>178.696</v>
      </c>
      <c r="X8" s="44"/>
      <c r="Y8" s="46"/>
    </row>
    <row r="9" spans="1:25">
      <c r="A9" s="2" t="s">
        <v>23</v>
      </c>
      <c r="B9" s="6">
        <v>131.19999999999999</v>
      </c>
      <c r="C9" s="6">
        <v>140.80000000000001</v>
      </c>
      <c r="D9" s="6">
        <v>141.69999999999999</v>
      </c>
      <c r="E9" s="6">
        <v>124</v>
      </c>
      <c r="F9" s="6">
        <v>141.80000000000001</v>
      </c>
      <c r="G9" s="6">
        <v>156.80000000000001</v>
      </c>
      <c r="H9" s="14">
        <v>152.9</v>
      </c>
      <c r="I9" s="6">
        <v>140.1</v>
      </c>
      <c r="J9" s="6">
        <v>167.1</v>
      </c>
      <c r="K9" s="6">
        <v>177.8</v>
      </c>
      <c r="L9" s="6">
        <v>177</v>
      </c>
      <c r="M9" s="6">
        <v>186.9</v>
      </c>
      <c r="N9" s="6">
        <v>191.6</v>
      </c>
      <c r="O9" s="6">
        <v>205</v>
      </c>
      <c r="P9" s="6">
        <v>190.4</v>
      </c>
      <c r="Q9" s="6">
        <v>205.9</v>
      </c>
      <c r="R9" s="44">
        <v>218.9</v>
      </c>
      <c r="S9" s="44">
        <v>236</v>
      </c>
      <c r="X9" s="44"/>
      <c r="Y9" s="46"/>
    </row>
    <row r="10" spans="1:25">
      <c r="A10" s="2" t="s">
        <v>24</v>
      </c>
      <c r="B10" s="6">
        <v>40.901000000000003</v>
      </c>
      <c r="C10" s="6">
        <v>49.362000000000002</v>
      </c>
      <c r="D10" s="6">
        <v>57.311999999999998</v>
      </c>
      <c r="E10" s="6">
        <v>75.126000000000005</v>
      </c>
      <c r="F10" s="6">
        <v>78.245999999999995</v>
      </c>
      <c r="G10" s="6">
        <v>85.802000000000007</v>
      </c>
      <c r="H10" s="14">
        <v>89.858999999999995</v>
      </c>
      <c r="I10" s="6">
        <v>91.709000000000003</v>
      </c>
      <c r="J10" s="6">
        <v>88.82</v>
      </c>
      <c r="K10" s="6">
        <v>108.136</v>
      </c>
      <c r="L10" s="6">
        <v>98.55</v>
      </c>
      <c r="M10" s="6">
        <v>100.628</v>
      </c>
      <c r="N10" s="6">
        <v>110.02800000000001</v>
      </c>
      <c r="O10" s="6">
        <v>112.035</v>
      </c>
      <c r="P10" s="6">
        <v>110.98699999999999</v>
      </c>
      <c r="Q10" s="6">
        <v>118.746</v>
      </c>
      <c r="R10" s="44">
        <v>119.851</v>
      </c>
      <c r="S10" s="44">
        <v>120.715</v>
      </c>
      <c r="X10" s="44"/>
      <c r="Y10" s="46"/>
    </row>
    <row r="11" spans="1:25">
      <c r="A11" s="2" t="s">
        <v>25</v>
      </c>
      <c r="B11" s="6">
        <v>69.7</v>
      </c>
      <c r="C11" s="6">
        <v>73.3</v>
      </c>
      <c r="D11" s="6">
        <v>85.585999999999999</v>
      </c>
      <c r="E11" s="6">
        <v>93.528000000000006</v>
      </c>
      <c r="F11" s="6">
        <v>87.454999999999998</v>
      </c>
      <c r="G11" s="6">
        <v>95.795000000000002</v>
      </c>
      <c r="H11" s="14">
        <v>94.7</v>
      </c>
      <c r="I11" s="6">
        <v>92.6</v>
      </c>
      <c r="J11" s="6">
        <v>94.2</v>
      </c>
      <c r="K11" s="6">
        <v>209.7</v>
      </c>
      <c r="L11" s="6">
        <v>215.7</v>
      </c>
      <c r="M11" s="6">
        <v>228</v>
      </c>
      <c r="N11" s="6">
        <v>237.7</v>
      </c>
      <c r="O11" s="6">
        <v>251.3</v>
      </c>
      <c r="P11" s="6">
        <v>241.6</v>
      </c>
      <c r="Q11" s="6">
        <v>254.2</v>
      </c>
      <c r="R11" s="44">
        <v>263.39999999999998</v>
      </c>
      <c r="S11" s="44">
        <v>289.3</v>
      </c>
      <c r="X11" s="44"/>
      <c r="Y11" s="46"/>
    </row>
    <row r="12" spans="1:25">
      <c r="A12" s="2" t="s">
        <v>26</v>
      </c>
      <c r="B12" s="6">
        <v>64.900000000000006</v>
      </c>
      <c r="C12" s="6">
        <v>67.5</v>
      </c>
      <c r="D12" s="6">
        <v>80.5</v>
      </c>
      <c r="E12" s="6">
        <v>80.599999999999994</v>
      </c>
      <c r="F12" s="6">
        <v>85.9</v>
      </c>
      <c r="G12" s="6">
        <v>91</v>
      </c>
      <c r="H12" s="14">
        <v>93.7</v>
      </c>
      <c r="I12" s="6">
        <v>89.52</v>
      </c>
      <c r="J12" s="6">
        <v>95.153000000000006</v>
      </c>
      <c r="K12" s="6">
        <v>85.85</v>
      </c>
      <c r="L12" s="6">
        <v>90.668999999999997</v>
      </c>
      <c r="M12" s="6">
        <v>90.869</v>
      </c>
      <c r="N12" s="6">
        <v>93.631</v>
      </c>
      <c r="O12" s="6">
        <v>93.494</v>
      </c>
      <c r="P12" s="6">
        <v>82.820999999999998</v>
      </c>
      <c r="Q12" s="6">
        <v>89.947999999999993</v>
      </c>
      <c r="R12" s="44">
        <v>91.244</v>
      </c>
      <c r="S12" s="44">
        <v>94.356999999999999</v>
      </c>
      <c r="W12" s="44"/>
      <c r="X12" s="44"/>
      <c r="Y12" s="46"/>
    </row>
    <row r="13" spans="1:25">
      <c r="A13" s="2" t="s">
        <v>27</v>
      </c>
      <c r="B13" s="6">
        <v>100.553</v>
      </c>
      <c r="C13" s="6">
        <v>94.007000000000005</v>
      </c>
      <c r="D13" s="6">
        <v>118.53100000000001</v>
      </c>
      <c r="E13" s="6">
        <v>127.667</v>
      </c>
      <c r="F13" s="6">
        <v>136.12100000000001</v>
      </c>
      <c r="G13" s="6">
        <v>149.61699999999999</v>
      </c>
      <c r="H13" s="14">
        <v>168.786</v>
      </c>
      <c r="I13" s="6">
        <v>174.989</v>
      </c>
      <c r="J13" s="6">
        <v>179.21299999999999</v>
      </c>
      <c r="K13" s="6">
        <v>177.316</v>
      </c>
      <c r="L13" s="6">
        <v>172.571</v>
      </c>
      <c r="M13" s="6">
        <v>175.696</v>
      </c>
      <c r="N13" s="6">
        <v>181.16399999999999</v>
      </c>
      <c r="O13" s="6">
        <v>193.82300000000001</v>
      </c>
      <c r="P13" s="6">
        <v>191.303</v>
      </c>
      <c r="Q13" s="6">
        <v>217.17500000000001</v>
      </c>
      <c r="R13" s="44">
        <v>228.34299999999999</v>
      </c>
      <c r="S13" s="44">
        <v>244.9</v>
      </c>
      <c r="X13" s="44"/>
      <c r="Y13" s="46"/>
    </row>
    <row r="14" spans="1:25">
      <c r="A14" s="2" t="s">
        <v>28</v>
      </c>
      <c r="B14" s="6">
        <v>36.198999999999998</v>
      </c>
      <c r="C14" s="6">
        <v>47.594999999999999</v>
      </c>
      <c r="D14" s="6">
        <v>54.606999999999999</v>
      </c>
      <c r="E14" s="6">
        <v>55.728999999999999</v>
      </c>
      <c r="F14" s="6">
        <v>57.633000000000003</v>
      </c>
      <c r="G14" s="6">
        <v>53.156999999999996</v>
      </c>
      <c r="H14" s="14">
        <v>46.765000000000001</v>
      </c>
      <c r="I14" s="6">
        <v>42.228000000000002</v>
      </c>
      <c r="J14" s="6">
        <v>43.78</v>
      </c>
      <c r="K14" s="6">
        <v>43.865000000000002</v>
      </c>
      <c r="L14" s="6">
        <v>45.333641999999998</v>
      </c>
      <c r="M14" s="6">
        <v>49.042000000000002</v>
      </c>
      <c r="N14" s="6">
        <v>49.393025000000002</v>
      </c>
      <c r="O14" s="6">
        <v>50.6</v>
      </c>
      <c r="P14" s="6">
        <v>46.563324999999999</v>
      </c>
      <c r="Q14" s="6">
        <v>49.036999999999999</v>
      </c>
      <c r="R14" s="44">
        <v>50.825664000000003</v>
      </c>
      <c r="S14" s="44">
        <v>53.842505000000003</v>
      </c>
      <c r="X14" s="6"/>
      <c r="Y14" s="46"/>
    </row>
    <row r="15" spans="1:25">
      <c r="A15" s="2" t="s">
        <v>29</v>
      </c>
      <c r="B15" s="6">
        <v>97.668999999999997</v>
      </c>
      <c r="C15" s="6">
        <v>105.866</v>
      </c>
      <c r="D15" s="6">
        <v>129.822</v>
      </c>
      <c r="E15" s="6">
        <v>135.36799999999999</v>
      </c>
      <c r="F15" s="6">
        <v>142.197</v>
      </c>
      <c r="G15" s="6">
        <v>143.345</v>
      </c>
      <c r="H15" s="14">
        <v>149.97200000000001</v>
      </c>
      <c r="I15" s="6">
        <v>143.15799999999999</v>
      </c>
      <c r="J15" s="6">
        <v>175.39599999999999</v>
      </c>
      <c r="K15" s="6">
        <v>179.727</v>
      </c>
      <c r="L15" s="6">
        <v>184.77799999999999</v>
      </c>
      <c r="M15" s="6">
        <v>195.708</v>
      </c>
      <c r="N15" s="6">
        <v>210.011</v>
      </c>
      <c r="O15" s="6">
        <v>215.70099999999999</v>
      </c>
      <c r="P15" s="6">
        <v>198.39699999999999</v>
      </c>
      <c r="Q15" s="6">
        <v>206.096</v>
      </c>
      <c r="R15" s="44">
        <v>227.53299999999999</v>
      </c>
      <c r="S15" s="44">
        <v>255.11799999999999</v>
      </c>
      <c r="X15" s="44"/>
      <c r="Y15" s="46"/>
    </row>
    <row r="16" spans="1:25">
      <c r="A16" s="2" t="s">
        <v>30</v>
      </c>
      <c r="B16" s="6">
        <v>64.599999999999994</v>
      </c>
      <c r="C16" s="6">
        <v>66.599999999999994</v>
      </c>
      <c r="D16" s="6">
        <v>72.400000000000006</v>
      </c>
      <c r="E16" s="6">
        <v>80.900000000000006</v>
      </c>
      <c r="F16" s="6">
        <v>96.4</v>
      </c>
      <c r="G16" s="6">
        <v>98.6</v>
      </c>
      <c r="H16" s="14">
        <v>93.2</v>
      </c>
      <c r="I16" s="6">
        <v>94.1</v>
      </c>
      <c r="J16" s="6">
        <v>96.3</v>
      </c>
      <c r="K16" s="6">
        <v>95.7</v>
      </c>
      <c r="L16" s="6">
        <v>98.4</v>
      </c>
      <c r="M16" s="6">
        <v>99.2</v>
      </c>
      <c r="N16" s="6">
        <v>103.9</v>
      </c>
      <c r="O16" s="6">
        <v>110.5</v>
      </c>
      <c r="P16" s="6">
        <v>111.1</v>
      </c>
      <c r="Q16" s="6">
        <v>113.8</v>
      </c>
      <c r="R16" s="44">
        <v>114.1</v>
      </c>
      <c r="S16" s="44">
        <v>117.6</v>
      </c>
      <c r="X16" s="44"/>
      <c r="Y16" s="46"/>
    </row>
    <row r="17" spans="1:25">
      <c r="A17" s="2" t="s">
        <v>31</v>
      </c>
      <c r="B17" s="6">
        <v>65</v>
      </c>
      <c r="C17" s="6">
        <v>66.400000000000006</v>
      </c>
      <c r="D17" s="6">
        <v>62.8</v>
      </c>
      <c r="E17" s="6">
        <v>77.2</v>
      </c>
      <c r="F17" s="6">
        <v>77.400000000000006</v>
      </c>
      <c r="G17" s="6">
        <v>83.4</v>
      </c>
      <c r="H17" s="14">
        <v>91.1</v>
      </c>
      <c r="I17" s="6">
        <v>92</v>
      </c>
      <c r="J17" s="6">
        <v>86</v>
      </c>
      <c r="K17" s="6">
        <v>83.2</v>
      </c>
      <c r="L17" s="6">
        <v>80.099999999999994</v>
      </c>
      <c r="M17" s="6">
        <v>74.400000000000006</v>
      </c>
      <c r="N17" s="6">
        <v>75.8</v>
      </c>
      <c r="O17" s="6">
        <v>83.9</v>
      </c>
      <c r="P17" s="6">
        <v>79.8</v>
      </c>
      <c r="Q17" s="6">
        <v>88.3</v>
      </c>
      <c r="R17" s="44">
        <v>86.8</v>
      </c>
      <c r="S17" s="44">
        <v>99.1</v>
      </c>
      <c r="X17" s="44"/>
      <c r="Y17" s="46"/>
    </row>
    <row r="18" spans="1:25">
      <c r="A18" s="2" t="s">
        <v>32</v>
      </c>
      <c r="B18" s="6">
        <v>54.661999999999999</v>
      </c>
      <c r="C18" s="6">
        <v>69.126000000000005</v>
      </c>
      <c r="D18" s="6">
        <v>80.41</v>
      </c>
      <c r="E18" s="6">
        <v>91.587999999999994</v>
      </c>
      <c r="F18" s="6">
        <v>95.638000000000005</v>
      </c>
      <c r="G18" s="6">
        <v>98.63</v>
      </c>
      <c r="H18" s="14">
        <v>107.244</v>
      </c>
      <c r="I18" s="6">
        <v>110.855</v>
      </c>
      <c r="J18" s="6">
        <v>103.828</v>
      </c>
      <c r="K18" s="6">
        <v>92.512</v>
      </c>
      <c r="L18" s="6">
        <v>89.305999999999997</v>
      </c>
      <c r="M18" s="6">
        <v>86.397999999999996</v>
      </c>
      <c r="N18" s="6">
        <v>92.843000000000004</v>
      </c>
      <c r="O18" s="6">
        <v>100.229</v>
      </c>
      <c r="P18" s="6">
        <v>93.343000000000004</v>
      </c>
      <c r="Q18" s="6">
        <v>105.08499999999999</v>
      </c>
      <c r="R18" s="44">
        <v>109.61499999999999</v>
      </c>
      <c r="S18" s="44">
        <v>122.142</v>
      </c>
      <c r="V18" s="6"/>
      <c r="W18" s="45"/>
      <c r="X18" s="44"/>
      <c r="Y18" s="46"/>
    </row>
    <row r="19" spans="1:25">
      <c r="A19" s="3" t="s">
        <v>33</v>
      </c>
      <c r="B19" s="12">
        <f t="shared" ref="B19:G19" si="0">SUM(B6:B18)</f>
        <v>1010.217</v>
      </c>
      <c r="C19" s="12">
        <f t="shared" si="0"/>
        <v>1081.115</v>
      </c>
      <c r="D19" s="12">
        <f t="shared" si="0"/>
        <v>1294.4930000000004</v>
      </c>
      <c r="E19" s="12">
        <f t="shared" si="0"/>
        <v>1431.15</v>
      </c>
      <c r="F19" s="12">
        <f t="shared" si="0"/>
        <v>1520.6780000000003</v>
      </c>
      <c r="G19" s="12">
        <f t="shared" si="0"/>
        <v>1594.9459999999999</v>
      </c>
      <c r="H19" s="12">
        <f t="shared" ref="H19:N19" si="1">SUM(H6:H18)</f>
        <v>1643.3790000000001</v>
      </c>
      <c r="I19" s="8">
        <f t="shared" si="1"/>
        <v>1651.6539999999998</v>
      </c>
      <c r="J19" s="8">
        <f t="shared" si="1"/>
        <v>1707.0329999999999</v>
      </c>
      <c r="K19" s="8">
        <f t="shared" si="1"/>
        <v>1831.7340000000002</v>
      </c>
      <c r="L19" s="8">
        <f t="shared" si="1"/>
        <v>1813.435242</v>
      </c>
      <c r="M19" s="8">
        <f t="shared" si="1"/>
        <v>1859.7760000000001</v>
      </c>
      <c r="N19" s="8">
        <f t="shared" si="1"/>
        <v>1919.1866250000003</v>
      </c>
      <c r="O19" s="8">
        <f>SUM(O6:O18)</f>
        <v>2020.5430000000001</v>
      </c>
      <c r="P19" s="8">
        <f>SUM(P6:P18)</f>
        <v>1940.1169249999998</v>
      </c>
      <c r="Q19" s="8">
        <f>SUM(Q6:Q18)</f>
        <v>2104.377</v>
      </c>
      <c r="R19" s="8">
        <f>SUM(R6:R18)</f>
        <v>2191.7404609999999</v>
      </c>
      <c r="S19" s="8">
        <f>SUM(S6:S18)</f>
        <v>2375.6025049999998</v>
      </c>
      <c r="U19" s="6"/>
      <c r="V19" s="6"/>
      <c r="W19" s="6"/>
    </row>
    <row r="20" spans="1:25">
      <c r="A20" s="2" t="s">
        <v>34</v>
      </c>
      <c r="B20" s="14">
        <v>3.0819999999999999</v>
      </c>
      <c r="C20" s="14">
        <v>5.3339999999999996</v>
      </c>
      <c r="D20" s="14">
        <v>4.4690000000000003</v>
      </c>
      <c r="E20" s="14">
        <v>4.9980000000000002</v>
      </c>
      <c r="F20" s="14">
        <v>4</v>
      </c>
      <c r="G20" s="14">
        <v>3.548</v>
      </c>
      <c r="H20" s="14">
        <v>4.9720000000000004</v>
      </c>
      <c r="I20" s="6">
        <v>4.2489999999999997</v>
      </c>
      <c r="J20" s="6">
        <v>3.9849999999999999</v>
      </c>
      <c r="K20" s="6">
        <v>4.7249999999999996</v>
      </c>
      <c r="L20" s="6">
        <v>5.3360000000000003</v>
      </c>
      <c r="M20" s="6">
        <v>3.6480000000000001</v>
      </c>
      <c r="N20" s="6">
        <v>4.1159999999999997</v>
      </c>
      <c r="O20" s="6">
        <v>3.4950000000000001</v>
      </c>
      <c r="P20" s="6">
        <v>2.548</v>
      </c>
      <c r="Q20" s="6">
        <v>3.1230000000000002</v>
      </c>
      <c r="R20" s="6">
        <v>4.9820000000000002</v>
      </c>
      <c r="S20" s="6">
        <v>4.2699999999999996</v>
      </c>
      <c r="Y20" s="47"/>
    </row>
    <row r="21" spans="1:25">
      <c r="A21" s="2" t="s">
        <v>35</v>
      </c>
      <c r="B21" s="24"/>
      <c r="C21" s="24"/>
      <c r="D21" s="24"/>
      <c r="E21" s="24"/>
      <c r="F21" s="14">
        <v>1.3</v>
      </c>
      <c r="G21" s="14">
        <v>1.0569999999999999</v>
      </c>
      <c r="H21" s="14">
        <v>0.92300000000000004</v>
      </c>
      <c r="I21" s="6">
        <v>0.70399999999999996</v>
      </c>
      <c r="J21" s="6">
        <v>0.92</v>
      </c>
      <c r="K21" s="6">
        <v>0.83799999999999997</v>
      </c>
      <c r="L21" s="6">
        <v>0.58079999999999998</v>
      </c>
      <c r="M21" s="6">
        <v>0.51800000000000002</v>
      </c>
      <c r="N21" s="6">
        <v>0.41949999999999998</v>
      </c>
      <c r="O21" s="6">
        <v>0.8004</v>
      </c>
      <c r="P21" s="6">
        <v>0.91559999999999997</v>
      </c>
      <c r="Q21" s="6">
        <v>1.1910000000000001</v>
      </c>
      <c r="R21" s="6">
        <v>1.5886</v>
      </c>
      <c r="S21" s="6">
        <v>1.8229</v>
      </c>
      <c r="Y21" s="47"/>
    </row>
    <row r="22" spans="1:25">
      <c r="A22" s="2" t="s">
        <v>36</v>
      </c>
      <c r="B22" s="24"/>
      <c r="C22" s="24"/>
      <c r="D22" s="24"/>
      <c r="E22" s="24"/>
      <c r="F22" s="14">
        <v>1.4999999999999999E-2</v>
      </c>
      <c r="G22" s="14">
        <v>1.4999999999999999E-2</v>
      </c>
      <c r="H22" s="14">
        <v>1.4999999999999999E-2</v>
      </c>
      <c r="I22" s="6">
        <v>1.4999999999999999E-2</v>
      </c>
      <c r="J22" s="6">
        <v>1.4999999999999999E-2</v>
      </c>
      <c r="K22" s="6">
        <v>1.7000000000000001E-2</v>
      </c>
      <c r="L22" s="6">
        <v>1.6633999999999999E-2</v>
      </c>
      <c r="M22" s="6">
        <v>1.7000000000000001E-2</v>
      </c>
      <c r="N22" s="6">
        <v>2.9308000000000001E-2</v>
      </c>
      <c r="O22" s="6">
        <v>2.6898999999999999E-2</v>
      </c>
      <c r="P22" s="6">
        <v>0.31296299999999999</v>
      </c>
      <c r="Q22" s="6">
        <v>0.154</v>
      </c>
      <c r="R22" s="6">
        <v>0.119905</v>
      </c>
      <c r="S22" s="6">
        <v>0.23228799999999999</v>
      </c>
      <c r="X22" s="44"/>
      <c r="Y22" s="47"/>
    </row>
    <row r="23" spans="1:25">
      <c r="A23" s="2" t="s">
        <v>37</v>
      </c>
      <c r="B23" s="24"/>
      <c r="C23" s="24"/>
      <c r="D23" s="24"/>
      <c r="E23" s="24"/>
      <c r="F23" s="14">
        <v>0.54800000000000004</v>
      </c>
      <c r="G23" s="14">
        <v>0.20599999999999999</v>
      </c>
      <c r="H23" s="14">
        <v>0.218</v>
      </c>
      <c r="I23" s="6">
        <v>0.24199999999999999</v>
      </c>
      <c r="J23" s="6">
        <v>0.254</v>
      </c>
      <c r="K23" s="6">
        <v>0.65600000000000003</v>
      </c>
      <c r="L23" s="6">
        <v>0.68239499999999997</v>
      </c>
      <c r="M23" s="6">
        <v>1.0720000000000001</v>
      </c>
      <c r="N23" s="6">
        <v>1.0870759999999999</v>
      </c>
      <c r="O23" s="6">
        <v>1.4530909999999999</v>
      </c>
      <c r="P23" s="6">
        <v>1.019922</v>
      </c>
      <c r="Q23" s="6">
        <v>1.8120000000000001</v>
      </c>
      <c r="R23" s="6">
        <v>1.828781</v>
      </c>
      <c r="S23" s="6">
        <v>1.8784670000000001</v>
      </c>
      <c r="Y23" s="47"/>
    </row>
    <row r="24" spans="1:25">
      <c r="A24" s="2" t="s">
        <v>38</v>
      </c>
      <c r="B24" s="24"/>
      <c r="C24" s="24"/>
      <c r="D24" s="24"/>
      <c r="E24" s="24"/>
      <c r="F24" s="14">
        <v>0</v>
      </c>
      <c r="G24" s="14">
        <v>0</v>
      </c>
      <c r="H24" s="14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Y24" s="47"/>
    </row>
    <row r="25" spans="1:25">
      <c r="A25" s="3" t="s">
        <v>39</v>
      </c>
      <c r="B25" s="12">
        <f t="shared" ref="B25:G25" si="2">SUM(B19:B24)</f>
        <v>1013.299</v>
      </c>
      <c r="C25" s="12">
        <f t="shared" si="2"/>
        <v>1086.4490000000001</v>
      </c>
      <c r="D25" s="12">
        <f t="shared" si="2"/>
        <v>1298.9620000000004</v>
      </c>
      <c r="E25" s="12">
        <f t="shared" si="2"/>
        <v>1436.1480000000001</v>
      </c>
      <c r="F25" s="12">
        <f t="shared" si="2"/>
        <v>1526.5410000000004</v>
      </c>
      <c r="G25" s="12">
        <f t="shared" si="2"/>
        <v>1599.7719999999999</v>
      </c>
      <c r="H25" s="12">
        <f t="shared" ref="H25:N25" si="3">SUM(H19:H24)</f>
        <v>1649.5070000000003</v>
      </c>
      <c r="I25" s="12">
        <f t="shared" si="3"/>
        <v>1656.8639999999998</v>
      </c>
      <c r="J25" s="12">
        <f t="shared" si="3"/>
        <v>1712.2069999999999</v>
      </c>
      <c r="K25" s="12">
        <f t="shared" si="3"/>
        <v>1837.97</v>
      </c>
      <c r="L25" s="12">
        <f t="shared" si="3"/>
        <v>1820.0510710000001</v>
      </c>
      <c r="M25" s="12">
        <f t="shared" si="3"/>
        <v>1865.0309999999999</v>
      </c>
      <c r="N25" s="12">
        <f t="shared" si="3"/>
        <v>1924.8385090000002</v>
      </c>
      <c r="O25" s="8">
        <f>SUM(O19:O24)</f>
        <v>2026.3183900000001</v>
      </c>
      <c r="P25" s="8">
        <f>SUM(P19:P24)</f>
        <v>1944.9134099999999</v>
      </c>
      <c r="Q25" s="8">
        <f>SUM(Q19:Q24)</f>
        <v>2110.6569999999997</v>
      </c>
      <c r="R25" s="8">
        <f>SUM(R19:R24)</f>
        <v>2200.2597470000001</v>
      </c>
      <c r="S25" s="8">
        <f>SUM(S19:S24)</f>
        <v>2383.8061600000001</v>
      </c>
      <c r="Y25" s="47"/>
    </row>
    <row r="26" spans="1:25">
      <c r="R26" s="6"/>
      <c r="Y26" s="47"/>
    </row>
    <row r="27" spans="1:25">
      <c r="A27" s="3" t="s">
        <v>59</v>
      </c>
      <c r="Y27" s="47"/>
    </row>
    <row r="28" spans="1:25">
      <c r="A28" s="3"/>
      <c r="B28" s="3">
        <v>2006</v>
      </c>
      <c r="C28" s="3">
        <v>2007</v>
      </c>
      <c r="D28" s="3">
        <v>2008</v>
      </c>
      <c r="E28" s="3">
        <v>2009</v>
      </c>
      <c r="F28" s="3">
        <v>2010</v>
      </c>
      <c r="G28" s="3">
        <v>2011</v>
      </c>
      <c r="H28" s="3">
        <v>2012</v>
      </c>
      <c r="I28" s="3">
        <v>2013</v>
      </c>
      <c r="J28" s="3">
        <v>2014</v>
      </c>
      <c r="K28" s="3">
        <v>2015</v>
      </c>
      <c r="L28" s="3">
        <v>2016</v>
      </c>
      <c r="M28" s="3">
        <v>2017</v>
      </c>
      <c r="N28" s="3">
        <v>2018</v>
      </c>
      <c r="O28" s="3">
        <v>2019</v>
      </c>
      <c r="P28" s="3">
        <v>2020</v>
      </c>
      <c r="Q28" s="3">
        <v>2021</v>
      </c>
      <c r="R28" s="3">
        <v>2022</v>
      </c>
      <c r="S28" s="3">
        <v>2023</v>
      </c>
      <c r="X28" s="45"/>
      <c r="Y28" s="47"/>
    </row>
    <row r="29" spans="1:25">
      <c r="A29" s="2" t="s">
        <v>20</v>
      </c>
      <c r="B29" s="6">
        <v>4.8</v>
      </c>
      <c r="C29" s="6">
        <v>4.5999999999999996</v>
      </c>
      <c r="D29" s="6">
        <v>5.4</v>
      </c>
      <c r="E29" s="6">
        <v>10.199999999999999</v>
      </c>
      <c r="F29" s="6">
        <v>11.8</v>
      </c>
      <c r="G29" s="6">
        <v>7.9</v>
      </c>
      <c r="H29" s="27">
        <v>7.6</v>
      </c>
      <c r="I29" s="27">
        <v>7.4</v>
      </c>
      <c r="J29" s="27">
        <v>7.7</v>
      </c>
      <c r="K29" s="27">
        <v>9.1</v>
      </c>
      <c r="L29" s="27">
        <v>9.4</v>
      </c>
      <c r="M29" s="27">
        <v>9.6</v>
      </c>
      <c r="N29" s="27">
        <v>9.9</v>
      </c>
      <c r="O29" s="6">
        <v>10.4</v>
      </c>
      <c r="P29" s="6">
        <v>7.3</v>
      </c>
      <c r="Q29" s="6">
        <v>9.1999999999999993</v>
      </c>
      <c r="R29" s="6">
        <v>9.1</v>
      </c>
      <c r="S29" s="6">
        <v>9.9</v>
      </c>
      <c r="U29" s="45"/>
      <c r="V29" s="6"/>
      <c r="W29" s="6"/>
      <c r="Y29" s="47"/>
    </row>
    <row r="30" spans="1:25">
      <c r="A30" s="2" t="s">
        <v>21</v>
      </c>
      <c r="B30" s="6">
        <v>11.519</v>
      </c>
      <c r="C30" s="6">
        <v>10.097</v>
      </c>
      <c r="D30" s="6">
        <v>11.689</v>
      </c>
      <c r="E30" s="6">
        <v>9.91</v>
      </c>
      <c r="F30" s="6">
        <v>11.699</v>
      </c>
      <c r="G30" s="6">
        <v>11.618</v>
      </c>
      <c r="H30" s="27">
        <v>10.959</v>
      </c>
      <c r="I30" s="27">
        <v>8.0950000000000006</v>
      </c>
      <c r="J30" s="27">
        <v>9.0719999999999992</v>
      </c>
      <c r="K30" s="27">
        <v>9.2550000000000008</v>
      </c>
      <c r="L30" s="27">
        <v>9.5050000000000008</v>
      </c>
      <c r="M30" s="27">
        <v>10.003</v>
      </c>
      <c r="N30" s="27">
        <v>9.5579999999999998</v>
      </c>
      <c r="O30" s="6">
        <v>8.6419999999999995</v>
      </c>
      <c r="P30" s="6">
        <v>10.324</v>
      </c>
      <c r="Q30" s="6">
        <v>9.2949999999999999</v>
      </c>
      <c r="R30" s="6">
        <v>11.387</v>
      </c>
      <c r="S30" s="6">
        <v>11.254</v>
      </c>
      <c r="U30" s="45"/>
      <c r="W30" s="6"/>
      <c r="Y30" s="47"/>
    </row>
    <row r="31" spans="1:25">
      <c r="A31" s="2" t="s">
        <v>22</v>
      </c>
      <c r="B31" s="6">
        <v>3.4403999999999999</v>
      </c>
      <c r="C31" s="6">
        <v>3.8111999999999999</v>
      </c>
      <c r="D31" s="6">
        <v>4.6947999999999999</v>
      </c>
      <c r="E31" s="6">
        <v>4.5251000000000001</v>
      </c>
      <c r="F31" s="6">
        <v>12.444599999999999</v>
      </c>
      <c r="G31" s="6">
        <v>6.2469999999999999</v>
      </c>
      <c r="H31" s="27">
        <v>7.0617999999999999</v>
      </c>
      <c r="I31" s="27">
        <v>7.9104999999999999</v>
      </c>
      <c r="J31" s="27">
        <v>7.9539999999999997</v>
      </c>
      <c r="K31" s="27">
        <v>10.833500000000001</v>
      </c>
      <c r="L31" s="27">
        <v>7.0442</v>
      </c>
      <c r="M31" s="27">
        <v>3.9228000000000001</v>
      </c>
      <c r="N31" s="27">
        <v>8.1950000000000003</v>
      </c>
      <c r="O31" s="6">
        <v>7.7134</v>
      </c>
      <c r="P31" s="6">
        <v>4.2721</v>
      </c>
      <c r="Q31" s="6">
        <v>3.923</v>
      </c>
      <c r="R31" s="6">
        <v>3.974218</v>
      </c>
      <c r="S31" s="6">
        <v>3.8466</v>
      </c>
      <c r="U31" s="45"/>
      <c r="W31" s="6"/>
      <c r="Y31" s="47"/>
    </row>
    <row r="32" spans="1:25">
      <c r="A32" s="2" t="s">
        <v>23</v>
      </c>
      <c r="B32" s="6">
        <v>31.8</v>
      </c>
      <c r="C32" s="6">
        <v>35.6</v>
      </c>
      <c r="D32" s="6">
        <v>34.1</v>
      </c>
      <c r="E32" s="6">
        <v>0</v>
      </c>
      <c r="F32" s="6">
        <v>0</v>
      </c>
      <c r="G32" s="6">
        <v>0</v>
      </c>
      <c r="H32" s="27">
        <v>0</v>
      </c>
      <c r="I32" s="27">
        <v>0</v>
      </c>
      <c r="J32" s="27">
        <v>39.9</v>
      </c>
      <c r="K32" s="27">
        <v>45</v>
      </c>
      <c r="L32" s="27">
        <v>46.2</v>
      </c>
      <c r="M32" s="27">
        <v>48.5</v>
      </c>
      <c r="N32" s="27">
        <v>50.2</v>
      </c>
      <c r="O32" s="6">
        <v>47.9</v>
      </c>
      <c r="P32" s="6">
        <v>41</v>
      </c>
      <c r="Q32" s="6">
        <v>43.3</v>
      </c>
      <c r="R32" s="6">
        <v>47.8</v>
      </c>
      <c r="S32" s="6">
        <v>49.6</v>
      </c>
      <c r="U32" s="45"/>
      <c r="W32" s="6"/>
      <c r="Y32" s="47"/>
    </row>
    <row r="33" spans="1:23">
      <c r="A33" s="2" t="s">
        <v>24</v>
      </c>
      <c r="B33" s="6">
        <v>0</v>
      </c>
      <c r="C33" s="6">
        <v>0</v>
      </c>
      <c r="D33" s="6">
        <v>0</v>
      </c>
      <c r="E33" s="6">
        <v>11.006</v>
      </c>
      <c r="F33" s="6">
        <v>15.557</v>
      </c>
      <c r="G33" s="6">
        <v>17.001000000000001</v>
      </c>
      <c r="H33" s="27">
        <v>18.199000000000002</v>
      </c>
      <c r="I33" s="27">
        <v>19.132000000000001</v>
      </c>
      <c r="J33" s="27">
        <v>19.747</v>
      </c>
      <c r="K33" s="27">
        <v>21.576000000000001</v>
      </c>
      <c r="L33" s="27">
        <v>20.315000000000001</v>
      </c>
      <c r="M33" s="27">
        <v>18.606999999999999</v>
      </c>
      <c r="N33" s="27">
        <v>18.198</v>
      </c>
      <c r="O33" s="6">
        <v>17.149999999999999</v>
      </c>
      <c r="P33" s="6">
        <v>16.611999999999998</v>
      </c>
      <c r="Q33" s="6">
        <v>18.515000000000001</v>
      </c>
      <c r="R33" s="6">
        <v>20.385000000000002</v>
      </c>
      <c r="S33" s="6">
        <v>24.149000000000001</v>
      </c>
      <c r="U33" s="45"/>
      <c r="W33" s="6"/>
    </row>
    <row r="34" spans="1:23">
      <c r="A34" s="2" t="s">
        <v>25</v>
      </c>
      <c r="B34" s="6">
        <v>11.8</v>
      </c>
      <c r="C34" s="6">
        <v>11.6</v>
      </c>
      <c r="D34" s="6">
        <v>14.361000000000001</v>
      </c>
      <c r="E34" s="6">
        <v>16.748000000000001</v>
      </c>
      <c r="F34" s="6">
        <v>17.603000000000002</v>
      </c>
      <c r="G34" s="6">
        <v>19.645</v>
      </c>
      <c r="H34" s="27">
        <v>20.5</v>
      </c>
      <c r="I34" s="27">
        <v>20</v>
      </c>
      <c r="J34" s="27">
        <v>21</v>
      </c>
      <c r="K34" s="27">
        <v>22.2</v>
      </c>
      <c r="L34" s="27">
        <v>22.9</v>
      </c>
      <c r="M34" s="27">
        <v>23.8</v>
      </c>
      <c r="N34" s="27">
        <v>25.1</v>
      </c>
      <c r="O34" s="6">
        <v>25.4</v>
      </c>
      <c r="P34" s="6">
        <v>25.4</v>
      </c>
      <c r="Q34" s="6">
        <v>19.100000000000001</v>
      </c>
      <c r="R34" s="6">
        <v>20.2</v>
      </c>
      <c r="S34" s="6">
        <v>27</v>
      </c>
      <c r="U34" s="45"/>
      <c r="W34" s="6"/>
    </row>
    <row r="35" spans="1:23">
      <c r="A35" s="2" t="s">
        <v>26</v>
      </c>
      <c r="B35" s="6">
        <v>11.8</v>
      </c>
      <c r="C35" s="6">
        <v>12.6</v>
      </c>
      <c r="D35" s="6">
        <v>15.1</v>
      </c>
      <c r="E35" s="6">
        <v>13.3</v>
      </c>
      <c r="F35" s="6">
        <v>14.8</v>
      </c>
      <c r="G35" s="6">
        <v>15.6</v>
      </c>
      <c r="H35" s="27">
        <v>16.2</v>
      </c>
      <c r="I35" s="27">
        <v>16.212</v>
      </c>
      <c r="J35" s="27">
        <v>16.658999999999999</v>
      </c>
      <c r="K35" s="27">
        <v>16.459</v>
      </c>
      <c r="L35" s="27">
        <v>20.53</v>
      </c>
      <c r="M35" s="27">
        <v>22.074999999999999</v>
      </c>
      <c r="N35" s="27">
        <v>20.498000000000001</v>
      </c>
      <c r="O35" s="6">
        <v>20.350000000000001</v>
      </c>
      <c r="P35" s="6">
        <v>17.114000000000001</v>
      </c>
      <c r="Q35" s="6">
        <v>17.623000000000001</v>
      </c>
      <c r="R35" s="6">
        <v>17.823</v>
      </c>
      <c r="S35" s="6">
        <v>19.306999999999999</v>
      </c>
      <c r="U35" s="45"/>
      <c r="W35" s="6"/>
    </row>
    <row r="36" spans="1:23">
      <c r="A36" s="2" t="s">
        <v>27</v>
      </c>
      <c r="B36" s="6">
        <v>15.412000000000001</v>
      </c>
      <c r="C36" s="6">
        <v>15.507999999999999</v>
      </c>
      <c r="D36" s="6">
        <v>20.63</v>
      </c>
      <c r="E36" s="6">
        <v>22.542999999999999</v>
      </c>
      <c r="F36" s="6">
        <v>24.113</v>
      </c>
      <c r="G36" s="6">
        <v>23.681999999999999</v>
      </c>
      <c r="H36" s="27">
        <v>25.077999999999999</v>
      </c>
      <c r="I36" s="27">
        <v>27.448</v>
      </c>
      <c r="J36" s="27">
        <v>29.140999999999998</v>
      </c>
      <c r="K36" s="27">
        <v>29.762</v>
      </c>
      <c r="L36" s="27">
        <v>32.779000000000003</v>
      </c>
      <c r="M36" s="27">
        <v>40.404000000000003</v>
      </c>
      <c r="N36" s="27">
        <v>40.909999999999997</v>
      </c>
      <c r="O36" s="6">
        <v>42.972000000000001</v>
      </c>
      <c r="P36" s="6">
        <v>41.088999999999999</v>
      </c>
      <c r="Q36" s="6">
        <v>42.872</v>
      </c>
      <c r="R36" s="6">
        <v>45.610999999999997</v>
      </c>
      <c r="S36" s="6">
        <v>47.598999999999997</v>
      </c>
      <c r="U36" s="45"/>
      <c r="W36" s="6"/>
    </row>
    <row r="37" spans="1:23">
      <c r="A37" s="2" t="s">
        <v>28</v>
      </c>
      <c r="B37" s="6">
        <v>17.741102999999999</v>
      </c>
      <c r="C37" s="6">
        <v>22.565656000000001</v>
      </c>
      <c r="D37" s="6">
        <v>24.254237</v>
      </c>
      <c r="E37" s="6">
        <v>25.874779</v>
      </c>
      <c r="F37" s="6">
        <v>28.514607000000002</v>
      </c>
      <c r="G37" s="6">
        <v>24.930719</v>
      </c>
      <c r="H37" s="27">
        <v>21.996865</v>
      </c>
      <c r="I37" s="27">
        <v>20.571355000000001</v>
      </c>
      <c r="J37" s="27">
        <v>21.210003</v>
      </c>
      <c r="K37" s="27">
        <v>22.292355000000001</v>
      </c>
      <c r="L37" s="27">
        <v>24.286489000000003</v>
      </c>
      <c r="M37" s="27">
        <v>25.168061000000002</v>
      </c>
      <c r="N37" s="27">
        <v>25.404426999999998</v>
      </c>
      <c r="O37" s="6">
        <v>25.616192000000002</v>
      </c>
      <c r="P37" s="6">
        <v>22.342768</v>
      </c>
      <c r="Q37" s="6">
        <v>25.245999999999999</v>
      </c>
      <c r="R37" s="6">
        <v>24.914563999999999</v>
      </c>
      <c r="S37" s="6">
        <v>25.233529000000001</v>
      </c>
      <c r="U37" s="45"/>
      <c r="W37" s="6"/>
    </row>
    <row r="38" spans="1:23">
      <c r="A38" s="2" t="s">
        <v>29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U38" s="45"/>
      <c r="W38" s="6"/>
    </row>
    <row r="39" spans="1:23">
      <c r="A39" s="2" t="s">
        <v>30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U39" s="45"/>
      <c r="W39" s="6"/>
    </row>
    <row r="40" spans="1:23">
      <c r="A40" s="2" t="s">
        <v>31</v>
      </c>
      <c r="B40" s="6">
        <v>2.8</v>
      </c>
      <c r="C40" s="6">
        <v>3.1</v>
      </c>
      <c r="D40" s="6">
        <v>1.4</v>
      </c>
      <c r="E40" s="6">
        <v>1.5</v>
      </c>
      <c r="F40" s="6">
        <v>1.7</v>
      </c>
      <c r="G40" s="6">
        <v>2.6</v>
      </c>
      <c r="H40" s="27">
        <v>1.4</v>
      </c>
      <c r="I40" s="27">
        <v>1.6</v>
      </c>
      <c r="J40" s="27">
        <v>1.4</v>
      </c>
      <c r="K40" s="27">
        <v>1.6</v>
      </c>
      <c r="L40" s="27">
        <v>1.9</v>
      </c>
      <c r="M40" s="27">
        <v>1.7</v>
      </c>
      <c r="N40" s="27">
        <v>1.8</v>
      </c>
      <c r="O40" s="6">
        <v>2</v>
      </c>
      <c r="P40" s="6">
        <v>1.5</v>
      </c>
      <c r="Q40" s="6">
        <v>1.8</v>
      </c>
      <c r="R40" s="6">
        <v>1</v>
      </c>
      <c r="S40" s="6">
        <v>0.1</v>
      </c>
      <c r="U40" s="45"/>
      <c r="W40" s="6"/>
    </row>
    <row r="41" spans="1:23">
      <c r="A41" s="2" t="s">
        <v>32</v>
      </c>
      <c r="B41" s="6">
        <v>0</v>
      </c>
      <c r="C41" s="6">
        <v>0</v>
      </c>
      <c r="D41" s="6">
        <v>2.02</v>
      </c>
      <c r="E41" s="6">
        <v>2.1219999999999999</v>
      </c>
      <c r="F41" s="6">
        <v>0</v>
      </c>
      <c r="G41" s="6">
        <v>2.1349999999999998</v>
      </c>
      <c r="H41" s="27">
        <v>1.762</v>
      </c>
      <c r="I41" s="27">
        <v>1.7789999999999999</v>
      </c>
      <c r="J41" s="27">
        <v>2.0950000000000002</v>
      </c>
      <c r="K41" s="27">
        <v>2.5569999999999999</v>
      </c>
      <c r="L41" s="27">
        <v>2.7549999999999999</v>
      </c>
      <c r="M41" s="27">
        <v>0</v>
      </c>
      <c r="N41" s="27">
        <v>2.3940000000000001</v>
      </c>
      <c r="O41" s="6">
        <v>2.6280000000000001</v>
      </c>
      <c r="P41" s="6">
        <v>2.0550000000000002</v>
      </c>
      <c r="Q41" s="6">
        <v>2.2789999999999999</v>
      </c>
      <c r="R41" s="6">
        <v>2.0609999999999999</v>
      </c>
      <c r="S41" s="6">
        <v>3.1789999999999998</v>
      </c>
      <c r="U41" s="45"/>
      <c r="W41" s="6"/>
    </row>
    <row r="42" spans="1:23">
      <c r="A42" s="3" t="s">
        <v>33</v>
      </c>
      <c r="B42" s="28">
        <f t="shared" ref="B42:G42" si="4">SUM(B29:B41)</f>
        <v>111.11250299999999</v>
      </c>
      <c r="C42" s="28">
        <f t="shared" si="4"/>
        <v>119.48185599999998</v>
      </c>
      <c r="D42" s="28">
        <f t="shared" si="4"/>
        <v>133.64903699999999</v>
      </c>
      <c r="E42" s="28">
        <f t="shared" si="4"/>
        <v>117.72887900000001</v>
      </c>
      <c r="F42" s="28">
        <f t="shared" si="4"/>
        <v>138.23120699999998</v>
      </c>
      <c r="G42" s="28">
        <f t="shared" si="4"/>
        <v>131.35871899999998</v>
      </c>
      <c r="H42" s="28">
        <f t="shared" ref="H42:I42" si="5">SUM(H29:H41)</f>
        <v>130.756665</v>
      </c>
      <c r="I42" s="28">
        <f t="shared" si="5"/>
        <v>130.14785499999999</v>
      </c>
      <c r="J42" s="28">
        <f>SUM(J29:J41)</f>
        <v>175.87800300000001</v>
      </c>
      <c r="K42" s="28">
        <f t="shared" ref="K42:N42" si="6">SUM(K29:K41)</f>
        <v>190.63485499999996</v>
      </c>
      <c r="L42" s="28">
        <f t="shared" si="6"/>
        <v>197.61468900000003</v>
      </c>
      <c r="M42" s="28">
        <f t="shared" si="6"/>
        <v>203.77986099999998</v>
      </c>
      <c r="N42" s="28">
        <f t="shared" si="6"/>
        <v>212.15742700000001</v>
      </c>
      <c r="O42" s="8">
        <f>SUM(O29:O41)</f>
        <v>210.771592</v>
      </c>
      <c r="P42" s="8">
        <f>SUM(P29:P41)</f>
        <v>189.00886800000001</v>
      </c>
      <c r="Q42" s="8">
        <f>SUM(Q29:Q41)</f>
        <v>193.15300000000002</v>
      </c>
      <c r="R42" s="8">
        <f>SUM(R29:R41)</f>
        <v>204.25578199999998</v>
      </c>
      <c r="S42" s="8">
        <f>SUM(S29:S41)</f>
        <v>221.16812899999999</v>
      </c>
    </row>
    <row r="43" spans="1:23">
      <c r="A43" s="2" t="s">
        <v>34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27">
        <v>0</v>
      </c>
      <c r="I43" s="27">
        <v>1.2</v>
      </c>
      <c r="J43" s="27">
        <v>0.84799999999999998</v>
      </c>
      <c r="K43" s="27">
        <v>0.84199999999999997</v>
      </c>
      <c r="L43" s="27">
        <v>0.90900000000000003</v>
      </c>
      <c r="M43" s="27">
        <v>0.27</v>
      </c>
      <c r="N43" s="27">
        <v>6.7000000000000004E-2</v>
      </c>
      <c r="O43" s="6">
        <v>4.4999999999999998E-2</v>
      </c>
      <c r="P43" s="6">
        <v>7.0000000000000001E-3</v>
      </c>
      <c r="Q43" s="6">
        <v>0</v>
      </c>
      <c r="R43" s="6">
        <v>1.6060000000000001</v>
      </c>
      <c r="S43" s="50">
        <v>0.68799999999999994</v>
      </c>
    </row>
    <row r="44" spans="1:23">
      <c r="A44" s="2" t="s">
        <v>35</v>
      </c>
      <c r="B44" s="23"/>
      <c r="C44" s="23"/>
      <c r="D44" s="23"/>
      <c r="E44" s="23"/>
      <c r="F44" s="6">
        <v>0</v>
      </c>
      <c r="G44" s="6">
        <v>0</v>
      </c>
      <c r="H44" s="27">
        <v>0.157</v>
      </c>
      <c r="I44" s="27">
        <v>0.1386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6">
        <v>0</v>
      </c>
      <c r="P44" s="6">
        <v>0</v>
      </c>
      <c r="Q44" s="6">
        <v>0</v>
      </c>
      <c r="R44" s="6">
        <v>0</v>
      </c>
      <c r="S44" s="50">
        <v>0</v>
      </c>
    </row>
    <row r="45" spans="1:23">
      <c r="A45" s="2" t="s">
        <v>36</v>
      </c>
      <c r="B45" s="23"/>
      <c r="C45" s="23"/>
      <c r="D45" s="23"/>
      <c r="E45" s="23"/>
      <c r="F45" s="6">
        <v>0</v>
      </c>
      <c r="G45" s="6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1.9458E-2</v>
      </c>
      <c r="O45" s="6">
        <v>1.4674E-2</v>
      </c>
      <c r="P45" s="6">
        <v>2.4750000000000001E-2</v>
      </c>
      <c r="Q45" s="6">
        <v>3.6999999999999998E-2</v>
      </c>
      <c r="R45" s="6">
        <v>2.7703999999999999E-2</v>
      </c>
      <c r="S45" s="50">
        <v>3.4693000000000002E-2</v>
      </c>
    </row>
    <row r="46" spans="1:23">
      <c r="A46" s="2" t="s">
        <v>37</v>
      </c>
      <c r="B46" s="23"/>
      <c r="C46" s="23"/>
      <c r="D46" s="23"/>
      <c r="E46" s="23"/>
      <c r="F46" s="6">
        <v>7.4999999999999997E-3</v>
      </c>
      <c r="G46" s="6">
        <v>1.438E-2</v>
      </c>
      <c r="H46" s="27">
        <v>3.3E-3</v>
      </c>
      <c r="I46" s="27">
        <v>1.005E-2</v>
      </c>
      <c r="J46" s="27">
        <v>9.4000000000000004E-3</v>
      </c>
      <c r="K46" s="27">
        <v>0.312664</v>
      </c>
      <c r="L46" s="27">
        <v>0.21986800000000001</v>
      </c>
      <c r="M46" s="27">
        <v>0.27179500000000001</v>
      </c>
      <c r="N46" s="27">
        <v>0.27518200000000004</v>
      </c>
      <c r="O46" s="6">
        <v>0.28871200000000002</v>
      </c>
      <c r="P46" s="6">
        <v>0.22856699999999999</v>
      </c>
      <c r="Q46" s="6">
        <v>0</v>
      </c>
      <c r="R46" s="6">
        <v>0</v>
      </c>
      <c r="S46" s="50">
        <v>0</v>
      </c>
    </row>
    <row r="47" spans="1:23">
      <c r="A47" s="2" t="s">
        <v>38</v>
      </c>
      <c r="B47" s="23"/>
      <c r="C47" s="23"/>
      <c r="D47" s="23"/>
      <c r="E47" s="23"/>
      <c r="F47" s="6">
        <v>0</v>
      </c>
      <c r="G47" s="6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6">
        <v>0</v>
      </c>
      <c r="P47" s="6">
        <v>0</v>
      </c>
      <c r="Q47" s="6">
        <v>0</v>
      </c>
      <c r="R47" s="6">
        <v>0</v>
      </c>
      <c r="S47" s="50">
        <v>0</v>
      </c>
    </row>
    <row r="48" spans="1:23">
      <c r="A48" s="3" t="s">
        <v>39</v>
      </c>
      <c r="B48" s="8">
        <f t="shared" ref="B48:G48" si="7">SUM(B42:B47)</f>
        <v>111.11250299999999</v>
      </c>
      <c r="C48" s="8">
        <f t="shared" si="7"/>
        <v>119.48185599999998</v>
      </c>
      <c r="D48" s="8">
        <f t="shared" si="7"/>
        <v>133.64903699999999</v>
      </c>
      <c r="E48" s="8">
        <f t="shared" si="7"/>
        <v>117.72887900000001</v>
      </c>
      <c r="F48" s="8">
        <f t="shared" si="7"/>
        <v>138.23870699999998</v>
      </c>
      <c r="G48" s="8">
        <f t="shared" si="7"/>
        <v>131.37309899999997</v>
      </c>
      <c r="H48" s="8">
        <f t="shared" ref="H48" si="8">SUM(H42:H47)</f>
        <v>130.916965</v>
      </c>
      <c r="I48" s="8">
        <f t="shared" ref="I48" si="9">SUM(I42:I47)</f>
        <v>131.49650499999998</v>
      </c>
      <c r="J48" s="8">
        <f t="shared" ref="J48:M48" si="10">SUM(J42:J47)</f>
        <v>176.73540300000002</v>
      </c>
      <c r="K48" s="8">
        <f t="shared" si="10"/>
        <v>191.78951899999998</v>
      </c>
      <c r="L48" s="8">
        <f t="shared" si="10"/>
        <v>198.74355700000001</v>
      </c>
      <c r="M48" s="8">
        <f t="shared" si="10"/>
        <v>204.32165599999999</v>
      </c>
      <c r="N48" s="8">
        <f t="shared" ref="N48:S48" si="11">SUM(N42:N47)</f>
        <v>212.51906700000001</v>
      </c>
      <c r="O48" s="8">
        <f t="shared" si="11"/>
        <v>211.119978</v>
      </c>
      <c r="P48" s="8">
        <f t="shared" si="11"/>
        <v>189.26918500000002</v>
      </c>
      <c r="Q48" s="8">
        <f t="shared" si="11"/>
        <v>193.19000000000003</v>
      </c>
      <c r="R48" s="8">
        <f t="shared" si="11"/>
        <v>205.88948599999998</v>
      </c>
      <c r="S48" s="8">
        <f t="shared" si="11"/>
        <v>221.89082199999999</v>
      </c>
    </row>
    <row r="50" spans="1:19">
      <c r="A50" s="3" t="s">
        <v>60</v>
      </c>
    </row>
    <row r="51" spans="1:19">
      <c r="A51" s="3"/>
      <c r="B51" s="3">
        <v>2006</v>
      </c>
      <c r="C51" s="3">
        <v>2007</v>
      </c>
      <c r="D51" s="3">
        <v>2008</v>
      </c>
      <c r="E51" s="3">
        <v>2009</v>
      </c>
      <c r="F51" s="3">
        <v>2010</v>
      </c>
      <c r="G51" s="3">
        <v>2011</v>
      </c>
      <c r="H51" s="3">
        <v>2012</v>
      </c>
      <c r="I51" s="3">
        <v>2013</v>
      </c>
      <c r="J51" s="3">
        <v>2014</v>
      </c>
      <c r="K51" s="3">
        <v>2015</v>
      </c>
      <c r="L51" s="3">
        <v>2016</v>
      </c>
      <c r="M51" s="3">
        <v>2017</v>
      </c>
      <c r="N51" s="3">
        <v>2018</v>
      </c>
      <c r="O51" s="3">
        <v>2019</v>
      </c>
      <c r="P51" s="3">
        <v>2020</v>
      </c>
      <c r="Q51" s="3">
        <v>2021</v>
      </c>
      <c r="R51" s="3">
        <v>2022</v>
      </c>
      <c r="S51" s="3">
        <v>2023</v>
      </c>
    </row>
    <row r="52" spans="1:19">
      <c r="A52" s="2" t="s">
        <v>20</v>
      </c>
      <c r="B52" s="24"/>
      <c r="C52" s="24"/>
      <c r="D52" s="6">
        <v>21.5</v>
      </c>
      <c r="E52" s="6">
        <v>23.2</v>
      </c>
      <c r="F52" s="6">
        <v>27.4</v>
      </c>
      <c r="G52" s="6">
        <v>35.4</v>
      </c>
      <c r="H52" s="27">
        <v>24.7</v>
      </c>
      <c r="I52" s="27">
        <v>25.2</v>
      </c>
      <c r="J52" s="27">
        <v>32.200000000000003</v>
      </c>
      <c r="K52" s="27">
        <v>34</v>
      </c>
      <c r="L52" s="27">
        <v>38.200000000000003</v>
      </c>
      <c r="M52" s="27">
        <v>37.4</v>
      </c>
      <c r="N52" s="27">
        <v>39.799999999999997</v>
      </c>
      <c r="O52" s="6">
        <v>36.4</v>
      </c>
      <c r="P52" s="6">
        <v>48.7</v>
      </c>
      <c r="Q52" s="6">
        <v>38.700000000000003</v>
      </c>
      <c r="R52" s="30">
        <v>37.5</v>
      </c>
      <c r="S52" s="2">
        <v>55.7</v>
      </c>
    </row>
    <row r="53" spans="1:19">
      <c r="A53" s="2" t="s">
        <v>21</v>
      </c>
      <c r="B53" s="24"/>
      <c r="C53" s="24"/>
      <c r="D53" s="6">
        <v>13.885</v>
      </c>
      <c r="E53" s="6">
        <v>18.86</v>
      </c>
      <c r="F53" s="6">
        <v>21.838000000000001</v>
      </c>
      <c r="G53" s="6">
        <v>18.695</v>
      </c>
      <c r="H53" s="27">
        <v>24.356999999999999</v>
      </c>
      <c r="I53" s="27">
        <v>31.224</v>
      </c>
      <c r="J53" s="27">
        <v>31.847999999999999</v>
      </c>
      <c r="K53" s="27">
        <v>41.804000000000002</v>
      </c>
      <c r="L53" s="27">
        <v>47.329000000000001</v>
      </c>
      <c r="M53" s="27">
        <v>49.143000000000001</v>
      </c>
      <c r="N53" s="27">
        <v>53.915999999999997</v>
      </c>
      <c r="O53" s="6">
        <v>58.424999999999997</v>
      </c>
      <c r="P53" s="6">
        <v>61.854999999999997</v>
      </c>
      <c r="Q53" s="6">
        <v>70.792000000000002</v>
      </c>
      <c r="R53" s="30">
        <v>70.481999999999999</v>
      </c>
      <c r="S53" s="2">
        <v>68.52</v>
      </c>
    </row>
    <row r="54" spans="1:19">
      <c r="A54" s="2" t="s">
        <v>22</v>
      </c>
      <c r="B54" s="24"/>
      <c r="C54" s="24"/>
      <c r="D54" s="6">
        <v>13.899900000000001</v>
      </c>
      <c r="E54" s="6">
        <v>14.767300000000001</v>
      </c>
      <c r="F54" s="6">
        <v>19.8292</v>
      </c>
      <c r="G54" s="6">
        <v>20.1374</v>
      </c>
      <c r="H54" s="27">
        <v>25.77</v>
      </c>
      <c r="I54" s="27">
        <v>31.163</v>
      </c>
      <c r="J54" s="27">
        <v>35.794499999999999</v>
      </c>
      <c r="K54" s="27">
        <v>43.215600000000002</v>
      </c>
      <c r="L54" s="27">
        <v>25.802900000000001</v>
      </c>
      <c r="M54" s="27">
        <v>27.516999999999999</v>
      </c>
      <c r="N54" s="27">
        <v>28.369499999999999</v>
      </c>
      <c r="O54" s="6">
        <v>35.931899999999999</v>
      </c>
      <c r="P54" s="6">
        <v>31.526199999999999</v>
      </c>
      <c r="Q54" s="6">
        <v>36.517000000000003</v>
      </c>
      <c r="R54" s="30">
        <v>37.110143000000001</v>
      </c>
      <c r="S54" s="2">
        <v>36.7164</v>
      </c>
    </row>
    <row r="55" spans="1:19">
      <c r="A55" s="2" t="s">
        <v>23</v>
      </c>
      <c r="B55" s="24"/>
      <c r="C55" s="24"/>
      <c r="D55" s="6">
        <v>36.9</v>
      </c>
      <c r="E55" s="6">
        <v>30</v>
      </c>
      <c r="F55" s="6">
        <v>37.700000000000003</v>
      </c>
      <c r="G55" s="6">
        <v>30.6</v>
      </c>
      <c r="H55" s="27">
        <v>23.2</v>
      </c>
      <c r="I55" s="27">
        <v>21.9</v>
      </c>
      <c r="J55" s="27">
        <v>22.8</v>
      </c>
      <c r="K55" s="27">
        <v>24</v>
      </c>
      <c r="L55" s="27">
        <v>28.9</v>
      </c>
      <c r="M55" s="27">
        <v>23.9</v>
      </c>
      <c r="N55" s="27">
        <v>27.7</v>
      </c>
      <c r="O55" s="6">
        <v>29.7</v>
      </c>
      <c r="P55" s="6">
        <v>36.1</v>
      </c>
      <c r="Q55" s="6">
        <v>33.9</v>
      </c>
      <c r="R55" s="30">
        <v>38.4</v>
      </c>
      <c r="S55" s="2">
        <v>49.4</v>
      </c>
    </row>
    <row r="56" spans="1:19">
      <c r="A56" s="2" t="s">
        <v>24</v>
      </c>
      <c r="B56" s="24"/>
      <c r="C56" s="24"/>
      <c r="D56" s="6">
        <v>10.568</v>
      </c>
      <c r="E56" s="6">
        <v>6.734</v>
      </c>
      <c r="F56" s="6">
        <v>10.157</v>
      </c>
      <c r="G56" s="6">
        <v>11.984999999999999</v>
      </c>
      <c r="H56" s="27">
        <v>13.544</v>
      </c>
      <c r="I56" s="27">
        <v>13.603</v>
      </c>
      <c r="J56" s="27">
        <v>11.028</v>
      </c>
      <c r="K56" s="27">
        <v>0</v>
      </c>
      <c r="L56" s="27">
        <v>0</v>
      </c>
      <c r="M56" s="27">
        <v>16.096</v>
      </c>
      <c r="N56" s="27">
        <v>25.39</v>
      </c>
      <c r="O56" s="6">
        <v>19.678999999999998</v>
      </c>
      <c r="P56" s="6">
        <v>22.945</v>
      </c>
      <c r="Q56" s="6">
        <v>33.633000000000003</v>
      </c>
      <c r="R56" s="30">
        <v>33.658999999999999</v>
      </c>
      <c r="S56" s="2">
        <v>33.323999999999998</v>
      </c>
    </row>
    <row r="57" spans="1:19">
      <c r="A57" s="2" t="s">
        <v>25</v>
      </c>
      <c r="B57" s="24"/>
      <c r="C57" s="24"/>
      <c r="D57" s="6">
        <v>18.600999999999999</v>
      </c>
      <c r="E57" s="6">
        <v>16.053999999999998</v>
      </c>
      <c r="F57" s="6">
        <v>21.716000000000001</v>
      </c>
      <c r="G57" s="6">
        <v>18.902000000000001</v>
      </c>
      <c r="H57" s="27">
        <v>16.5</v>
      </c>
      <c r="I57" s="27">
        <v>25.9</v>
      </c>
      <c r="J57" s="27">
        <v>19.2</v>
      </c>
      <c r="K57" s="27">
        <v>25.7</v>
      </c>
      <c r="L57" s="27">
        <v>22.9</v>
      </c>
      <c r="M57" s="27">
        <v>34.799999999999997</v>
      </c>
      <c r="N57" s="27">
        <v>38</v>
      </c>
      <c r="O57" s="6">
        <v>41</v>
      </c>
      <c r="P57" s="6">
        <v>47.5</v>
      </c>
      <c r="Q57" s="6">
        <v>30.8</v>
      </c>
      <c r="R57" s="30">
        <v>54.8</v>
      </c>
      <c r="S57" s="2">
        <v>44.2</v>
      </c>
    </row>
    <row r="58" spans="1:19">
      <c r="A58" s="2" t="s">
        <v>26</v>
      </c>
      <c r="B58" s="24"/>
      <c r="C58" s="24"/>
      <c r="D58" s="6">
        <v>15.3</v>
      </c>
      <c r="E58" s="6">
        <v>10.8</v>
      </c>
      <c r="F58" s="6">
        <v>10.7</v>
      </c>
      <c r="G58" s="6">
        <v>12.9</v>
      </c>
      <c r="H58" s="27">
        <v>14.5</v>
      </c>
      <c r="I58" s="27">
        <v>14.265000000000001</v>
      </c>
      <c r="J58" s="27">
        <v>23.35</v>
      </c>
      <c r="K58" s="27">
        <v>19.658999999999999</v>
      </c>
      <c r="L58" s="27">
        <v>17.863</v>
      </c>
      <c r="M58" s="27">
        <v>19.201000000000001</v>
      </c>
      <c r="N58" s="27">
        <v>20.812999999999999</v>
      </c>
      <c r="O58" s="6">
        <v>20.577999999999999</v>
      </c>
      <c r="P58" s="6">
        <v>21.350999999999999</v>
      </c>
      <c r="Q58" s="6">
        <v>21.645</v>
      </c>
      <c r="R58" s="30">
        <v>20.975000000000001</v>
      </c>
      <c r="S58" s="2">
        <v>21.370999999999999</v>
      </c>
    </row>
    <row r="59" spans="1:19">
      <c r="A59" s="2" t="s">
        <v>27</v>
      </c>
      <c r="B59" s="24"/>
      <c r="C59" s="24"/>
      <c r="D59" s="6">
        <v>12.657</v>
      </c>
      <c r="E59" s="6">
        <v>11.73</v>
      </c>
      <c r="F59" s="6">
        <v>15.067</v>
      </c>
      <c r="G59" s="6">
        <v>19.353999999999999</v>
      </c>
      <c r="H59" s="27">
        <v>24.646999999999998</v>
      </c>
      <c r="I59" s="27">
        <v>27.669</v>
      </c>
      <c r="J59" s="27">
        <v>28.524000000000001</v>
      </c>
      <c r="K59" s="27">
        <v>32.747999999999998</v>
      </c>
      <c r="L59" s="27">
        <v>28.224</v>
      </c>
      <c r="M59" s="27">
        <v>32.006</v>
      </c>
      <c r="N59" s="27">
        <v>30.077999999999999</v>
      </c>
      <c r="O59" s="6">
        <v>33.981999999999999</v>
      </c>
      <c r="P59" s="6">
        <v>33.311</v>
      </c>
      <c r="Q59" s="6">
        <v>40.469000000000001</v>
      </c>
      <c r="R59" s="30">
        <v>48.902999999999999</v>
      </c>
      <c r="S59" s="2">
        <v>53.503999999999998</v>
      </c>
    </row>
    <row r="60" spans="1:19">
      <c r="A60" s="2" t="s">
        <v>28</v>
      </c>
      <c r="B60" s="24"/>
      <c r="C60" s="24"/>
      <c r="D60" s="6">
        <v>6.3939500000000002</v>
      </c>
      <c r="E60" s="6">
        <v>5.708977</v>
      </c>
      <c r="F60" s="6">
        <v>4.625648</v>
      </c>
      <c r="G60" s="6">
        <v>5.0178640000000003</v>
      </c>
      <c r="H60" s="27">
        <v>4.0497579999999997</v>
      </c>
      <c r="I60" s="27">
        <v>2.9194100000000001</v>
      </c>
      <c r="J60" s="27">
        <v>3.4667859999999999</v>
      </c>
      <c r="K60" s="27">
        <v>4.4311350000000003</v>
      </c>
      <c r="L60" s="27">
        <v>4.2762830000000003</v>
      </c>
      <c r="M60" s="27">
        <v>3.675163</v>
      </c>
      <c r="N60" s="27">
        <v>4.5042839999999993</v>
      </c>
      <c r="O60" s="6">
        <v>5.3345200000000004</v>
      </c>
      <c r="P60" s="6">
        <v>6.1018350000000003</v>
      </c>
      <c r="Q60" s="6">
        <v>5.7560000000000002</v>
      </c>
      <c r="R60" s="30">
        <v>5.6982910000000002</v>
      </c>
      <c r="S60" s="2">
        <v>6.8177680000000001</v>
      </c>
    </row>
    <row r="61" spans="1:19">
      <c r="A61" s="2" t="s">
        <v>29</v>
      </c>
      <c r="B61" s="24"/>
      <c r="C61" s="24"/>
      <c r="D61" s="6">
        <v>4.9930000000000003</v>
      </c>
      <c r="E61" s="6">
        <v>5.0609999999999999</v>
      </c>
      <c r="F61" s="6">
        <v>6.74</v>
      </c>
      <c r="G61" s="6">
        <v>6.4740000000000002</v>
      </c>
      <c r="H61" s="27">
        <v>10.17</v>
      </c>
      <c r="I61" s="27">
        <v>11.837</v>
      </c>
      <c r="J61" s="27">
        <v>15.486000000000001</v>
      </c>
      <c r="K61" s="27">
        <v>15.715</v>
      </c>
      <c r="L61" s="27">
        <v>25.97</v>
      </c>
      <c r="M61" s="27">
        <v>36.616</v>
      </c>
      <c r="N61" s="27">
        <v>32.692</v>
      </c>
      <c r="O61" s="6">
        <v>27.866</v>
      </c>
      <c r="P61" s="6">
        <v>21.099</v>
      </c>
      <c r="Q61" s="6">
        <v>18.507999999999999</v>
      </c>
      <c r="R61" s="30">
        <v>31.957000000000001</v>
      </c>
      <c r="S61" s="2">
        <v>32.252000000000002</v>
      </c>
    </row>
    <row r="62" spans="1:19">
      <c r="A62" s="2" t="s">
        <v>30</v>
      </c>
      <c r="B62" s="24"/>
      <c r="C62" s="24"/>
      <c r="D62" s="6">
        <v>9.1999999999999993</v>
      </c>
      <c r="E62" s="6">
        <v>11.3</v>
      </c>
      <c r="F62" s="6">
        <v>14.4</v>
      </c>
      <c r="G62" s="6">
        <v>15.4</v>
      </c>
      <c r="H62" s="27">
        <v>17.899999999999999</v>
      </c>
      <c r="I62" s="27">
        <v>19.899999999999999</v>
      </c>
      <c r="J62" s="27">
        <v>23.5</v>
      </c>
      <c r="K62" s="27">
        <v>23.6</v>
      </c>
      <c r="L62" s="27">
        <v>27.1</v>
      </c>
      <c r="M62" s="27">
        <v>27.7</v>
      </c>
      <c r="N62" s="27">
        <v>29.4</v>
      </c>
      <c r="O62" s="6">
        <v>30.7</v>
      </c>
      <c r="P62" s="6">
        <v>32.9</v>
      </c>
      <c r="Q62" s="6">
        <v>35</v>
      </c>
      <c r="R62" s="30">
        <v>33.200000000000003</v>
      </c>
      <c r="S62" s="2">
        <v>36</v>
      </c>
    </row>
    <row r="63" spans="1:19">
      <c r="A63" s="2" t="s">
        <v>31</v>
      </c>
      <c r="B63" s="24"/>
      <c r="C63" s="24"/>
      <c r="D63" s="6">
        <v>12.6</v>
      </c>
      <c r="E63" s="6">
        <v>17.8</v>
      </c>
      <c r="F63" s="6">
        <v>12.5</v>
      </c>
      <c r="G63" s="6">
        <v>19.100000000000001</v>
      </c>
      <c r="H63" s="27">
        <v>15.5</v>
      </c>
      <c r="I63" s="27">
        <v>20.7</v>
      </c>
      <c r="J63" s="27">
        <v>21.2</v>
      </c>
      <c r="K63" s="27">
        <v>21.3</v>
      </c>
      <c r="L63" s="27">
        <v>21.3</v>
      </c>
      <c r="M63" s="27">
        <v>18.8</v>
      </c>
      <c r="N63" s="27">
        <v>19.3</v>
      </c>
      <c r="O63" s="6">
        <v>18.600000000000001</v>
      </c>
      <c r="P63" s="6">
        <v>18.399999999999999</v>
      </c>
      <c r="Q63" s="6">
        <v>20.3</v>
      </c>
      <c r="R63" s="30">
        <v>23.8</v>
      </c>
      <c r="S63" s="2">
        <v>25.4</v>
      </c>
    </row>
    <row r="64" spans="1:19">
      <c r="A64" s="2" t="s">
        <v>32</v>
      </c>
      <c r="B64" s="24"/>
      <c r="C64" s="24"/>
      <c r="D64" s="6">
        <v>15.577999999999999</v>
      </c>
      <c r="E64" s="6">
        <v>18.503</v>
      </c>
      <c r="F64" s="6">
        <v>16.04</v>
      </c>
      <c r="G64" s="6">
        <v>17.739000000000001</v>
      </c>
      <c r="H64" s="27">
        <v>21.276</v>
      </c>
      <c r="I64" s="27">
        <v>25.701000000000001</v>
      </c>
      <c r="J64" s="27">
        <v>24.138999999999999</v>
      </c>
      <c r="K64" s="27">
        <v>16.567</v>
      </c>
      <c r="L64" s="27">
        <v>15.798</v>
      </c>
      <c r="M64" s="27">
        <v>15.529</v>
      </c>
      <c r="N64" s="27">
        <v>15.367000000000001</v>
      </c>
      <c r="O64" s="6">
        <v>16.626999999999999</v>
      </c>
      <c r="P64" s="6">
        <v>16.981000000000002</v>
      </c>
      <c r="Q64" s="6">
        <v>17.957999999999998</v>
      </c>
      <c r="R64" s="30">
        <v>20.457000000000001</v>
      </c>
      <c r="S64" s="2">
        <v>27.542999999999999</v>
      </c>
    </row>
    <row r="65" spans="1:19">
      <c r="A65" s="3" t="s">
        <v>33</v>
      </c>
      <c r="B65" s="24"/>
      <c r="C65" s="24"/>
      <c r="D65" s="28">
        <f t="shared" ref="D65:G65" si="12">SUM(D52:D64)</f>
        <v>192.07584999999997</v>
      </c>
      <c r="E65" s="28">
        <f t="shared" si="12"/>
        <v>190.51827700000001</v>
      </c>
      <c r="F65" s="28">
        <f t="shared" si="12"/>
        <v>218.71284800000001</v>
      </c>
      <c r="G65" s="28">
        <f t="shared" si="12"/>
        <v>231.70426400000002</v>
      </c>
      <c r="H65" s="28">
        <f t="shared" ref="H65" si="13">SUM(H52:H64)</f>
        <v>236.11375799999999</v>
      </c>
      <c r="I65" s="28">
        <f t="shared" ref="I65" si="14">SUM(I52:I64)</f>
        <v>271.98140999999998</v>
      </c>
      <c r="J65" s="28">
        <f t="shared" ref="J65:M65" si="15">SUM(J52:J64)</f>
        <v>292.53628600000002</v>
      </c>
      <c r="K65" s="28">
        <f t="shared" si="15"/>
        <v>302.739735</v>
      </c>
      <c r="L65" s="28">
        <f t="shared" si="15"/>
        <v>303.663183</v>
      </c>
      <c r="M65" s="28">
        <f t="shared" si="15"/>
        <v>342.38316299999997</v>
      </c>
      <c r="N65" s="28">
        <f t="shared" ref="N65:S65" si="16">SUM(N52:N64)</f>
        <v>365.32978399999996</v>
      </c>
      <c r="O65" s="8">
        <f t="shared" si="16"/>
        <v>374.82341999999994</v>
      </c>
      <c r="P65" s="8">
        <f t="shared" si="16"/>
        <v>398.77003499999989</v>
      </c>
      <c r="Q65" s="8">
        <f t="shared" si="16"/>
        <v>403.97799999999995</v>
      </c>
      <c r="R65" s="8">
        <f t="shared" si="16"/>
        <v>456.94143400000002</v>
      </c>
      <c r="S65" s="8">
        <f t="shared" si="16"/>
        <v>490.74816799999996</v>
      </c>
    </row>
    <row r="66" spans="1:19">
      <c r="A66" s="2" t="s">
        <v>34</v>
      </c>
      <c r="B66" s="24"/>
      <c r="C66" s="24"/>
      <c r="D66" s="6">
        <v>0</v>
      </c>
      <c r="E66" s="6">
        <v>0</v>
      </c>
      <c r="F66" s="6">
        <v>0</v>
      </c>
      <c r="G66" s="6">
        <v>0</v>
      </c>
      <c r="H66" s="27">
        <v>0</v>
      </c>
      <c r="I66" s="27">
        <v>0.95699999999999996</v>
      </c>
      <c r="J66" s="27">
        <v>0.98699999999999999</v>
      </c>
      <c r="K66" s="27">
        <v>1.091</v>
      </c>
      <c r="L66" s="27">
        <v>1.3180000000000001</v>
      </c>
      <c r="M66" s="27">
        <v>1.208</v>
      </c>
      <c r="N66" s="27">
        <v>1.5249999999999999</v>
      </c>
      <c r="O66" s="6">
        <v>1.204</v>
      </c>
      <c r="P66" s="6">
        <v>0.67600000000000005</v>
      </c>
      <c r="Q66" s="6">
        <v>1.0329999999999999</v>
      </c>
      <c r="R66" s="30">
        <v>1.1040000000000001</v>
      </c>
      <c r="S66" s="2">
        <v>1.1890000000000001</v>
      </c>
    </row>
    <row r="67" spans="1:19">
      <c r="A67" s="2" t="s">
        <v>35</v>
      </c>
      <c r="B67" s="24"/>
      <c r="C67" s="24"/>
      <c r="D67" s="23"/>
      <c r="E67" s="23"/>
      <c r="F67" s="6">
        <v>0</v>
      </c>
      <c r="G67" s="6">
        <v>0</v>
      </c>
      <c r="H67" s="27">
        <v>0</v>
      </c>
      <c r="I67" s="27">
        <v>0</v>
      </c>
      <c r="J67" s="27">
        <v>3.1100000000000003E-2</v>
      </c>
      <c r="K67" s="27">
        <v>0.18419999999999997</v>
      </c>
      <c r="L67" s="27">
        <v>0.1497</v>
      </c>
      <c r="M67" s="27">
        <v>0.16190000000000002</v>
      </c>
      <c r="N67" s="27">
        <v>4.5999999999999999E-2</v>
      </c>
      <c r="O67" s="6">
        <v>7.1999999999999995E-2</v>
      </c>
      <c r="P67" s="6">
        <v>6.9099999999999995E-2</v>
      </c>
      <c r="Q67" s="6">
        <v>2.9000000000000001E-2</v>
      </c>
      <c r="R67" s="30">
        <v>1.83E-2</v>
      </c>
      <c r="S67" s="2">
        <v>6.8999999999999999E-3</v>
      </c>
    </row>
    <row r="68" spans="1:19">
      <c r="A68" s="2" t="s">
        <v>36</v>
      </c>
      <c r="B68" s="24"/>
      <c r="C68" s="24"/>
      <c r="D68" s="23"/>
      <c r="E68" s="23"/>
      <c r="F68" s="6">
        <v>0</v>
      </c>
      <c r="G68" s="6">
        <v>0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>
        <v>0</v>
      </c>
      <c r="O68" s="6">
        <v>0</v>
      </c>
      <c r="P68" s="6">
        <v>0.14791799999999999</v>
      </c>
      <c r="Q68" s="6">
        <v>0.08</v>
      </c>
      <c r="R68" s="30">
        <v>7.6418E-2</v>
      </c>
      <c r="S68" s="2">
        <v>0.174535</v>
      </c>
    </row>
    <row r="69" spans="1:19">
      <c r="A69" s="2" t="s">
        <v>37</v>
      </c>
      <c r="B69" s="24"/>
      <c r="C69" s="24"/>
      <c r="D69" s="23"/>
      <c r="E69" s="23"/>
      <c r="F69" s="6">
        <v>0.54040600000000005</v>
      </c>
      <c r="G69" s="6">
        <v>0.19193399999999999</v>
      </c>
      <c r="H69" s="27">
        <v>0.21457200000000001</v>
      </c>
      <c r="I69" s="27">
        <v>0.23155300000000001</v>
      </c>
      <c r="J69" s="27">
        <v>0.24480000000000002</v>
      </c>
      <c r="K69" s="27">
        <v>0</v>
      </c>
      <c r="L69" s="27">
        <v>0</v>
      </c>
      <c r="M69" s="27">
        <v>0</v>
      </c>
      <c r="N69" s="27">
        <v>0</v>
      </c>
      <c r="O69" s="6">
        <v>0</v>
      </c>
      <c r="P69" s="6">
        <v>0</v>
      </c>
      <c r="Q69" s="6">
        <v>0</v>
      </c>
      <c r="R69" s="6">
        <v>0</v>
      </c>
      <c r="S69" s="2">
        <v>0.20369200000000001</v>
      </c>
    </row>
    <row r="70" spans="1:19">
      <c r="A70" s="2" t="s">
        <v>38</v>
      </c>
      <c r="B70" s="24"/>
      <c r="C70" s="24"/>
      <c r="D70" s="23"/>
      <c r="E70" s="23"/>
      <c r="F70" s="6">
        <v>0</v>
      </c>
      <c r="G70" s="6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0</v>
      </c>
      <c r="O70" s="6">
        <v>0</v>
      </c>
      <c r="P70" s="6">
        <v>0</v>
      </c>
      <c r="Q70" s="6">
        <v>0</v>
      </c>
      <c r="R70" s="6">
        <v>0</v>
      </c>
      <c r="S70" s="2">
        <v>0</v>
      </c>
    </row>
    <row r="71" spans="1:19">
      <c r="A71" s="3" t="s">
        <v>39</v>
      </c>
      <c r="B71" s="24"/>
      <c r="C71" s="24"/>
      <c r="D71" s="8">
        <f t="shared" ref="D71:G71" si="17">SUM(D65:D70)</f>
        <v>192.07584999999997</v>
      </c>
      <c r="E71" s="8">
        <f t="shared" si="17"/>
        <v>190.51827700000001</v>
      </c>
      <c r="F71" s="8">
        <f t="shared" si="17"/>
        <v>219.253254</v>
      </c>
      <c r="G71" s="8">
        <f t="shared" si="17"/>
        <v>231.89619800000003</v>
      </c>
      <c r="H71" s="8">
        <f t="shared" ref="H71" si="18">SUM(H65:H70)</f>
        <v>236.32832999999999</v>
      </c>
      <c r="I71" s="8">
        <f t="shared" ref="I71" si="19">SUM(I65:I70)</f>
        <v>273.169963</v>
      </c>
      <c r="J71" s="8">
        <f t="shared" ref="J71:M71" si="20">SUM(J65:J70)</f>
        <v>293.79918600000002</v>
      </c>
      <c r="K71" s="8">
        <f t="shared" si="20"/>
        <v>304.01493499999998</v>
      </c>
      <c r="L71" s="8">
        <f t="shared" si="20"/>
        <v>305.13088299999998</v>
      </c>
      <c r="M71" s="8">
        <f t="shared" si="20"/>
        <v>343.753063</v>
      </c>
      <c r="N71" s="8">
        <f t="shared" ref="N71:S71" si="21">SUM(N65:N70)</f>
        <v>366.90078399999993</v>
      </c>
      <c r="O71" s="8">
        <f t="shared" si="21"/>
        <v>376.09941999999995</v>
      </c>
      <c r="P71" s="8">
        <f t="shared" si="21"/>
        <v>399.66305299999988</v>
      </c>
      <c r="Q71" s="8">
        <f t="shared" si="21"/>
        <v>405.11999999999995</v>
      </c>
      <c r="R71" s="8">
        <f t="shared" si="21"/>
        <v>458.140152</v>
      </c>
      <c r="S71" s="8">
        <f t="shared" si="21"/>
        <v>492.32229499999994</v>
      </c>
    </row>
    <row r="73" spans="1:19">
      <c r="A73" s="3" t="s">
        <v>61</v>
      </c>
    </row>
    <row r="74" spans="1:19">
      <c r="A74" s="3"/>
      <c r="B74" s="3">
        <v>2006</v>
      </c>
      <c r="C74" s="3">
        <v>2007</v>
      </c>
      <c r="D74" s="3">
        <v>2008</v>
      </c>
      <c r="E74" s="3">
        <v>2009</v>
      </c>
      <c r="F74" s="3">
        <v>2010</v>
      </c>
      <c r="G74" s="3">
        <v>2011</v>
      </c>
      <c r="H74" s="3">
        <v>2012</v>
      </c>
      <c r="I74" s="3">
        <v>2013</v>
      </c>
      <c r="J74" s="3">
        <v>2014</v>
      </c>
      <c r="K74" s="3">
        <v>2015</v>
      </c>
      <c r="L74" s="3">
        <v>2016</v>
      </c>
      <c r="M74" s="3">
        <v>2017</v>
      </c>
      <c r="N74" s="3">
        <v>2018</v>
      </c>
      <c r="O74" s="41">
        <v>2019</v>
      </c>
      <c r="P74" s="41">
        <v>2020</v>
      </c>
      <c r="Q74" s="41">
        <v>2021</v>
      </c>
      <c r="R74" s="3">
        <v>2022</v>
      </c>
      <c r="S74" s="3">
        <v>2023</v>
      </c>
    </row>
    <row r="75" spans="1:19">
      <c r="A75" s="2" t="s">
        <v>20</v>
      </c>
      <c r="B75" s="24"/>
      <c r="C75" s="24"/>
      <c r="D75" s="6">
        <v>8.5</v>
      </c>
      <c r="E75" s="6">
        <v>12.6</v>
      </c>
      <c r="F75" s="6">
        <v>13.9</v>
      </c>
      <c r="G75" s="6">
        <v>9.1999999999999993</v>
      </c>
      <c r="H75" s="27">
        <v>8.6</v>
      </c>
      <c r="I75" s="27">
        <v>6.2</v>
      </c>
      <c r="J75" s="27">
        <v>15</v>
      </c>
      <c r="K75" s="27">
        <v>8.3000000000000007</v>
      </c>
      <c r="L75" s="27">
        <v>10.4</v>
      </c>
      <c r="M75" s="27">
        <v>11</v>
      </c>
      <c r="N75" s="27">
        <v>17.8</v>
      </c>
      <c r="O75" s="6">
        <v>15</v>
      </c>
      <c r="P75" s="6">
        <v>9.1</v>
      </c>
      <c r="Q75" s="6">
        <v>21.2</v>
      </c>
      <c r="R75" s="6">
        <v>25.8</v>
      </c>
      <c r="S75" s="2">
        <v>18.399999999999999</v>
      </c>
    </row>
    <row r="76" spans="1:19">
      <c r="A76" s="2" t="s">
        <v>21</v>
      </c>
      <c r="B76" s="24"/>
      <c r="C76" s="24"/>
      <c r="D76" s="6">
        <v>16.844999999999999</v>
      </c>
      <c r="E76" s="6">
        <v>19.721</v>
      </c>
      <c r="F76" s="6">
        <v>29.716999999999999</v>
      </c>
      <c r="G76" s="6">
        <v>19.225000000000001</v>
      </c>
      <c r="H76" s="27">
        <v>19.478999999999999</v>
      </c>
      <c r="I76" s="27">
        <v>14.929</v>
      </c>
      <c r="J76" s="27">
        <v>17.486000000000001</v>
      </c>
      <c r="K76" s="27">
        <v>12.603999999999999</v>
      </c>
      <c r="L76" s="27">
        <v>15.16</v>
      </c>
      <c r="M76" s="27">
        <v>13.185</v>
      </c>
      <c r="N76" s="27">
        <v>17.986000000000001</v>
      </c>
      <c r="O76" s="6">
        <v>16.527999999999999</v>
      </c>
      <c r="P76" s="6">
        <v>15.279</v>
      </c>
      <c r="Q76" s="6">
        <v>19.486999999999998</v>
      </c>
      <c r="R76" s="6">
        <v>22.5</v>
      </c>
      <c r="S76" s="2">
        <v>28.465</v>
      </c>
    </row>
    <row r="77" spans="1:19">
      <c r="A77" s="2" t="s">
        <v>22</v>
      </c>
      <c r="B77" s="24"/>
      <c r="C77" s="24"/>
      <c r="D77" s="6">
        <v>19.458600000000001</v>
      </c>
      <c r="E77" s="6">
        <v>28.9392</v>
      </c>
      <c r="F77" s="6">
        <v>40.854599999999998</v>
      </c>
      <c r="G77" s="6">
        <v>41.9298</v>
      </c>
      <c r="H77" s="27">
        <v>48.660400000000003</v>
      </c>
      <c r="I77" s="27">
        <v>55.709099999999999</v>
      </c>
      <c r="J77" s="27">
        <v>44.671300000000002</v>
      </c>
      <c r="K77" s="27">
        <v>36.913499999999999</v>
      </c>
      <c r="L77" s="27">
        <v>31.913499999999999</v>
      </c>
      <c r="M77" s="27">
        <v>34.706199999999995</v>
      </c>
      <c r="N77" s="27">
        <v>22.586200000000002</v>
      </c>
      <c r="O77" s="6">
        <v>21.874600000000001</v>
      </c>
      <c r="P77" s="6">
        <v>22.997</v>
      </c>
      <c r="Q77" s="6">
        <v>28.403210000000001</v>
      </c>
      <c r="R77" s="6">
        <v>35.206091999999998</v>
      </c>
      <c r="S77" s="2">
        <v>37.019100000000002</v>
      </c>
    </row>
    <row r="78" spans="1:19">
      <c r="A78" s="2" t="s">
        <v>23</v>
      </c>
      <c r="B78" s="24"/>
      <c r="C78" s="24"/>
      <c r="D78" s="6">
        <v>15.6</v>
      </c>
      <c r="E78" s="6">
        <v>17.7</v>
      </c>
      <c r="F78" s="6">
        <v>23.9</v>
      </c>
      <c r="G78" s="6">
        <v>30.7</v>
      </c>
      <c r="H78" s="27">
        <v>31</v>
      </c>
      <c r="I78" s="27">
        <v>27.4</v>
      </c>
      <c r="J78" s="27">
        <v>17.899999999999999</v>
      </c>
      <c r="K78" s="27">
        <v>17</v>
      </c>
      <c r="L78" s="27">
        <v>15.5</v>
      </c>
      <c r="M78" s="27">
        <v>16.8</v>
      </c>
      <c r="N78" s="27">
        <v>8.6</v>
      </c>
      <c r="O78" s="6">
        <v>13.1</v>
      </c>
      <c r="P78" s="6">
        <v>16.399999999999999</v>
      </c>
      <c r="Q78" s="6">
        <v>23.3</v>
      </c>
      <c r="R78" s="6">
        <v>22</v>
      </c>
      <c r="S78" s="2">
        <v>20.8</v>
      </c>
    </row>
    <row r="79" spans="1:19">
      <c r="A79" s="2" t="s">
        <v>24</v>
      </c>
      <c r="B79" s="24"/>
      <c r="C79" s="24"/>
      <c r="D79" s="6">
        <v>3.3239999999999998</v>
      </c>
      <c r="E79" s="6">
        <v>11.904</v>
      </c>
      <c r="F79" s="6">
        <v>8.7899999999999991</v>
      </c>
      <c r="G79" s="6">
        <v>12.013</v>
      </c>
      <c r="H79" s="27">
        <v>11.268000000000001</v>
      </c>
      <c r="I79" s="27">
        <v>10.029</v>
      </c>
      <c r="J79" s="27">
        <v>11.324999999999999</v>
      </c>
      <c r="K79" s="27">
        <v>12.579000000000001</v>
      </c>
      <c r="L79" s="27">
        <v>12.516999999999999</v>
      </c>
      <c r="M79" s="27">
        <v>16.710999999999999</v>
      </c>
      <c r="N79" s="27">
        <v>18.038</v>
      </c>
      <c r="O79" s="6">
        <v>19.376999999999999</v>
      </c>
      <c r="P79" s="6">
        <v>16.539000000000001</v>
      </c>
      <c r="Q79" s="6">
        <v>12.89</v>
      </c>
      <c r="R79" s="6">
        <v>16.087</v>
      </c>
      <c r="S79" s="2">
        <v>13.411</v>
      </c>
    </row>
    <row r="80" spans="1:19">
      <c r="A80" s="2" t="s">
        <v>25</v>
      </c>
      <c r="B80" s="24"/>
      <c r="C80" s="24"/>
      <c r="D80" s="6">
        <v>19.498999999999999</v>
      </c>
      <c r="E80" s="6">
        <v>8.0269999999999992</v>
      </c>
      <c r="F80" s="6">
        <v>6.1390000000000002</v>
      </c>
      <c r="G80" s="6">
        <v>4.5289999999999999</v>
      </c>
      <c r="H80" s="27">
        <v>4.4000000000000004</v>
      </c>
      <c r="I80" s="27">
        <v>4.4000000000000004</v>
      </c>
      <c r="J80" s="27">
        <v>5.7</v>
      </c>
      <c r="K80" s="27">
        <v>70.3</v>
      </c>
      <c r="L80" s="27">
        <v>77.599999999999994</v>
      </c>
      <c r="M80" s="27">
        <v>83.6</v>
      </c>
      <c r="N80" s="27">
        <v>84.6</v>
      </c>
      <c r="O80" s="6">
        <v>89.7</v>
      </c>
      <c r="P80" s="6">
        <v>87.3</v>
      </c>
      <c r="Q80" s="6">
        <v>107.1</v>
      </c>
      <c r="R80" s="6">
        <v>80.5</v>
      </c>
      <c r="S80" s="2">
        <v>104.7</v>
      </c>
    </row>
    <row r="81" spans="1:19">
      <c r="A81" s="2" t="s">
        <v>26</v>
      </c>
      <c r="B81" s="24"/>
      <c r="C81" s="24"/>
      <c r="D81" s="6">
        <v>5.2</v>
      </c>
      <c r="E81" s="6">
        <v>5.6</v>
      </c>
      <c r="F81" s="6">
        <v>5.3</v>
      </c>
      <c r="G81" s="6">
        <v>6.1</v>
      </c>
      <c r="H81" s="27">
        <v>4.7</v>
      </c>
      <c r="I81" s="27">
        <v>6.0090000000000003</v>
      </c>
      <c r="J81" s="27">
        <v>3.5289999999999999</v>
      </c>
      <c r="K81" s="27">
        <v>3.7280000000000002</v>
      </c>
      <c r="L81" s="27">
        <v>4.407</v>
      </c>
      <c r="M81" s="27">
        <v>4.7919999999999998</v>
      </c>
      <c r="N81" s="27">
        <v>1.734</v>
      </c>
      <c r="O81" s="6">
        <v>4.2939999999999996</v>
      </c>
      <c r="P81" s="6">
        <v>2.4380000000000002</v>
      </c>
      <c r="Q81" s="6">
        <v>1.9079999999999999</v>
      </c>
      <c r="R81" s="6">
        <v>5.6619999999999999</v>
      </c>
      <c r="S81" s="2">
        <v>5.0430000000000001</v>
      </c>
    </row>
    <row r="82" spans="1:19">
      <c r="A82" s="2" t="s">
        <v>27</v>
      </c>
      <c r="B82" s="24"/>
      <c r="C82" s="24"/>
      <c r="D82" s="6">
        <v>6.899</v>
      </c>
      <c r="E82" s="6">
        <v>9.3979999999999997</v>
      </c>
      <c r="F82" s="6">
        <v>9.1449999999999996</v>
      </c>
      <c r="G82" s="6">
        <v>11.35</v>
      </c>
      <c r="H82" s="27">
        <v>11.816000000000001</v>
      </c>
      <c r="I82" s="27">
        <v>11.945</v>
      </c>
      <c r="J82" s="27">
        <v>9.9260000000000002</v>
      </c>
      <c r="K82" s="27">
        <v>9.7710000000000008</v>
      </c>
      <c r="L82" s="27">
        <v>6.8369999999999997</v>
      </c>
      <c r="M82" s="27">
        <v>5.1509999999999998</v>
      </c>
      <c r="N82" s="27">
        <v>6.0430000000000001</v>
      </c>
      <c r="O82" s="6">
        <v>6.6269999999999998</v>
      </c>
      <c r="P82" s="6">
        <v>5.7460000000000004</v>
      </c>
      <c r="Q82" s="6">
        <v>6.4370000000000003</v>
      </c>
      <c r="R82" s="53">
        <v>0</v>
      </c>
      <c r="S82" s="54">
        <v>0</v>
      </c>
    </row>
    <row r="83" spans="1:19">
      <c r="A83" s="2" t="s">
        <v>28</v>
      </c>
      <c r="B83" s="24"/>
      <c r="C83" s="24"/>
      <c r="D83" s="6">
        <v>5.0570240000000002</v>
      </c>
      <c r="E83" s="6">
        <v>5.7093689999999997</v>
      </c>
      <c r="F83" s="6">
        <v>5.1828700000000003</v>
      </c>
      <c r="G83" s="6">
        <v>4.0600050000000003</v>
      </c>
      <c r="H83" s="27">
        <v>2.8851420000000001</v>
      </c>
      <c r="I83" s="27">
        <v>1.4772510000000001</v>
      </c>
      <c r="J83" s="27">
        <v>1.6531340000000001</v>
      </c>
      <c r="K83" s="27">
        <v>2.1673490000000002</v>
      </c>
      <c r="L83" s="27">
        <v>2.78234</v>
      </c>
      <c r="M83" s="27">
        <v>3.4355690000000001</v>
      </c>
      <c r="N83" s="27">
        <v>2.8313679999999999</v>
      </c>
      <c r="O83" s="6">
        <v>2.5096959999999999</v>
      </c>
      <c r="P83" s="6">
        <v>2.397516</v>
      </c>
      <c r="Q83" s="6">
        <v>2.9769999999999999</v>
      </c>
      <c r="R83" s="53">
        <v>0</v>
      </c>
      <c r="S83" s="54">
        <v>0</v>
      </c>
    </row>
    <row r="84" spans="1:19">
      <c r="A84" s="2" t="s">
        <v>29</v>
      </c>
      <c r="B84" s="24"/>
      <c r="C84" s="24"/>
      <c r="D84" s="6">
        <v>26.184000000000001</v>
      </c>
      <c r="E84" s="6">
        <v>26.117999999999999</v>
      </c>
      <c r="F84" s="6">
        <v>26.521999999999998</v>
      </c>
      <c r="G84" s="6">
        <v>24.25</v>
      </c>
      <c r="H84" s="27">
        <v>23.873000000000001</v>
      </c>
      <c r="I84" s="27">
        <v>19.146999999999998</v>
      </c>
      <c r="J84" s="27">
        <v>33.494</v>
      </c>
      <c r="K84" s="27">
        <v>24.67</v>
      </c>
      <c r="L84" s="27">
        <v>25.693999999999999</v>
      </c>
      <c r="M84" s="27">
        <v>24.07</v>
      </c>
      <c r="N84" s="27">
        <v>27.116</v>
      </c>
      <c r="O84" s="6">
        <v>29.079000000000001</v>
      </c>
      <c r="P84" s="6">
        <v>28.364999999999998</v>
      </c>
      <c r="Q84" s="6">
        <v>40.171999999999997</v>
      </c>
      <c r="R84" s="6">
        <v>62.570999999999998</v>
      </c>
      <c r="S84" s="2">
        <v>70.558000000000007</v>
      </c>
    </row>
    <row r="85" spans="1:19">
      <c r="A85" s="2" t="s">
        <v>30</v>
      </c>
      <c r="B85" s="24"/>
      <c r="C85" s="24"/>
      <c r="D85" s="6">
        <v>28.4</v>
      </c>
      <c r="E85" s="6">
        <v>30.1</v>
      </c>
      <c r="F85" s="6">
        <v>45.8</v>
      </c>
      <c r="G85" s="6">
        <v>41.8</v>
      </c>
      <c r="H85" s="27">
        <v>38.799999999999997</v>
      </c>
      <c r="I85" s="27">
        <v>36</v>
      </c>
      <c r="J85" s="27">
        <v>30.4</v>
      </c>
      <c r="K85" s="27">
        <v>29.2</v>
      </c>
      <c r="L85" s="27">
        <v>25.2</v>
      </c>
      <c r="M85" s="27">
        <v>22.8</v>
      </c>
      <c r="N85" s="27">
        <v>20.2</v>
      </c>
      <c r="O85" s="6">
        <v>18.899999999999999</v>
      </c>
      <c r="P85" s="6">
        <v>18.399999999999999</v>
      </c>
      <c r="Q85" s="6">
        <v>17.8</v>
      </c>
      <c r="R85" s="6">
        <v>16.2</v>
      </c>
      <c r="S85" s="2">
        <v>21</v>
      </c>
    </row>
    <row r="86" spans="1:19">
      <c r="A86" s="2" t="s">
        <v>31</v>
      </c>
      <c r="B86" s="24"/>
      <c r="C86" s="24"/>
      <c r="D86" s="6">
        <v>10.5</v>
      </c>
      <c r="E86" s="6">
        <v>11.3</v>
      </c>
      <c r="F86" s="6">
        <v>11.3</v>
      </c>
      <c r="G86" s="6">
        <v>16.5</v>
      </c>
      <c r="H86" s="27">
        <v>25.2</v>
      </c>
      <c r="I86" s="27">
        <v>25.6</v>
      </c>
      <c r="J86" s="27">
        <v>17.8</v>
      </c>
      <c r="K86" s="27">
        <v>15.7</v>
      </c>
      <c r="L86" s="27">
        <v>12.8</v>
      </c>
      <c r="M86" s="27">
        <v>11</v>
      </c>
      <c r="N86" s="27">
        <v>9.8000000000000007</v>
      </c>
      <c r="O86" s="6">
        <v>11.4</v>
      </c>
      <c r="P86" s="6">
        <v>11.1</v>
      </c>
      <c r="Q86" s="6">
        <v>11.3</v>
      </c>
      <c r="R86" s="6">
        <v>11.8</v>
      </c>
      <c r="S86" s="2">
        <v>20</v>
      </c>
    </row>
    <row r="87" spans="1:19">
      <c r="A87" s="2" t="s">
        <v>32</v>
      </c>
      <c r="B87" s="24"/>
      <c r="C87" s="24"/>
      <c r="D87" s="6">
        <v>8.1229999999999993</v>
      </c>
      <c r="E87" s="6">
        <v>24.913</v>
      </c>
      <c r="F87" s="6">
        <v>10.178000000000001</v>
      </c>
      <c r="G87" s="6">
        <v>8.7889999999999997</v>
      </c>
      <c r="H87" s="27">
        <v>9.7119999999999997</v>
      </c>
      <c r="I87" s="27">
        <v>8.5340000000000007</v>
      </c>
      <c r="J87" s="27">
        <v>24.254999999999999</v>
      </c>
      <c r="K87" s="27">
        <v>23.385999999999999</v>
      </c>
      <c r="L87" s="27">
        <v>21.576000000000001</v>
      </c>
      <c r="M87" s="27">
        <v>22.565999999999999</v>
      </c>
      <c r="N87" s="27">
        <v>21.626000000000001</v>
      </c>
      <c r="O87" s="6">
        <v>21.922000000000001</v>
      </c>
      <c r="P87" s="6">
        <v>20.923999999999999</v>
      </c>
      <c r="Q87" s="53">
        <v>23.968</v>
      </c>
      <c r="R87" s="53">
        <v>0</v>
      </c>
      <c r="S87" s="2">
        <v>30.561</v>
      </c>
    </row>
    <row r="88" spans="1:19">
      <c r="A88" s="3" t="s">
        <v>33</v>
      </c>
      <c r="B88" s="24"/>
      <c r="C88" s="24"/>
      <c r="D88" s="28">
        <f t="shared" ref="D88:G88" si="22">SUM(D75:D87)</f>
        <v>173.58962399999999</v>
      </c>
      <c r="E88" s="28">
        <f t="shared" si="22"/>
        <v>212.02956900000001</v>
      </c>
      <c r="F88" s="28">
        <f t="shared" si="22"/>
        <v>236.72847000000002</v>
      </c>
      <c r="G88" s="28">
        <f t="shared" si="22"/>
        <v>230.44580499999995</v>
      </c>
      <c r="H88" s="28">
        <f t="shared" ref="H88" si="23">SUM(H75:H87)</f>
        <v>240.39354199999997</v>
      </c>
      <c r="I88" s="28">
        <f t="shared" ref="I88" si="24">SUM(I75:I87)</f>
        <v>227.37935099999999</v>
      </c>
      <c r="J88" s="28">
        <f t="shared" ref="J88:M88" si="25">SUM(J75:J87)</f>
        <v>233.13943400000002</v>
      </c>
      <c r="K88" s="28">
        <f t="shared" si="25"/>
        <v>266.31884900000006</v>
      </c>
      <c r="L88" s="28">
        <f t="shared" si="25"/>
        <v>262.38684000000001</v>
      </c>
      <c r="M88" s="28">
        <f t="shared" si="25"/>
        <v>269.81676899999997</v>
      </c>
      <c r="N88" s="28">
        <f t="shared" ref="N88:S88" si="26">SUM(N75:N87)</f>
        <v>258.96056799999997</v>
      </c>
      <c r="O88" s="8">
        <f t="shared" si="26"/>
        <v>270.31129600000003</v>
      </c>
      <c r="P88" s="8">
        <f t="shared" si="26"/>
        <v>256.98551600000002</v>
      </c>
      <c r="Q88" s="8">
        <f t="shared" si="26"/>
        <v>316.94220999999999</v>
      </c>
      <c r="R88" s="8">
        <f t="shared" si="26"/>
        <v>298.32609200000002</v>
      </c>
      <c r="S88" s="8">
        <f t="shared" si="26"/>
        <v>369.95709999999997</v>
      </c>
    </row>
    <row r="89" spans="1:19">
      <c r="A89" s="2" t="s">
        <v>34</v>
      </c>
      <c r="B89" s="24"/>
      <c r="C89" s="24"/>
      <c r="D89" s="6">
        <v>0</v>
      </c>
      <c r="E89" s="6">
        <v>0</v>
      </c>
      <c r="F89" s="6">
        <v>0</v>
      </c>
      <c r="G89" s="6">
        <v>0</v>
      </c>
      <c r="H89" s="27">
        <v>0</v>
      </c>
      <c r="I89" s="27">
        <v>0.72299999999999998</v>
      </c>
      <c r="J89" s="27">
        <v>1.347</v>
      </c>
      <c r="K89" s="27">
        <v>1.4670000000000001</v>
      </c>
      <c r="L89" s="27">
        <v>1.6559999999999999</v>
      </c>
      <c r="M89" s="27">
        <v>0.71899999999999997</v>
      </c>
      <c r="N89" s="27">
        <v>0.83699999999999997</v>
      </c>
      <c r="O89" s="6">
        <v>0.81499999999999995</v>
      </c>
      <c r="P89" s="6">
        <v>0.371</v>
      </c>
      <c r="Q89" s="6">
        <v>0.06</v>
      </c>
      <c r="R89" s="6">
        <v>0.19500000000000001</v>
      </c>
      <c r="S89" s="2">
        <v>0.30499999999999999</v>
      </c>
    </row>
    <row r="90" spans="1:19">
      <c r="A90" s="2" t="s">
        <v>35</v>
      </c>
      <c r="B90" s="24"/>
      <c r="C90" s="24"/>
      <c r="D90" s="23"/>
      <c r="E90" s="23"/>
      <c r="F90" s="6">
        <v>0</v>
      </c>
      <c r="G90" s="6">
        <v>0</v>
      </c>
      <c r="H90" s="27">
        <v>0</v>
      </c>
      <c r="I90" s="27">
        <v>0</v>
      </c>
      <c r="J90" s="27">
        <v>2.4300000000000002E-2</v>
      </c>
      <c r="K90" s="27">
        <v>0</v>
      </c>
      <c r="L90" s="27">
        <v>0</v>
      </c>
      <c r="M90" s="27">
        <v>0</v>
      </c>
      <c r="N90" s="27">
        <v>0</v>
      </c>
      <c r="O90" s="6">
        <v>0</v>
      </c>
      <c r="P90" s="6">
        <v>0</v>
      </c>
      <c r="Q90" s="6">
        <v>5.1999999999999998E-2</v>
      </c>
      <c r="R90" s="53">
        <v>0</v>
      </c>
      <c r="S90" s="54">
        <v>0</v>
      </c>
    </row>
    <row r="91" spans="1:19">
      <c r="A91" s="2" t="s">
        <v>36</v>
      </c>
      <c r="B91" s="24"/>
      <c r="C91" s="24"/>
      <c r="D91" s="23"/>
      <c r="E91" s="23"/>
      <c r="F91" s="6">
        <v>0</v>
      </c>
      <c r="G91" s="6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6">
        <v>0</v>
      </c>
      <c r="P91" s="6">
        <v>0</v>
      </c>
      <c r="Q91" s="6">
        <v>0</v>
      </c>
      <c r="R91" s="6">
        <v>0</v>
      </c>
      <c r="S91" s="2">
        <v>0</v>
      </c>
    </row>
    <row r="92" spans="1:19">
      <c r="A92" s="2" t="s">
        <v>37</v>
      </c>
      <c r="B92" s="24"/>
      <c r="C92" s="24"/>
      <c r="D92" s="23"/>
      <c r="E92" s="23"/>
      <c r="F92" s="6">
        <v>0</v>
      </c>
      <c r="G92" s="6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6">
        <v>0</v>
      </c>
      <c r="P92" s="6">
        <v>0</v>
      </c>
      <c r="Q92" s="6">
        <v>0</v>
      </c>
      <c r="R92" s="6">
        <v>0</v>
      </c>
      <c r="S92" s="2">
        <v>0.86836400000000002</v>
      </c>
    </row>
    <row r="93" spans="1:19">
      <c r="A93" s="2" t="s">
        <v>38</v>
      </c>
      <c r="B93" s="24"/>
      <c r="C93" s="24"/>
      <c r="D93" s="23"/>
      <c r="E93" s="23"/>
      <c r="F93" s="6">
        <v>0</v>
      </c>
      <c r="G93" s="6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6">
        <v>0</v>
      </c>
      <c r="P93" s="6">
        <v>0</v>
      </c>
      <c r="Q93" s="6">
        <v>0</v>
      </c>
      <c r="R93" s="6">
        <v>0</v>
      </c>
      <c r="S93" s="2">
        <v>0</v>
      </c>
    </row>
    <row r="94" spans="1:19">
      <c r="A94" s="3" t="s">
        <v>39</v>
      </c>
      <c r="B94" s="24"/>
      <c r="C94" s="24"/>
      <c r="D94" s="8">
        <f t="shared" ref="D94:G94" si="27">SUM(D88:D93)</f>
        <v>173.58962399999999</v>
      </c>
      <c r="E94" s="8">
        <f t="shared" si="27"/>
        <v>212.02956900000001</v>
      </c>
      <c r="F94" s="8">
        <f t="shared" si="27"/>
        <v>236.72847000000002</v>
      </c>
      <c r="G94" s="8">
        <f t="shared" si="27"/>
        <v>230.44580499999995</v>
      </c>
      <c r="H94" s="8">
        <f t="shared" ref="H94:M94" si="28">SUM(H88:H93)</f>
        <v>240.39354199999997</v>
      </c>
      <c r="I94" s="8">
        <f t="shared" si="28"/>
        <v>228.102351</v>
      </c>
      <c r="J94" s="8">
        <f t="shared" si="28"/>
        <v>234.51073400000004</v>
      </c>
      <c r="K94" s="8">
        <f t="shared" si="28"/>
        <v>267.78584900000004</v>
      </c>
      <c r="L94" s="8">
        <f t="shared" si="28"/>
        <v>264.04284000000001</v>
      </c>
      <c r="M94" s="8">
        <f t="shared" si="28"/>
        <v>270.53576899999996</v>
      </c>
      <c r="N94" s="8">
        <f t="shared" ref="N94:S94" si="29">SUM(N88:N93)</f>
        <v>259.79756799999996</v>
      </c>
      <c r="O94" s="8">
        <f t="shared" si="29"/>
        <v>271.12629600000002</v>
      </c>
      <c r="P94" s="8">
        <f t="shared" si="29"/>
        <v>257.356516</v>
      </c>
      <c r="Q94" s="8">
        <f t="shared" si="29"/>
        <v>317.05421000000001</v>
      </c>
      <c r="R94" s="8">
        <f t="shared" si="29"/>
        <v>298.52109200000001</v>
      </c>
      <c r="S94" s="8">
        <f t="shared" si="29"/>
        <v>371.13046399999996</v>
      </c>
    </row>
    <row r="96" spans="1:19">
      <c r="A96" s="3" t="s">
        <v>62</v>
      </c>
    </row>
    <row r="97" spans="1:19">
      <c r="A97" s="3"/>
      <c r="B97" s="3">
        <v>2006</v>
      </c>
      <c r="C97" s="3">
        <v>2007</v>
      </c>
      <c r="D97" s="3">
        <v>2008</v>
      </c>
      <c r="E97" s="3">
        <v>2009</v>
      </c>
      <c r="F97" s="3">
        <v>2010</v>
      </c>
      <c r="G97" s="3">
        <v>2011</v>
      </c>
      <c r="H97" s="3">
        <v>2012</v>
      </c>
      <c r="I97" s="3">
        <v>2013</v>
      </c>
      <c r="J97" s="3">
        <v>2014</v>
      </c>
      <c r="K97" s="3">
        <v>2015</v>
      </c>
      <c r="L97" s="3">
        <v>2016</v>
      </c>
      <c r="M97" s="3">
        <v>2017</v>
      </c>
      <c r="N97" s="3">
        <v>2018</v>
      </c>
      <c r="O97" s="41">
        <v>2019</v>
      </c>
      <c r="P97" s="41">
        <v>2020</v>
      </c>
      <c r="Q97" s="3">
        <v>2021</v>
      </c>
      <c r="R97" s="3">
        <v>2022</v>
      </c>
      <c r="S97" s="3">
        <v>2023</v>
      </c>
    </row>
    <row r="98" spans="1:19">
      <c r="A98" s="2" t="s">
        <v>20</v>
      </c>
      <c r="B98" s="24"/>
      <c r="C98" s="24"/>
      <c r="D98" s="6">
        <v>45.9</v>
      </c>
      <c r="E98" s="6">
        <v>47.9</v>
      </c>
      <c r="F98" s="6">
        <v>61.1</v>
      </c>
      <c r="G98" s="6">
        <v>66.7</v>
      </c>
      <c r="H98" s="27">
        <v>66.400000000000006</v>
      </c>
      <c r="I98" s="27">
        <v>69.5</v>
      </c>
      <c r="J98" s="27">
        <v>49.4</v>
      </c>
      <c r="K98" s="27">
        <v>51.2</v>
      </c>
      <c r="L98" s="27">
        <v>53.2</v>
      </c>
      <c r="M98" s="27">
        <v>51.8</v>
      </c>
      <c r="N98" s="27">
        <v>50.9</v>
      </c>
      <c r="O98" s="6">
        <v>57</v>
      </c>
      <c r="P98" s="6">
        <v>51.4</v>
      </c>
      <c r="Q98" s="6">
        <v>56.2</v>
      </c>
      <c r="R98" s="6">
        <v>51.7</v>
      </c>
      <c r="S98" s="6">
        <v>55.2</v>
      </c>
    </row>
    <row r="99" spans="1:19">
      <c r="A99" s="2" t="s">
        <v>21</v>
      </c>
      <c r="B99" s="24"/>
      <c r="C99" s="24"/>
      <c r="D99" s="6">
        <v>37.765999999999998</v>
      </c>
      <c r="E99" s="6">
        <v>41.762</v>
      </c>
      <c r="F99" s="6">
        <v>53.987000000000002</v>
      </c>
      <c r="G99" s="6">
        <v>59.594999999999999</v>
      </c>
      <c r="H99" s="27">
        <v>63.110999999999997</v>
      </c>
      <c r="I99" s="27">
        <v>64.879000000000005</v>
      </c>
      <c r="J99" s="27">
        <v>62.619</v>
      </c>
      <c r="K99" s="27">
        <v>65.590999999999994</v>
      </c>
      <c r="L99" s="27">
        <v>62.204999999999998</v>
      </c>
      <c r="M99" s="27">
        <v>65.706000000000003</v>
      </c>
      <c r="N99" s="27">
        <v>64.899000000000001</v>
      </c>
      <c r="O99" s="6">
        <v>70.914000000000001</v>
      </c>
      <c r="P99" s="6">
        <v>74.97</v>
      </c>
      <c r="Q99" s="6">
        <v>73.373999999999995</v>
      </c>
      <c r="R99" s="6">
        <v>72.022000000000006</v>
      </c>
      <c r="S99" s="6">
        <v>78.945999999999998</v>
      </c>
    </row>
    <row r="100" spans="1:19">
      <c r="A100" s="2" t="s">
        <v>22</v>
      </c>
      <c r="B100" s="24"/>
      <c r="C100" s="24"/>
      <c r="D100" s="6">
        <v>26.953900000000001</v>
      </c>
      <c r="E100" s="6">
        <v>25.4879</v>
      </c>
      <c r="F100" s="6">
        <v>29.627099999999999</v>
      </c>
      <c r="G100" s="6">
        <v>31.456399999999999</v>
      </c>
      <c r="H100" s="27">
        <v>38.751800000000003</v>
      </c>
      <c r="I100" s="27">
        <v>34.948399999999999</v>
      </c>
      <c r="J100" s="27">
        <v>36.884</v>
      </c>
      <c r="K100" s="27">
        <v>36.277699999999996</v>
      </c>
      <c r="L100" s="27">
        <v>34.903100000000002</v>
      </c>
      <c r="M100" s="27">
        <v>38.228099999999998</v>
      </c>
      <c r="N100" s="27">
        <v>36.2029</v>
      </c>
      <c r="O100" s="6">
        <v>37.506999999999998</v>
      </c>
      <c r="P100" s="6">
        <v>34.709899999999998</v>
      </c>
      <c r="Q100" s="6">
        <v>34.320999999999998</v>
      </c>
      <c r="R100" s="6">
        <v>33.896172999999997</v>
      </c>
      <c r="S100" s="6">
        <v>38.302199999999999</v>
      </c>
    </row>
    <row r="101" spans="1:19">
      <c r="A101" s="2" t="s">
        <v>23</v>
      </c>
      <c r="B101" s="24"/>
      <c r="C101" s="24"/>
      <c r="D101" s="6">
        <v>17.399999999999999</v>
      </c>
      <c r="E101" s="6">
        <v>21.7</v>
      </c>
      <c r="F101" s="6">
        <v>27.2</v>
      </c>
      <c r="G101" s="6">
        <v>27.6</v>
      </c>
      <c r="H101" s="27">
        <v>29.3</v>
      </c>
      <c r="I101" s="27">
        <v>27.9</v>
      </c>
      <c r="J101" s="27">
        <v>30.1</v>
      </c>
      <c r="K101" s="27">
        <v>25.4</v>
      </c>
      <c r="L101" s="27">
        <v>25.6</v>
      </c>
      <c r="M101" s="27">
        <v>24.4</v>
      </c>
      <c r="N101" s="27">
        <v>24</v>
      </c>
      <c r="O101" s="6">
        <v>29.5</v>
      </c>
      <c r="P101" s="6">
        <v>29.8</v>
      </c>
      <c r="Q101" s="6">
        <v>33.799999999999997</v>
      </c>
      <c r="R101" s="6">
        <v>36.5</v>
      </c>
      <c r="S101" s="6">
        <v>43.1</v>
      </c>
    </row>
    <row r="102" spans="1:19">
      <c r="A102" s="2" t="s">
        <v>24</v>
      </c>
      <c r="B102" s="24"/>
      <c r="C102" s="24"/>
      <c r="D102" s="6">
        <v>13.662000000000001</v>
      </c>
      <c r="E102" s="6">
        <v>12.612</v>
      </c>
      <c r="F102" s="6">
        <v>17.635000000000002</v>
      </c>
      <c r="G102" s="6">
        <v>14.827999999999999</v>
      </c>
      <c r="H102" s="27">
        <v>16.928999999999998</v>
      </c>
      <c r="I102" s="27">
        <v>19.033999999999999</v>
      </c>
      <c r="J102" s="27">
        <v>18.077999999999999</v>
      </c>
      <c r="K102" s="27">
        <v>18.745999999999999</v>
      </c>
      <c r="L102" s="27">
        <v>16.670999999999999</v>
      </c>
      <c r="M102" s="27">
        <v>15.744</v>
      </c>
      <c r="N102" s="27">
        <v>16.907</v>
      </c>
      <c r="O102" s="6">
        <v>19.835999999999999</v>
      </c>
      <c r="P102" s="6">
        <v>21.489000000000001</v>
      </c>
      <c r="Q102" s="6">
        <v>24.875</v>
      </c>
      <c r="R102" s="6">
        <v>24.274000000000001</v>
      </c>
      <c r="S102" s="6">
        <v>25.370999999999999</v>
      </c>
    </row>
    <row r="103" spans="1:19">
      <c r="A103" s="2" t="s">
        <v>25</v>
      </c>
      <c r="B103" s="24"/>
      <c r="C103" s="24"/>
      <c r="D103" s="6">
        <v>22.675000000000001</v>
      </c>
      <c r="E103" s="6">
        <v>38.517000000000003</v>
      </c>
      <c r="F103" s="6">
        <v>29.135000000000002</v>
      </c>
      <c r="G103" s="6">
        <v>31.585000000000001</v>
      </c>
      <c r="H103" s="27">
        <v>39.6</v>
      </c>
      <c r="I103" s="27">
        <v>27.9</v>
      </c>
      <c r="J103" s="27">
        <v>26.3</v>
      </c>
      <c r="K103" s="27">
        <v>36.1</v>
      </c>
      <c r="L103" s="27">
        <v>38</v>
      </c>
      <c r="M103" s="27">
        <v>36</v>
      </c>
      <c r="N103" s="27">
        <v>40.200000000000003</v>
      </c>
      <c r="O103" s="6">
        <v>44.9</v>
      </c>
      <c r="P103" s="6">
        <v>37</v>
      </c>
      <c r="Q103" s="6">
        <v>43.4</v>
      </c>
      <c r="R103" s="6">
        <v>48.8</v>
      </c>
      <c r="S103" s="6">
        <v>52.1</v>
      </c>
    </row>
    <row r="104" spans="1:19">
      <c r="A104" s="2" t="s">
        <v>26</v>
      </c>
      <c r="B104" s="24"/>
      <c r="C104" s="24"/>
      <c r="D104" s="6">
        <v>16.5</v>
      </c>
      <c r="E104" s="6">
        <v>17.8</v>
      </c>
      <c r="F104" s="6">
        <v>21.8</v>
      </c>
      <c r="G104" s="6">
        <v>25.7</v>
      </c>
      <c r="H104" s="27">
        <v>29.1</v>
      </c>
      <c r="I104" s="27">
        <v>26.309000000000001</v>
      </c>
      <c r="J104" s="27">
        <v>31.39</v>
      </c>
      <c r="K104" s="27">
        <v>26.744</v>
      </c>
      <c r="L104" s="27">
        <v>28.312999999999999</v>
      </c>
      <c r="M104" s="27">
        <v>27.922999999999998</v>
      </c>
      <c r="N104" s="27">
        <v>27.907</v>
      </c>
      <c r="O104" s="6">
        <v>30.745999999999999</v>
      </c>
      <c r="P104" s="6">
        <v>24.297999999999998</v>
      </c>
      <c r="Q104" s="6">
        <v>54.844000000000001</v>
      </c>
      <c r="R104" s="6">
        <v>23.727</v>
      </c>
      <c r="S104" s="6">
        <v>31.126999999999999</v>
      </c>
    </row>
    <row r="105" spans="1:19">
      <c r="A105" s="2" t="s">
        <v>27</v>
      </c>
      <c r="B105" s="24"/>
      <c r="C105" s="24"/>
      <c r="D105" s="6">
        <v>32.21</v>
      </c>
      <c r="E105" s="6">
        <v>35.697000000000003</v>
      </c>
      <c r="F105" s="6">
        <v>33.895000000000003</v>
      </c>
      <c r="G105" s="6">
        <v>38.005000000000003</v>
      </c>
      <c r="H105" s="27">
        <v>39.942999999999998</v>
      </c>
      <c r="I105" s="27">
        <v>46.494999999999997</v>
      </c>
      <c r="J105" s="27">
        <v>45.987000000000002</v>
      </c>
      <c r="K105" s="27">
        <v>46.58</v>
      </c>
      <c r="L105" s="27">
        <v>47.45</v>
      </c>
      <c r="M105" s="27">
        <v>44.344000000000001</v>
      </c>
      <c r="N105" s="27">
        <v>50.417000000000002</v>
      </c>
      <c r="O105" s="6">
        <v>57.314</v>
      </c>
      <c r="P105" s="6">
        <v>54.542999999999999</v>
      </c>
      <c r="Q105" s="6">
        <v>26.701000000000001</v>
      </c>
      <c r="R105" s="6">
        <v>61.738999999999997</v>
      </c>
      <c r="S105" s="6">
        <v>67.162999999999997</v>
      </c>
    </row>
    <row r="106" spans="1:19">
      <c r="A106" s="2" t="s">
        <v>28</v>
      </c>
      <c r="B106" s="24"/>
      <c r="C106" s="24"/>
      <c r="D106" s="6">
        <v>13.099429000000001</v>
      </c>
      <c r="E106" s="6">
        <v>11.643879</v>
      </c>
      <c r="F106" s="6">
        <v>12.549064</v>
      </c>
      <c r="G106" s="6">
        <v>12.283526999999999</v>
      </c>
      <c r="H106" s="27">
        <v>10.938188</v>
      </c>
      <c r="I106" s="27">
        <v>10.029512</v>
      </c>
      <c r="J106" s="27">
        <v>10.606285</v>
      </c>
      <c r="K106" s="27">
        <v>8.1235470000000003</v>
      </c>
      <c r="L106" s="27">
        <v>8.1652459999999998</v>
      </c>
      <c r="M106" s="27">
        <v>9.165006</v>
      </c>
      <c r="N106" s="27">
        <v>8.7885620000000007</v>
      </c>
      <c r="O106" s="6">
        <v>8.6786799999999999</v>
      </c>
      <c r="P106" s="6">
        <v>8.0470070000000007</v>
      </c>
      <c r="Q106" s="6">
        <v>7.4829999999999997</v>
      </c>
      <c r="R106" s="6">
        <v>7.363645</v>
      </c>
      <c r="S106" s="6">
        <v>8.8751709999999999</v>
      </c>
    </row>
    <row r="107" spans="1:19">
      <c r="A107" s="2" t="s">
        <v>29</v>
      </c>
      <c r="B107" s="24"/>
      <c r="C107" s="24"/>
      <c r="D107" s="6">
        <v>30.326000000000001</v>
      </c>
      <c r="E107" s="6">
        <v>26.062000000000001</v>
      </c>
      <c r="F107" s="6">
        <v>30.488</v>
      </c>
      <c r="G107" s="6">
        <v>30.867999999999999</v>
      </c>
      <c r="H107" s="27">
        <v>31.917000000000002</v>
      </c>
      <c r="I107" s="27">
        <v>41.997999999999998</v>
      </c>
      <c r="J107" s="27">
        <v>47.69</v>
      </c>
      <c r="K107" s="27">
        <v>45.317999999999998</v>
      </c>
      <c r="L107" s="27">
        <v>45.533999999999999</v>
      </c>
      <c r="M107" s="27">
        <v>52.451000000000001</v>
      </c>
      <c r="N107" s="27">
        <v>58.384</v>
      </c>
      <c r="O107" s="6">
        <v>72.582999999999998</v>
      </c>
      <c r="P107" s="6">
        <v>63.993000000000002</v>
      </c>
      <c r="Q107" s="6">
        <v>57.005000000000003</v>
      </c>
      <c r="R107" s="6">
        <v>51.984000000000002</v>
      </c>
      <c r="S107" s="6">
        <v>58.984000000000002</v>
      </c>
    </row>
    <row r="108" spans="1:19">
      <c r="A108" s="2" t="s">
        <v>30</v>
      </c>
      <c r="B108" s="24"/>
      <c r="C108" s="24"/>
      <c r="D108" s="6">
        <v>7.6</v>
      </c>
      <c r="E108" s="6">
        <v>8</v>
      </c>
      <c r="F108" s="6">
        <v>7.4</v>
      </c>
      <c r="G108" s="6">
        <v>10.1</v>
      </c>
      <c r="H108" s="27">
        <v>8.1</v>
      </c>
      <c r="I108" s="27">
        <v>8.6</v>
      </c>
      <c r="J108" s="27">
        <v>11.4</v>
      </c>
      <c r="K108" s="27">
        <v>15</v>
      </c>
      <c r="L108" s="27">
        <v>19.2</v>
      </c>
      <c r="M108" s="27">
        <v>18.7</v>
      </c>
      <c r="N108" s="27">
        <v>19.3</v>
      </c>
      <c r="O108" s="6">
        <v>22.5</v>
      </c>
      <c r="P108" s="6">
        <v>20.6</v>
      </c>
      <c r="Q108" s="6">
        <v>21</v>
      </c>
      <c r="R108" s="6">
        <v>19.8</v>
      </c>
      <c r="S108" s="6">
        <v>31.5</v>
      </c>
    </row>
    <row r="109" spans="1:19">
      <c r="A109" s="2" t="s">
        <v>31</v>
      </c>
      <c r="B109" s="24"/>
      <c r="C109" s="24"/>
      <c r="D109" s="6">
        <v>21.2</v>
      </c>
      <c r="E109" s="6">
        <v>15.2</v>
      </c>
      <c r="F109" s="6">
        <v>20.6</v>
      </c>
      <c r="G109" s="6">
        <v>13.5</v>
      </c>
      <c r="H109" s="27">
        <v>20.2</v>
      </c>
      <c r="I109" s="27">
        <v>20.5</v>
      </c>
      <c r="J109" s="27">
        <v>20.3</v>
      </c>
      <c r="K109" s="27">
        <v>21.2</v>
      </c>
      <c r="L109" s="27">
        <v>25.5</v>
      </c>
      <c r="M109" s="27">
        <v>26.5</v>
      </c>
      <c r="N109" s="27">
        <v>28.1</v>
      </c>
      <c r="O109" s="6">
        <v>28.7</v>
      </c>
      <c r="P109" s="6">
        <v>26.1</v>
      </c>
      <c r="Q109" s="6">
        <v>29</v>
      </c>
      <c r="R109" s="6">
        <v>27.1</v>
      </c>
      <c r="S109" s="6">
        <v>28.8</v>
      </c>
    </row>
    <row r="110" spans="1:19">
      <c r="A110" s="2" t="s">
        <v>32</v>
      </c>
      <c r="B110" s="24"/>
      <c r="C110" s="24"/>
      <c r="D110" s="6">
        <v>14.583</v>
      </c>
      <c r="E110" s="6">
        <v>17.937000000000001</v>
      </c>
      <c r="F110" s="6">
        <v>20.905000000000001</v>
      </c>
      <c r="G110" s="6">
        <v>22.565999999999999</v>
      </c>
      <c r="H110" s="27">
        <v>23.949000000000002</v>
      </c>
      <c r="I110" s="27">
        <v>24.257000000000001</v>
      </c>
      <c r="J110" s="27">
        <v>23.492000000000001</v>
      </c>
      <c r="K110" s="27">
        <v>23.707000000000001</v>
      </c>
      <c r="L110" s="27">
        <v>26.474</v>
      </c>
      <c r="M110" s="27">
        <v>27.343</v>
      </c>
      <c r="N110" s="27">
        <v>30.454000000000001</v>
      </c>
      <c r="O110" s="6">
        <v>32.921999999999997</v>
      </c>
      <c r="P110" s="6">
        <v>31.966999999999999</v>
      </c>
      <c r="Q110" s="6">
        <v>33.765999999999998</v>
      </c>
      <c r="R110" s="6">
        <v>34.607999999999997</v>
      </c>
      <c r="S110" s="6">
        <v>35.725000000000001</v>
      </c>
    </row>
    <row r="111" spans="1:19">
      <c r="A111" s="3" t="s">
        <v>33</v>
      </c>
      <c r="B111" s="24"/>
      <c r="C111" s="24"/>
      <c r="D111" s="28">
        <f t="shared" ref="D111:G111" si="30">SUM(D98:D110)</f>
        <v>299.87532900000008</v>
      </c>
      <c r="E111" s="28">
        <f t="shared" si="30"/>
        <v>320.31877900000001</v>
      </c>
      <c r="F111" s="28">
        <f t="shared" si="30"/>
        <v>366.32116399999995</v>
      </c>
      <c r="G111" s="28">
        <f t="shared" si="30"/>
        <v>384.78692699999999</v>
      </c>
      <c r="H111" s="28">
        <f t="shared" ref="H111" si="31">SUM(H98:H110)</f>
        <v>418.23898800000006</v>
      </c>
      <c r="I111" s="28">
        <f t="shared" ref="I111" si="32">SUM(I98:I110)</f>
        <v>422.34991200000007</v>
      </c>
      <c r="J111" s="28">
        <f t="shared" ref="J111:M111" si="33">SUM(J98:J110)</f>
        <v>414.24628500000006</v>
      </c>
      <c r="K111" s="28">
        <f t="shared" si="33"/>
        <v>419.98724699999991</v>
      </c>
      <c r="L111" s="28">
        <f t="shared" si="33"/>
        <v>431.21534599999995</v>
      </c>
      <c r="M111" s="28">
        <f t="shared" si="33"/>
        <v>438.30410600000005</v>
      </c>
      <c r="N111" s="28">
        <f t="shared" ref="N111:S111" si="34">SUM(N98:N110)</f>
        <v>456.45946200000009</v>
      </c>
      <c r="O111" s="8">
        <f t="shared" si="34"/>
        <v>513.1006799999999</v>
      </c>
      <c r="P111" s="8">
        <f t="shared" si="34"/>
        <v>478.91690700000004</v>
      </c>
      <c r="Q111" s="8">
        <f t="shared" si="34"/>
        <v>495.76900000000001</v>
      </c>
      <c r="R111" s="8">
        <f t="shared" si="34"/>
        <v>493.51381800000001</v>
      </c>
      <c r="S111" s="8">
        <f t="shared" si="34"/>
        <v>555.19337100000007</v>
      </c>
    </row>
    <row r="112" spans="1:19">
      <c r="A112" s="2" t="s">
        <v>34</v>
      </c>
      <c r="B112" s="24"/>
      <c r="C112" s="24"/>
      <c r="D112" s="6">
        <v>0</v>
      </c>
      <c r="E112" s="6">
        <v>0</v>
      </c>
      <c r="F112" s="6">
        <v>0</v>
      </c>
      <c r="G112" s="6">
        <v>0</v>
      </c>
      <c r="H112" s="27">
        <v>0.46700000000000003</v>
      </c>
      <c r="I112" s="27">
        <v>0.47799999999999998</v>
      </c>
      <c r="J112" s="27">
        <v>0.38</v>
      </c>
      <c r="K112" s="27">
        <v>0.53300000000000003</v>
      </c>
      <c r="L112" s="27">
        <v>0.33100000000000002</v>
      </c>
      <c r="M112" s="27">
        <v>0.23400000000000001</v>
      </c>
      <c r="N112" s="27">
        <v>0.25600000000000001</v>
      </c>
      <c r="O112" s="6">
        <v>0.245</v>
      </c>
      <c r="P112" s="6">
        <v>0.374</v>
      </c>
      <c r="Q112" s="6">
        <v>0.64</v>
      </c>
      <c r="R112" s="6">
        <v>0.872</v>
      </c>
      <c r="S112" s="50">
        <v>0.91200000000000003</v>
      </c>
    </row>
    <row r="113" spans="1:19">
      <c r="A113" s="2" t="s">
        <v>35</v>
      </c>
      <c r="B113" s="24"/>
      <c r="C113" s="24"/>
      <c r="D113" s="23"/>
      <c r="E113" s="23"/>
      <c r="F113" s="6">
        <v>0.22389999999999999</v>
      </c>
      <c r="G113" s="6">
        <v>0</v>
      </c>
      <c r="H113" s="27">
        <v>0.23949999999999999</v>
      </c>
      <c r="I113" s="27">
        <v>8.9499999999999996E-2</v>
      </c>
      <c r="J113" s="27">
        <v>0</v>
      </c>
      <c r="K113" s="27">
        <v>2.1000000000000003E-3</v>
      </c>
      <c r="L113" s="27">
        <v>0</v>
      </c>
      <c r="M113" s="27">
        <v>0</v>
      </c>
      <c r="N113" s="27">
        <v>5.7999999999999996E-3</v>
      </c>
      <c r="O113" s="6">
        <v>5.0200000000000002E-2</v>
      </c>
      <c r="P113" s="6">
        <v>5.4699999999999999E-2</v>
      </c>
      <c r="Q113" s="6">
        <v>0</v>
      </c>
      <c r="R113" s="6">
        <v>0</v>
      </c>
      <c r="S113" s="50">
        <v>0.10299999999999999</v>
      </c>
    </row>
    <row r="114" spans="1:19">
      <c r="A114" s="2" t="s">
        <v>36</v>
      </c>
      <c r="B114" s="24"/>
      <c r="C114" s="24"/>
      <c r="D114" s="23"/>
      <c r="E114" s="23"/>
      <c r="F114" s="6">
        <v>0</v>
      </c>
      <c r="G114" s="6">
        <v>0.26040000000000002</v>
      </c>
      <c r="H114" s="27">
        <v>0</v>
      </c>
      <c r="I114" s="27">
        <v>0</v>
      </c>
      <c r="J114" s="27">
        <v>0</v>
      </c>
      <c r="K114" s="27">
        <v>0</v>
      </c>
      <c r="L114" s="27">
        <v>0</v>
      </c>
      <c r="M114" s="27">
        <v>0</v>
      </c>
      <c r="N114" s="27">
        <v>0</v>
      </c>
      <c r="O114" s="6">
        <v>1.2225E-2</v>
      </c>
      <c r="P114" s="6">
        <v>1.7732999999999999E-2</v>
      </c>
      <c r="Q114" s="6">
        <v>5.0000000000000001E-3</v>
      </c>
      <c r="R114" s="6">
        <v>0</v>
      </c>
      <c r="S114" s="50">
        <v>0</v>
      </c>
    </row>
    <row r="115" spans="1:19">
      <c r="A115" s="2" t="s">
        <v>37</v>
      </c>
      <c r="B115" s="24"/>
      <c r="C115" s="24"/>
      <c r="D115" s="23"/>
      <c r="E115" s="23"/>
      <c r="F115" s="6">
        <v>0</v>
      </c>
      <c r="G115" s="6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6">
        <v>0</v>
      </c>
      <c r="P115" s="6">
        <v>0</v>
      </c>
      <c r="Q115" s="6">
        <v>0</v>
      </c>
      <c r="R115" s="6">
        <v>0</v>
      </c>
      <c r="S115" s="50">
        <v>0.30241699999999999</v>
      </c>
    </row>
    <row r="116" spans="1:19">
      <c r="A116" s="2" t="s">
        <v>38</v>
      </c>
      <c r="B116" s="24"/>
      <c r="C116" s="24"/>
      <c r="D116" s="23"/>
      <c r="E116" s="23"/>
      <c r="F116" s="6">
        <v>0</v>
      </c>
      <c r="G116" s="6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0</v>
      </c>
      <c r="M116" s="27">
        <v>0</v>
      </c>
      <c r="N116" s="27">
        <v>0</v>
      </c>
      <c r="O116" s="6">
        <v>0</v>
      </c>
      <c r="P116" s="6">
        <v>0</v>
      </c>
      <c r="Q116" s="6">
        <v>0</v>
      </c>
      <c r="R116" s="6">
        <v>0</v>
      </c>
      <c r="S116" s="50">
        <v>0</v>
      </c>
    </row>
    <row r="117" spans="1:19">
      <c r="A117" s="3" t="s">
        <v>39</v>
      </c>
      <c r="B117" s="24"/>
      <c r="C117" s="24"/>
      <c r="D117" s="8">
        <f t="shared" ref="D117:G117" si="35">SUM(D111:D116)</f>
        <v>299.87532900000008</v>
      </c>
      <c r="E117" s="8">
        <f t="shared" si="35"/>
        <v>320.31877900000001</v>
      </c>
      <c r="F117" s="8">
        <f t="shared" si="35"/>
        <v>366.54506399999997</v>
      </c>
      <c r="G117" s="8">
        <f t="shared" si="35"/>
        <v>385.047327</v>
      </c>
      <c r="H117" s="8">
        <f t="shared" ref="H117:M117" si="36">SUM(H111:H116)</f>
        <v>418.94548800000007</v>
      </c>
      <c r="I117" s="8">
        <f t="shared" si="36"/>
        <v>422.91741200000007</v>
      </c>
      <c r="J117" s="8">
        <f t="shared" si="36"/>
        <v>414.62628500000005</v>
      </c>
      <c r="K117" s="8">
        <f t="shared" si="36"/>
        <v>420.52234699999991</v>
      </c>
      <c r="L117" s="8">
        <f t="shared" si="36"/>
        <v>431.54634599999997</v>
      </c>
      <c r="M117" s="8">
        <f t="shared" si="36"/>
        <v>438.53810600000003</v>
      </c>
      <c r="N117" s="8">
        <f t="shared" ref="N117:S117" si="37">SUM(N111:N116)</f>
        <v>456.72126200000008</v>
      </c>
      <c r="O117" s="8">
        <f t="shared" si="37"/>
        <v>513.40810499999986</v>
      </c>
      <c r="P117" s="8">
        <f t="shared" si="37"/>
        <v>479.36334000000011</v>
      </c>
      <c r="Q117" s="8">
        <f t="shared" si="37"/>
        <v>496.41399999999999</v>
      </c>
      <c r="R117" s="8">
        <f t="shared" si="37"/>
        <v>494.38581800000003</v>
      </c>
      <c r="S117" s="8">
        <f t="shared" si="37"/>
        <v>556.51078800000005</v>
      </c>
    </row>
    <row r="119" spans="1:19">
      <c r="A119" s="3" t="s">
        <v>63</v>
      </c>
    </row>
    <row r="120" spans="1:19">
      <c r="A120" s="3"/>
      <c r="B120" s="3">
        <v>2006</v>
      </c>
      <c r="C120" s="3">
        <v>2007</v>
      </c>
      <c r="D120" s="3">
        <v>2008</v>
      </c>
      <c r="E120" s="3">
        <v>2009</v>
      </c>
      <c r="F120" s="3">
        <v>2010</v>
      </c>
      <c r="G120" s="3">
        <v>2011</v>
      </c>
      <c r="H120" s="3">
        <v>2012</v>
      </c>
      <c r="I120" s="3">
        <v>2013</v>
      </c>
      <c r="J120" s="3">
        <v>2014</v>
      </c>
      <c r="K120" s="3">
        <v>2015</v>
      </c>
      <c r="L120" s="3">
        <v>2016</v>
      </c>
      <c r="M120" s="3">
        <v>2017</v>
      </c>
      <c r="N120" s="3">
        <v>2018</v>
      </c>
      <c r="O120" s="41">
        <v>2019</v>
      </c>
      <c r="P120" s="41">
        <v>2020</v>
      </c>
      <c r="Q120" s="3">
        <v>2021</v>
      </c>
      <c r="R120" s="3">
        <v>2022</v>
      </c>
      <c r="S120" s="3">
        <v>2023</v>
      </c>
    </row>
    <row r="121" spans="1:19">
      <c r="A121" s="2" t="s">
        <v>20</v>
      </c>
      <c r="B121" s="24"/>
      <c r="C121" s="24"/>
      <c r="D121" s="6">
        <v>0.2</v>
      </c>
      <c r="E121" s="6">
        <v>0.8</v>
      </c>
      <c r="F121" s="6">
        <v>0.7</v>
      </c>
      <c r="G121" s="6">
        <v>0.7</v>
      </c>
      <c r="H121" s="27">
        <v>0.7</v>
      </c>
      <c r="I121" s="27">
        <v>0.6</v>
      </c>
      <c r="J121" s="27">
        <v>1</v>
      </c>
      <c r="K121" s="27">
        <v>0.7</v>
      </c>
      <c r="L121" s="27">
        <v>0.4</v>
      </c>
      <c r="M121" s="27">
        <v>0.3</v>
      </c>
      <c r="N121" s="27">
        <v>0.8</v>
      </c>
      <c r="O121" s="6">
        <v>0.7</v>
      </c>
      <c r="P121" s="6">
        <v>0.5</v>
      </c>
      <c r="Q121" s="6">
        <v>0.2</v>
      </c>
      <c r="R121" s="6">
        <v>0.7</v>
      </c>
      <c r="S121" s="6">
        <v>0.3</v>
      </c>
    </row>
    <row r="122" spans="1:19">
      <c r="A122" s="2" t="s">
        <v>21</v>
      </c>
      <c r="B122" s="24"/>
      <c r="C122" s="24"/>
      <c r="D122" s="6">
        <v>0.41</v>
      </c>
      <c r="E122" s="6">
        <v>0.85</v>
      </c>
      <c r="F122" s="6">
        <v>0.97599999999999998</v>
      </c>
      <c r="G122" s="6">
        <v>0.9</v>
      </c>
      <c r="H122" s="27">
        <v>1.1739999999999999</v>
      </c>
      <c r="I122" s="27">
        <v>0.84499999999999997</v>
      </c>
      <c r="J122" s="27">
        <v>0.84099999999999997</v>
      </c>
      <c r="K122" s="27">
        <v>0.69599999999999995</v>
      </c>
      <c r="L122" s="27">
        <v>1.0860000000000001</v>
      </c>
      <c r="M122" s="27">
        <v>1.006</v>
      </c>
      <c r="N122" s="27">
        <v>0.85499999999999998</v>
      </c>
      <c r="O122" s="6">
        <v>1.139</v>
      </c>
      <c r="P122" s="6">
        <v>0.67700000000000005</v>
      </c>
      <c r="Q122" s="6">
        <v>0.77300000000000002</v>
      </c>
      <c r="R122" s="6">
        <v>0.41699999999999998</v>
      </c>
      <c r="S122" s="6">
        <v>0.501</v>
      </c>
    </row>
    <row r="123" spans="1:19">
      <c r="A123" s="2" t="s">
        <v>22</v>
      </c>
      <c r="B123" s="24"/>
      <c r="C123" s="24"/>
      <c r="D123" s="6">
        <v>0.78769999999999996</v>
      </c>
      <c r="E123" s="6">
        <v>0.97370000000000001</v>
      </c>
      <c r="F123" s="6">
        <v>1.1469</v>
      </c>
      <c r="G123" s="6">
        <v>1.0084</v>
      </c>
      <c r="H123" s="27">
        <v>1.0676000000000001</v>
      </c>
      <c r="I123" s="27">
        <v>0.81269999999999998</v>
      </c>
      <c r="J123" s="27">
        <v>0.24540000000000001</v>
      </c>
      <c r="K123" s="27">
        <v>0.2601</v>
      </c>
      <c r="L123" s="27">
        <v>0.49839999999999995</v>
      </c>
      <c r="M123" s="27">
        <v>0.27489999999999998</v>
      </c>
      <c r="N123" s="27">
        <v>0.22490000000000002</v>
      </c>
      <c r="O123" s="6">
        <v>0.58130000000000004</v>
      </c>
      <c r="P123" s="6">
        <v>0.41449999999999998</v>
      </c>
      <c r="Q123" s="6">
        <v>0.4</v>
      </c>
      <c r="R123" s="6">
        <v>0.33221200000000001</v>
      </c>
      <c r="S123" s="6">
        <v>0.1129</v>
      </c>
    </row>
    <row r="124" spans="1:19">
      <c r="A124" s="2" t="s">
        <v>23</v>
      </c>
      <c r="B124" s="24"/>
      <c r="C124" s="24"/>
      <c r="D124" s="6">
        <v>0</v>
      </c>
      <c r="E124" s="6">
        <v>0</v>
      </c>
      <c r="F124" s="6">
        <v>0</v>
      </c>
      <c r="G124" s="6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6">
        <v>0</v>
      </c>
      <c r="P124" s="6">
        <v>0</v>
      </c>
      <c r="Q124" s="6">
        <v>0</v>
      </c>
      <c r="R124" s="6">
        <v>0</v>
      </c>
      <c r="S124" s="6">
        <v>0</v>
      </c>
    </row>
    <row r="125" spans="1:19">
      <c r="A125" s="2" t="s">
        <v>24</v>
      </c>
      <c r="B125" s="24"/>
      <c r="C125" s="24"/>
      <c r="D125" s="6">
        <v>0</v>
      </c>
      <c r="E125" s="6">
        <v>0</v>
      </c>
      <c r="F125" s="6">
        <v>0</v>
      </c>
      <c r="G125" s="6">
        <v>0</v>
      </c>
      <c r="H125" s="27">
        <v>0</v>
      </c>
      <c r="I125" s="27">
        <v>0.10100000000000001</v>
      </c>
      <c r="J125" s="27">
        <v>8.5999999999999993E-2</v>
      </c>
      <c r="K125" s="27">
        <v>0.19900000000000001</v>
      </c>
      <c r="L125" s="27">
        <v>3.1E-2</v>
      </c>
      <c r="M125" s="27">
        <v>0.22900000000000001</v>
      </c>
      <c r="N125" s="27">
        <v>0.157</v>
      </c>
      <c r="O125" s="6">
        <v>0.20200000000000001</v>
      </c>
      <c r="P125" s="6">
        <v>0.11899999999999999</v>
      </c>
      <c r="Q125" s="6">
        <v>8.4000000000000005E-2</v>
      </c>
      <c r="R125" s="6">
        <v>5.3999999999999999E-2</v>
      </c>
      <c r="S125" s="6">
        <v>3.5000000000000003E-2</v>
      </c>
    </row>
    <row r="126" spans="1:19">
      <c r="A126" s="2" t="s">
        <v>25</v>
      </c>
      <c r="B126" s="24"/>
      <c r="C126" s="24"/>
      <c r="D126" s="6">
        <v>0.73599999999999999</v>
      </c>
      <c r="E126" s="6">
        <v>0.873</v>
      </c>
      <c r="F126" s="6">
        <v>0.73399999999999999</v>
      </c>
      <c r="G126" s="6">
        <v>0.92600000000000005</v>
      </c>
      <c r="H126" s="27">
        <v>1.1000000000000001</v>
      </c>
      <c r="I126" s="27">
        <v>0.9</v>
      </c>
      <c r="J126" s="27">
        <v>0.8</v>
      </c>
      <c r="K126" s="27">
        <v>0.3</v>
      </c>
      <c r="L126" s="27">
        <v>0.2</v>
      </c>
      <c r="M126" s="27">
        <v>0.1</v>
      </c>
      <c r="N126" s="27">
        <v>0.2</v>
      </c>
      <c r="O126" s="6">
        <v>0.3</v>
      </c>
      <c r="P126" s="6">
        <v>0.6</v>
      </c>
      <c r="Q126" s="6">
        <v>0.3</v>
      </c>
      <c r="R126" s="6">
        <v>0.3</v>
      </c>
      <c r="S126" s="6">
        <v>0.4</v>
      </c>
    </row>
    <row r="127" spans="1:19">
      <c r="A127" s="2" t="s">
        <v>26</v>
      </c>
      <c r="B127" s="24"/>
      <c r="C127" s="24"/>
      <c r="D127" s="6">
        <v>0.7</v>
      </c>
      <c r="E127" s="6">
        <v>0.7</v>
      </c>
      <c r="F127" s="6">
        <v>0.7</v>
      </c>
      <c r="G127" s="6">
        <v>0.5</v>
      </c>
      <c r="H127" s="27">
        <v>0.2</v>
      </c>
      <c r="I127" s="27">
        <v>0.186</v>
      </c>
      <c r="J127" s="27">
        <v>0.34599999999999997</v>
      </c>
      <c r="K127" s="27">
        <v>0.85599999999999998</v>
      </c>
      <c r="L127" s="27">
        <v>0.54100000000000004</v>
      </c>
      <c r="M127" s="27">
        <v>8.2000000000000003E-2</v>
      </c>
      <c r="N127" s="27">
        <v>0.28499999999999998</v>
      </c>
      <c r="O127" s="6">
        <v>0.25800000000000001</v>
      </c>
      <c r="P127" s="6">
        <v>0.12</v>
      </c>
      <c r="Q127" s="6">
        <v>0.32700000000000001</v>
      </c>
      <c r="R127" s="6">
        <v>9.7000000000000003E-2</v>
      </c>
      <c r="S127" s="6">
        <v>0.28399999999999997</v>
      </c>
    </row>
    <row r="128" spans="1:19">
      <c r="A128" s="2" t="s">
        <v>27</v>
      </c>
      <c r="B128" s="24"/>
      <c r="C128" s="24"/>
      <c r="D128" s="6">
        <v>0.58199999999999996</v>
      </c>
      <c r="E128" s="6">
        <v>0.378</v>
      </c>
      <c r="F128" s="6">
        <v>0.58299999999999996</v>
      </c>
      <c r="G128" s="6">
        <v>0.32900000000000001</v>
      </c>
      <c r="H128" s="27">
        <v>0.39300000000000002</v>
      </c>
      <c r="I128" s="27">
        <v>0.3</v>
      </c>
      <c r="J128" s="27">
        <v>0.52900000000000003</v>
      </c>
      <c r="K128" s="27">
        <v>0.57499999999999996</v>
      </c>
      <c r="L128" s="27">
        <v>0.66300000000000003</v>
      </c>
      <c r="M128" s="27">
        <v>0.67500000000000004</v>
      </c>
      <c r="N128" s="27">
        <v>0.44600000000000001</v>
      </c>
      <c r="O128" s="6">
        <v>0.26200000000000001</v>
      </c>
      <c r="P128" s="6">
        <v>0.21199999999999999</v>
      </c>
      <c r="Q128" s="6">
        <v>0.30599999999999999</v>
      </c>
      <c r="R128" s="6">
        <v>0.38200000000000001</v>
      </c>
      <c r="S128" s="6">
        <v>0.30599999999999999</v>
      </c>
    </row>
    <row r="129" spans="1:19">
      <c r="A129" s="2" t="s">
        <v>28</v>
      </c>
      <c r="B129" s="24"/>
      <c r="C129" s="24"/>
      <c r="D129" s="6">
        <v>1.9869000000000001E-2</v>
      </c>
      <c r="E129" s="6">
        <v>4.3572E-2</v>
      </c>
      <c r="F129" s="6">
        <v>5.8984000000000002E-2</v>
      </c>
      <c r="G129" s="6">
        <v>2.6280000000000001E-2</v>
      </c>
      <c r="H129" s="27">
        <v>1.6230000000000001E-3</v>
      </c>
      <c r="I129" s="27">
        <v>1.126E-3</v>
      </c>
      <c r="J129" s="27">
        <v>-2.7532000000000001E-2</v>
      </c>
      <c r="K129" s="27">
        <v>3.5950000000000001E-3</v>
      </c>
      <c r="L129" s="27">
        <v>-1.5462E-2</v>
      </c>
      <c r="M129" s="27">
        <v>-2.9999999999999997E-5</v>
      </c>
      <c r="N129" s="27">
        <v>0</v>
      </c>
      <c r="O129" s="6">
        <v>0</v>
      </c>
      <c r="P129" s="6">
        <v>5.0806999999999998E-2</v>
      </c>
      <c r="Q129" s="6">
        <v>0.2</v>
      </c>
      <c r="R129" s="6">
        <v>6.3596E-2</v>
      </c>
      <c r="S129" s="6">
        <v>1.5068E-2</v>
      </c>
    </row>
    <row r="130" spans="1:19">
      <c r="A130" s="2" t="s">
        <v>29</v>
      </c>
      <c r="B130" s="24"/>
      <c r="C130" s="24"/>
      <c r="D130" s="6">
        <v>0</v>
      </c>
      <c r="E130" s="6">
        <v>0</v>
      </c>
      <c r="F130" s="6">
        <v>0</v>
      </c>
      <c r="G130" s="6">
        <v>0</v>
      </c>
      <c r="H130" s="27">
        <v>0</v>
      </c>
      <c r="I130" s="27">
        <v>0</v>
      </c>
      <c r="J130" s="27">
        <v>0</v>
      </c>
      <c r="K130" s="27">
        <v>0</v>
      </c>
      <c r="L130" s="27">
        <v>0</v>
      </c>
      <c r="M130" s="27">
        <v>0</v>
      </c>
      <c r="N130" s="27">
        <v>0</v>
      </c>
      <c r="O130" s="6">
        <v>0</v>
      </c>
      <c r="P130" s="6">
        <v>0.03</v>
      </c>
      <c r="Q130" s="6">
        <v>1.496</v>
      </c>
      <c r="R130" s="6">
        <v>0.56299999999999994</v>
      </c>
      <c r="S130" s="6">
        <v>0.26700000000000002</v>
      </c>
    </row>
    <row r="131" spans="1:19">
      <c r="A131" s="2" t="s">
        <v>30</v>
      </c>
      <c r="B131" s="24"/>
      <c r="C131" s="24"/>
      <c r="D131" s="6">
        <v>0.7</v>
      </c>
      <c r="E131" s="6">
        <v>0.7</v>
      </c>
      <c r="F131" s="6">
        <v>0.4</v>
      </c>
      <c r="G131" s="6">
        <v>0.3</v>
      </c>
      <c r="H131" s="27">
        <v>0.1</v>
      </c>
      <c r="I131" s="27">
        <v>0.1</v>
      </c>
      <c r="J131" s="27">
        <v>0.1</v>
      </c>
      <c r="K131" s="27">
        <v>0.5</v>
      </c>
      <c r="L131" s="27">
        <v>0.3</v>
      </c>
      <c r="M131" s="27">
        <v>0.1</v>
      </c>
      <c r="N131" s="27">
        <v>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</row>
    <row r="132" spans="1:19">
      <c r="A132" s="2" t="s">
        <v>31</v>
      </c>
      <c r="B132" s="24"/>
      <c r="C132" s="24"/>
      <c r="D132" s="6">
        <v>0</v>
      </c>
      <c r="E132" s="6">
        <v>0</v>
      </c>
      <c r="F132" s="6">
        <v>0</v>
      </c>
      <c r="G132" s="6">
        <v>0</v>
      </c>
      <c r="H132" s="27">
        <v>0.1</v>
      </c>
      <c r="I132" s="27">
        <v>0.2</v>
      </c>
      <c r="J132" s="27">
        <v>0.3</v>
      </c>
      <c r="K132" s="27">
        <v>0.2</v>
      </c>
      <c r="L132" s="27">
        <v>0.1</v>
      </c>
      <c r="M132" s="27">
        <v>0.1</v>
      </c>
      <c r="N132" s="27">
        <v>0.1</v>
      </c>
      <c r="O132" s="6">
        <v>0</v>
      </c>
      <c r="P132" s="6">
        <v>0</v>
      </c>
      <c r="Q132" s="6">
        <v>0</v>
      </c>
      <c r="R132" s="6">
        <v>0</v>
      </c>
      <c r="S132" s="6">
        <v>0</v>
      </c>
    </row>
    <row r="133" spans="1:19">
      <c r="A133" s="2" t="s">
        <v>32</v>
      </c>
      <c r="B133" s="24"/>
      <c r="C133" s="24"/>
      <c r="D133" s="6">
        <v>0</v>
      </c>
      <c r="E133" s="6">
        <v>0</v>
      </c>
      <c r="F133" s="6">
        <v>0</v>
      </c>
      <c r="G133" s="6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6">
        <v>0.55200000000000005</v>
      </c>
      <c r="P133" s="6">
        <v>0</v>
      </c>
      <c r="Q133" s="6">
        <v>0</v>
      </c>
      <c r="R133" s="6">
        <v>0</v>
      </c>
      <c r="S133" s="6">
        <v>0</v>
      </c>
    </row>
    <row r="134" spans="1:19">
      <c r="A134" s="3" t="s">
        <v>33</v>
      </c>
      <c r="B134" s="24"/>
      <c r="C134" s="24"/>
      <c r="D134" s="28">
        <f t="shared" ref="D134:G134" si="38">SUM(D121:D133)</f>
        <v>4.1355690000000003</v>
      </c>
      <c r="E134" s="28">
        <f t="shared" si="38"/>
        <v>5.3182720000000003</v>
      </c>
      <c r="F134" s="28">
        <f t="shared" si="38"/>
        <v>5.2988840000000001</v>
      </c>
      <c r="G134" s="28">
        <f t="shared" si="38"/>
        <v>4.6896799999999992</v>
      </c>
      <c r="H134" s="28">
        <f t="shared" ref="H134" si="39">SUM(H121:H133)</f>
        <v>4.8362230000000004</v>
      </c>
      <c r="I134" s="28">
        <f t="shared" ref="I134" si="40">SUM(I121:I133)</f>
        <v>4.0458259999999999</v>
      </c>
      <c r="J134" s="28">
        <f t="shared" ref="J134:M134" si="41">SUM(J121:J133)</f>
        <v>4.219868</v>
      </c>
      <c r="K134" s="28">
        <f t="shared" si="41"/>
        <v>4.289695</v>
      </c>
      <c r="L134" s="28">
        <f t="shared" si="41"/>
        <v>3.8039380000000005</v>
      </c>
      <c r="M134" s="28">
        <f t="shared" si="41"/>
        <v>2.86687</v>
      </c>
      <c r="N134" s="28">
        <f t="shared" ref="N134:S134" si="42">SUM(N121:N133)</f>
        <v>3.0679000000000007</v>
      </c>
      <c r="O134" s="8">
        <f t="shared" si="42"/>
        <v>3.9943</v>
      </c>
      <c r="P134" s="8">
        <f t="shared" si="42"/>
        <v>2.7233069999999997</v>
      </c>
      <c r="Q134" s="8">
        <f t="shared" si="42"/>
        <v>4.0860000000000003</v>
      </c>
      <c r="R134" s="8">
        <f t="shared" si="42"/>
        <v>2.9088079999999996</v>
      </c>
      <c r="S134" s="8">
        <f t="shared" si="42"/>
        <v>2.2209680000000001</v>
      </c>
    </row>
    <row r="135" spans="1:19">
      <c r="A135" s="2" t="s">
        <v>34</v>
      </c>
      <c r="B135" s="24"/>
      <c r="C135" s="24"/>
      <c r="D135" s="6">
        <v>0</v>
      </c>
      <c r="E135" s="6">
        <v>0</v>
      </c>
      <c r="F135" s="6">
        <v>0</v>
      </c>
      <c r="G135" s="6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6">
        <v>0</v>
      </c>
      <c r="P135" s="6">
        <v>0</v>
      </c>
      <c r="Q135" s="6">
        <v>0</v>
      </c>
      <c r="R135" s="6">
        <v>0</v>
      </c>
      <c r="S135" s="6">
        <v>0</v>
      </c>
    </row>
    <row r="136" spans="1:19">
      <c r="A136" s="2" t="s">
        <v>35</v>
      </c>
      <c r="B136" s="24"/>
      <c r="C136" s="24"/>
      <c r="D136" s="23"/>
      <c r="E136" s="23"/>
      <c r="F136" s="6">
        <v>0</v>
      </c>
      <c r="G136" s="6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6">
        <v>0</v>
      </c>
      <c r="P136" s="6">
        <v>0</v>
      </c>
      <c r="Q136" s="6">
        <v>0</v>
      </c>
      <c r="R136" s="6">
        <v>0</v>
      </c>
      <c r="S136" s="6">
        <v>0</v>
      </c>
    </row>
    <row r="137" spans="1:19">
      <c r="A137" s="2" t="s">
        <v>36</v>
      </c>
      <c r="B137" s="24"/>
      <c r="C137" s="24"/>
      <c r="D137" s="23"/>
      <c r="E137" s="23"/>
      <c r="F137" s="6">
        <v>0</v>
      </c>
      <c r="G137" s="6">
        <v>0</v>
      </c>
      <c r="H137" s="27">
        <v>0</v>
      </c>
      <c r="I137" s="27">
        <v>0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</row>
    <row r="138" spans="1:19">
      <c r="A138" s="2" t="s">
        <v>37</v>
      </c>
      <c r="B138" s="24"/>
      <c r="C138" s="24"/>
      <c r="D138" s="23"/>
      <c r="E138" s="23"/>
      <c r="F138" s="6">
        <v>0</v>
      </c>
      <c r="G138" s="6">
        <v>0</v>
      </c>
      <c r="H138" s="27">
        <v>0</v>
      </c>
      <c r="I138" s="27">
        <v>0</v>
      </c>
      <c r="J138" s="27">
        <v>0</v>
      </c>
      <c r="K138" s="27">
        <v>0</v>
      </c>
      <c r="L138" s="27">
        <v>0</v>
      </c>
      <c r="M138" s="27">
        <v>0</v>
      </c>
      <c r="N138" s="27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</row>
    <row r="139" spans="1:19">
      <c r="A139" s="2" t="s">
        <v>38</v>
      </c>
      <c r="B139" s="24"/>
      <c r="C139" s="24"/>
      <c r="D139" s="23"/>
      <c r="E139" s="23"/>
      <c r="F139" s="6">
        <v>0</v>
      </c>
      <c r="G139" s="6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</row>
    <row r="140" spans="1:19">
      <c r="A140" s="3" t="s">
        <v>39</v>
      </c>
      <c r="B140" s="24"/>
      <c r="C140" s="24"/>
      <c r="D140" s="8">
        <f t="shared" ref="D140:G140" si="43">SUM(D134:D139)</f>
        <v>4.1355690000000003</v>
      </c>
      <c r="E140" s="8">
        <f t="shared" si="43"/>
        <v>5.3182720000000003</v>
      </c>
      <c r="F140" s="8">
        <f t="shared" si="43"/>
        <v>5.2988840000000001</v>
      </c>
      <c r="G140" s="8">
        <f t="shared" si="43"/>
        <v>4.6896799999999992</v>
      </c>
      <c r="H140" s="8">
        <f t="shared" ref="H140" si="44">SUM(H134:H139)</f>
        <v>4.8362230000000004</v>
      </c>
      <c r="I140" s="8">
        <f t="shared" ref="I140" si="45">SUM(I134:I139)</f>
        <v>4.0458259999999999</v>
      </c>
      <c r="J140" s="8">
        <f t="shared" ref="J140:M140" si="46">SUM(J134:J139)</f>
        <v>4.219868</v>
      </c>
      <c r="K140" s="8">
        <f t="shared" si="46"/>
        <v>4.289695</v>
      </c>
      <c r="L140" s="8">
        <f t="shared" si="46"/>
        <v>3.8039380000000005</v>
      </c>
      <c r="M140" s="8">
        <f t="shared" si="46"/>
        <v>2.86687</v>
      </c>
      <c r="N140" s="8">
        <f t="shared" ref="N140:S140" si="47">SUM(N134:N139)</f>
        <v>3.0679000000000007</v>
      </c>
      <c r="O140" s="8">
        <f t="shared" si="47"/>
        <v>3.9943</v>
      </c>
      <c r="P140" s="8">
        <f t="shared" si="47"/>
        <v>2.7233069999999997</v>
      </c>
      <c r="Q140" s="8">
        <f t="shared" si="47"/>
        <v>4.0860000000000003</v>
      </c>
      <c r="R140" s="8">
        <f t="shared" si="47"/>
        <v>2.9088079999999996</v>
      </c>
      <c r="S140" s="8">
        <f t="shared" si="47"/>
        <v>2.2209680000000001</v>
      </c>
    </row>
    <row r="142" spans="1:19">
      <c r="A142" s="3" t="s">
        <v>64</v>
      </c>
    </row>
    <row r="143" spans="1:19">
      <c r="A143" s="3"/>
      <c r="B143" s="3">
        <v>2006</v>
      </c>
      <c r="C143" s="3">
        <v>2007</v>
      </c>
      <c r="D143" s="3">
        <v>2008</v>
      </c>
      <c r="E143" s="3">
        <v>2009</v>
      </c>
      <c r="F143" s="3">
        <v>2010</v>
      </c>
      <c r="G143" s="3">
        <v>2011</v>
      </c>
      <c r="H143" s="3">
        <v>2012</v>
      </c>
      <c r="I143" s="3">
        <v>2013</v>
      </c>
      <c r="J143" s="3">
        <v>2014</v>
      </c>
      <c r="K143" s="3">
        <v>2015</v>
      </c>
      <c r="L143" s="3">
        <v>2016</v>
      </c>
      <c r="M143" s="3">
        <v>2017</v>
      </c>
      <c r="N143" s="3">
        <v>2018</v>
      </c>
      <c r="O143" s="41">
        <v>2019</v>
      </c>
      <c r="P143" s="41">
        <v>2020</v>
      </c>
      <c r="Q143" s="41">
        <v>2021</v>
      </c>
      <c r="R143" s="3">
        <v>2022</v>
      </c>
      <c r="S143" s="3">
        <v>2023</v>
      </c>
    </row>
    <row r="144" spans="1:19">
      <c r="A144" s="2" t="s">
        <v>20</v>
      </c>
      <c r="B144" s="24"/>
      <c r="C144" s="24"/>
      <c r="D144" s="14">
        <v>19.2</v>
      </c>
      <c r="E144" s="14">
        <v>20.100000000000001</v>
      </c>
      <c r="F144" s="14">
        <v>22.1</v>
      </c>
      <c r="G144" s="14">
        <v>23.3</v>
      </c>
      <c r="H144" s="27">
        <v>28</v>
      </c>
      <c r="I144" s="27">
        <v>30.9</v>
      </c>
      <c r="J144" s="27">
        <v>36</v>
      </c>
      <c r="K144" s="27">
        <v>39.700000000000003</v>
      </c>
      <c r="L144" s="27">
        <v>35.4</v>
      </c>
      <c r="M144" s="27">
        <v>38.1</v>
      </c>
      <c r="N144" s="27">
        <v>34.6</v>
      </c>
      <c r="O144" s="6">
        <v>39.799999999999997</v>
      </c>
      <c r="P144" s="6">
        <v>40.299999999999997</v>
      </c>
      <c r="Q144" s="6">
        <v>41.7</v>
      </c>
      <c r="R144" s="6">
        <v>48.4</v>
      </c>
      <c r="S144" s="2">
        <v>58.3</v>
      </c>
    </row>
    <row r="145" spans="1:19">
      <c r="A145" s="2" t="s">
        <v>21</v>
      </c>
      <c r="B145" s="24"/>
      <c r="C145" s="24"/>
      <c r="D145" s="14">
        <v>41.404000000000003</v>
      </c>
      <c r="E145" s="14">
        <v>46.921999999999997</v>
      </c>
      <c r="F145" s="14">
        <v>35.143000000000001</v>
      </c>
      <c r="G145" s="14">
        <v>38.774000000000001</v>
      </c>
      <c r="H145" s="27">
        <v>36.356000000000002</v>
      </c>
      <c r="I145" s="27">
        <v>47.156999999999996</v>
      </c>
      <c r="J145" s="27">
        <v>45.908999999999999</v>
      </c>
      <c r="K145" s="27">
        <v>46.377000000000002</v>
      </c>
      <c r="L145" s="27">
        <v>44.587000000000003</v>
      </c>
      <c r="M145" s="27">
        <v>46.613999999999997</v>
      </c>
      <c r="N145" s="27">
        <v>53.146000000000001</v>
      </c>
      <c r="O145" s="6">
        <v>52.844000000000001</v>
      </c>
      <c r="P145" s="6">
        <v>55.192</v>
      </c>
      <c r="Q145" s="6">
        <v>61.265999999999998</v>
      </c>
      <c r="R145" s="6">
        <v>63.054000000000002</v>
      </c>
      <c r="S145" s="2">
        <v>69.888000000000005</v>
      </c>
    </row>
    <row r="146" spans="1:19">
      <c r="A146" s="2" t="s">
        <v>22</v>
      </c>
      <c r="B146" s="24"/>
      <c r="C146" s="24"/>
      <c r="D146" s="14">
        <v>12.2982</v>
      </c>
      <c r="E146" s="14">
        <v>13.680400000000001</v>
      </c>
      <c r="F146" s="14">
        <v>15.8957</v>
      </c>
      <c r="G146" s="14">
        <v>16.6206</v>
      </c>
      <c r="H146" s="27">
        <v>17.7286</v>
      </c>
      <c r="I146" s="27">
        <v>17.402100000000001</v>
      </c>
      <c r="J146" s="27">
        <v>19.2593</v>
      </c>
      <c r="K146" s="27">
        <v>19.895099999999999</v>
      </c>
      <c r="L146" s="27">
        <v>18.7514</v>
      </c>
      <c r="M146" s="27">
        <v>19.623699999999999</v>
      </c>
      <c r="N146" s="27">
        <v>21.0534</v>
      </c>
      <c r="O146" s="6">
        <v>19.813400000000001</v>
      </c>
      <c r="P146" s="6">
        <v>18.3264</v>
      </c>
      <c r="Q146" s="6">
        <v>23.027999999999999</v>
      </c>
      <c r="R146" s="6">
        <v>23.732613000000001</v>
      </c>
      <c r="S146" s="2">
        <v>25.1234</v>
      </c>
    </row>
    <row r="147" spans="1:19">
      <c r="A147" s="2" t="s">
        <v>23</v>
      </c>
      <c r="B147" s="24"/>
      <c r="C147" s="24"/>
      <c r="D147" s="14">
        <v>11.8</v>
      </c>
      <c r="E147" s="14">
        <v>12.3</v>
      </c>
      <c r="F147" s="14">
        <v>12.5</v>
      </c>
      <c r="G147" s="14">
        <v>27.2</v>
      </c>
      <c r="H147" s="27">
        <v>26.7</v>
      </c>
      <c r="I147" s="27">
        <v>25.6</v>
      </c>
      <c r="J147" s="27">
        <v>26.1</v>
      </c>
      <c r="K147" s="27">
        <v>27.7</v>
      </c>
      <c r="L147" s="27">
        <v>27</v>
      </c>
      <c r="M147" s="27">
        <v>28.6</v>
      </c>
      <c r="N147" s="27">
        <v>28.9</v>
      </c>
      <c r="O147" s="6">
        <v>29.2</v>
      </c>
      <c r="P147" s="6">
        <v>28.8</v>
      </c>
      <c r="Q147" s="6">
        <v>36.1</v>
      </c>
      <c r="R147" s="6">
        <v>34.5</v>
      </c>
      <c r="S147" s="2">
        <v>35.799999999999997</v>
      </c>
    </row>
    <row r="148" spans="1:19">
      <c r="A148" s="2" t="s">
        <v>24</v>
      </c>
      <c r="B148" s="24"/>
      <c r="C148" s="24"/>
      <c r="D148" s="14">
        <v>12.385</v>
      </c>
      <c r="E148" s="14">
        <v>17.504999999999999</v>
      </c>
      <c r="F148" s="14">
        <v>13.564</v>
      </c>
      <c r="G148" s="14">
        <v>16.318000000000001</v>
      </c>
      <c r="H148" s="27">
        <v>14.163</v>
      </c>
      <c r="I148" s="27">
        <v>17.984000000000002</v>
      </c>
      <c r="J148" s="27">
        <v>17.652000000000001</v>
      </c>
      <c r="K148" s="27">
        <v>38.825000000000003</v>
      </c>
      <c r="L148" s="27">
        <v>36.323</v>
      </c>
      <c r="M148" s="27">
        <v>23.841999999999999</v>
      </c>
      <c r="N148" s="27">
        <v>16.308</v>
      </c>
      <c r="O148" s="6">
        <v>20.599</v>
      </c>
      <c r="P148" s="6">
        <v>18.725999999999999</v>
      </c>
      <c r="Q148" s="6">
        <v>14.839</v>
      </c>
      <c r="R148" s="6">
        <v>12.257999999999999</v>
      </c>
      <c r="S148" s="2">
        <v>14.554</v>
      </c>
    </row>
    <row r="149" spans="1:19">
      <c r="A149" s="2" t="s">
        <v>25</v>
      </c>
      <c r="B149" s="24"/>
      <c r="C149" s="24"/>
      <c r="D149" s="14">
        <v>10.361000000000001</v>
      </c>
      <c r="E149" s="14">
        <v>22.79</v>
      </c>
      <c r="F149" s="14">
        <v>16.896999999999998</v>
      </c>
      <c r="G149" s="14">
        <v>19.495000000000001</v>
      </c>
      <c r="H149" s="27">
        <v>15.2</v>
      </c>
      <c r="I149" s="27">
        <v>14.8</v>
      </c>
      <c r="J149" s="27">
        <v>15.2</v>
      </c>
      <c r="K149" s="27">
        <v>16.7</v>
      </c>
      <c r="L149" s="27">
        <v>17.2</v>
      </c>
      <c r="M149" s="27">
        <v>10.9</v>
      </c>
      <c r="N149" s="27">
        <v>9.9</v>
      </c>
      <c r="O149" s="6">
        <v>9.1999999999999993</v>
      </c>
      <c r="P149" s="6">
        <v>8.1</v>
      </c>
      <c r="Q149" s="6">
        <v>8</v>
      </c>
      <c r="R149" s="6">
        <v>8</v>
      </c>
      <c r="S149" s="2">
        <v>9.5</v>
      </c>
    </row>
    <row r="150" spans="1:19">
      <c r="A150" s="2" t="s">
        <v>26</v>
      </c>
      <c r="B150" s="24"/>
      <c r="C150" s="24"/>
      <c r="D150" s="14">
        <v>8.5</v>
      </c>
      <c r="E150" s="14">
        <v>12</v>
      </c>
      <c r="F150" s="14">
        <v>10.7</v>
      </c>
      <c r="G150" s="14">
        <v>10.1</v>
      </c>
      <c r="H150" s="27">
        <v>10.5</v>
      </c>
      <c r="I150" s="27">
        <v>9.9979999999999993</v>
      </c>
      <c r="J150" s="27">
        <v>9.85</v>
      </c>
      <c r="K150" s="27">
        <v>5.9580000000000002</v>
      </c>
      <c r="L150" s="27">
        <v>14.234</v>
      </c>
      <c r="M150" s="27">
        <v>10.949</v>
      </c>
      <c r="N150" s="27">
        <v>17.664000000000001</v>
      </c>
      <c r="O150" s="6">
        <v>15.782999999999999</v>
      </c>
      <c r="P150" s="6">
        <v>14.007999999999999</v>
      </c>
      <c r="Q150" s="6">
        <v>15.917</v>
      </c>
      <c r="R150" s="6">
        <v>17.189</v>
      </c>
      <c r="S150" s="2">
        <v>12.53</v>
      </c>
    </row>
    <row r="151" spans="1:19">
      <c r="A151" s="2" t="s">
        <v>27</v>
      </c>
      <c r="B151" s="24"/>
      <c r="C151" s="24"/>
      <c r="D151" s="14">
        <v>35.716000000000001</v>
      </c>
      <c r="E151" s="14">
        <v>34.716000000000001</v>
      </c>
      <c r="F151" s="14">
        <v>40.905999999999999</v>
      </c>
      <c r="G151" s="14">
        <v>42.709000000000003</v>
      </c>
      <c r="H151" s="27">
        <v>52.241</v>
      </c>
      <c r="I151" s="27">
        <v>47.402000000000001</v>
      </c>
      <c r="J151" s="27">
        <v>50.137</v>
      </c>
      <c r="K151" s="27">
        <v>42.265000000000001</v>
      </c>
      <c r="L151" s="27">
        <v>42.784999999999997</v>
      </c>
      <c r="M151" s="27">
        <v>34.569000000000003</v>
      </c>
      <c r="N151" s="27">
        <v>33.994999999999997</v>
      </c>
      <c r="O151" s="6">
        <v>40.25</v>
      </c>
      <c r="P151" s="6">
        <v>35.389000000000003</v>
      </c>
      <c r="Q151" s="6">
        <v>34.146000000000001</v>
      </c>
      <c r="R151" s="6">
        <v>24.873999999999999</v>
      </c>
      <c r="S151" s="2">
        <v>28.498999999999999</v>
      </c>
    </row>
    <row r="152" spans="1:19">
      <c r="A152" s="2" t="s">
        <v>28</v>
      </c>
      <c r="B152" s="24"/>
      <c r="C152" s="24"/>
      <c r="D152" s="14">
        <v>2.2609720000000002</v>
      </c>
      <c r="E152" s="14">
        <v>2.01586</v>
      </c>
      <c r="F152" s="14">
        <v>3.0708600000000001</v>
      </c>
      <c r="G152" s="14">
        <v>3.0376219999999998</v>
      </c>
      <c r="H152" s="27">
        <v>2.9039030000000001</v>
      </c>
      <c r="I152" s="27">
        <v>3.843566</v>
      </c>
      <c r="J152" s="27">
        <v>4.2697449999999995</v>
      </c>
      <c r="K152" s="27">
        <v>2.8734220000000001</v>
      </c>
      <c r="L152" s="27">
        <v>1.355173</v>
      </c>
      <c r="M152" s="27">
        <v>2.2528130000000002</v>
      </c>
      <c r="N152" s="27">
        <v>1.8044039999999999</v>
      </c>
      <c r="O152" s="6">
        <v>1.869686</v>
      </c>
      <c r="P152" s="6">
        <v>1.4754719999999999</v>
      </c>
      <c r="Q152" s="6">
        <v>1.675</v>
      </c>
      <c r="R152" s="6">
        <v>2.3644910000000001</v>
      </c>
      <c r="S152" s="2">
        <v>2.6832099999999999</v>
      </c>
    </row>
    <row r="153" spans="1:19">
      <c r="A153" s="2" t="s">
        <v>29</v>
      </c>
      <c r="B153" s="24"/>
      <c r="C153" s="24"/>
      <c r="D153" s="14">
        <v>8.6509999999999998</v>
      </c>
      <c r="E153" s="14">
        <v>13.433999999999999</v>
      </c>
      <c r="F153" s="14">
        <v>12.632999999999999</v>
      </c>
      <c r="G153" s="14">
        <v>11.228</v>
      </c>
      <c r="H153" s="27">
        <v>11.728999999999999</v>
      </c>
      <c r="I153" s="27">
        <v>9.8130000000000006</v>
      </c>
      <c r="J153" s="27">
        <v>11.311</v>
      </c>
      <c r="K153" s="27">
        <v>10.526</v>
      </c>
      <c r="L153" s="27">
        <v>12.930999999999999</v>
      </c>
      <c r="M153" s="27">
        <v>10.177</v>
      </c>
      <c r="N153" s="27">
        <v>10.97</v>
      </c>
      <c r="O153" s="6">
        <v>15.55</v>
      </c>
      <c r="P153" s="6">
        <v>11.9</v>
      </c>
      <c r="Q153" s="6">
        <v>20.087</v>
      </c>
      <c r="R153" s="6">
        <v>36.42</v>
      </c>
      <c r="S153" s="2">
        <v>35.655000000000001</v>
      </c>
    </row>
    <row r="154" spans="1:19">
      <c r="A154" s="2" t="s">
        <v>30</v>
      </c>
      <c r="B154" s="24"/>
      <c r="C154" s="24"/>
      <c r="D154" s="14">
        <v>10.199999999999999</v>
      </c>
      <c r="E154" s="14">
        <v>11.7</v>
      </c>
      <c r="F154" s="14">
        <v>12.7</v>
      </c>
      <c r="G154" s="14">
        <v>13.2</v>
      </c>
      <c r="H154" s="27">
        <v>10.1</v>
      </c>
      <c r="I154" s="27">
        <v>10.3</v>
      </c>
      <c r="J154" s="27">
        <v>13.2</v>
      </c>
      <c r="K154" s="27">
        <v>8.3000000000000007</v>
      </c>
      <c r="L154" s="27">
        <v>8.3000000000000007</v>
      </c>
      <c r="M154" s="27">
        <v>11.2</v>
      </c>
      <c r="N154" s="27">
        <v>18.8</v>
      </c>
      <c r="O154" s="6">
        <v>22.8</v>
      </c>
      <c r="P154" s="6">
        <v>15</v>
      </c>
      <c r="Q154" s="6">
        <v>15.4</v>
      </c>
      <c r="R154" s="6">
        <v>18.5</v>
      </c>
      <c r="S154" s="2">
        <v>2.1</v>
      </c>
    </row>
    <row r="155" spans="1:19">
      <c r="A155" s="2" t="s">
        <v>31</v>
      </c>
      <c r="B155" s="24"/>
      <c r="C155" s="24"/>
      <c r="D155" s="14">
        <v>6.8</v>
      </c>
      <c r="E155" s="14">
        <v>7.7</v>
      </c>
      <c r="F155" s="14">
        <v>8.4</v>
      </c>
      <c r="G155" s="14">
        <v>12.9</v>
      </c>
      <c r="H155" s="27">
        <v>5.7</v>
      </c>
      <c r="I155" s="27">
        <v>6.2</v>
      </c>
      <c r="J155" s="27">
        <v>5.9</v>
      </c>
      <c r="K155" s="27">
        <v>5.5</v>
      </c>
      <c r="L155" s="27">
        <v>5.8</v>
      </c>
      <c r="M155" s="27">
        <v>4.7</v>
      </c>
      <c r="N155" s="27">
        <v>4.0999999999999996</v>
      </c>
      <c r="O155" s="6">
        <v>4.8</v>
      </c>
      <c r="P155" s="6">
        <v>4.7</v>
      </c>
      <c r="Q155" s="6">
        <v>4.5</v>
      </c>
      <c r="R155" s="6">
        <v>3.4</v>
      </c>
      <c r="S155" s="2">
        <v>3.4</v>
      </c>
    </row>
    <row r="156" spans="1:19">
      <c r="A156" s="2" t="s">
        <v>32</v>
      </c>
      <c r="B156" s="24"/>
      <c r="C156" s="24"/>
      <c r="D156" s="14">
        <v>30.530999999999999</v>
      </c>
      <c r="E156" s="14">
        <v>17.79</v>
      </c>
      <c r="F156" s="14">
        <v>37.131</v>
      </c>
      <c r="G156" s="14">
        <v>35.649000000000001</v>
      </c>
      <c r="H156" s="27">
        <v>36.478000000000002</v>
      </c>
      <c r="I156" s="27">
        <v>31.704999999999998</v>
      </c>
      <c r="J156" s="27">
        <v>10.618</v>
      </c>
      <c r="K156" s="27">
        <v>7.9329999999999998</v>
      </c>
      <c r="L156" s="27">
        <v>7.5890000000000004</v>
      </c>
      <c r="M156" s="27">
        <v>5.9790000000000001</v>
      </c>
      <c r="N156" s="27">
        <v>7.1070000000000002</v>
      </c>
      <c r="O156" s="6">
        <v>8.6110000000000007</v>
      </c>
      <c r="P156" s="6">
        <v>7.1849999999999996</v>
      </c>
      <c r="Q156" s="6">
        <v>7.7869999999999999</v>
      </c>
      <c r="R156" s="6">
        <v>8.8710000000000004</v>
      </c>
      <c r="S156" s="2">
        <v>8.9949999999999992</v>
      </c>
    </row>
    <row r="157" spans="1:19">
      <c r="A157" s="3" t="s">
        <v>33</v>
      </c>
      <c r="B157" s="24"/>
      <c r="C157" s="24"/>
      <c r="D157" s="33">
        <f t="shared" ref="D157:G157" si="48">SUM(D144:D156)</f>
        <v>210.10717200000002</v>
      </c>
      <c r="E157" s="33">
        <f t="shared" si="48"/>
        <v>232.65325999999996</v>
      </c>
      <c r="F157" s="33">
        <f t="shared" si="48"/>
        <v>241.64055999999999</v>
      </c>
      <c r="G157" s="33">
        <f t="shared" si="48"/>
        <v>270.53122199999996</v>
      </c>
      <c r="H157" s="28">
        <f t="shared" ref="H157" si="49">SUM(H144:H156)</f>
        <v>267.79950299999996</v>
      </c>
      <c r="I157" s="28">
        <f t="shared" ref="I157" si="50">SUM(I144:I156)</f>
        <v>273.10466600000001</v>
      </c>
      <c r="J157" s="28">
        <f t="shared" ref="J157:M157" si="51">SUM(J144:J156)</f>
        <v>265.40604500000001</v>
      </c>
      <c r="K157" s="28">
        <f t="shared" si="51"/>
        <v>272.55252200000001</v>
      </c>
      <c r="L157" s="28">
        <f t="shared" si="51"/>
        <v>272.25557300000003</v>
      </c>
      <c r="M157" s="28">
        <f t="shared" si="51"/>
        <v>247.50651299999998</v>
      </c>
      <c r="N157" s="28">
        <f t="shared" ref="N157:S157" si="52">SUM(N144:N156)</f>
        <v>258.347804</v>
      </c>
      <c r="O157" s="8">
        <f t="shared" si="52"/>
        <v>281.12008599999996</v>
      </c>
      <c r="P157" s="8">
        <f t="shared" si="52"/>
        <v>259.10187200000001</v>
      </c>
      <c r="Q157" s="8">
        <f t="shared" si="52"/>
        <v>284.44499999999994</v>
      </c>
      <c r="R157" s="8">
        <f t="shared" si="52"/>
        <v>301.56310399999995</v>
      </c>
      <c r="S157" s="8">
        <f t="shared" si="52"/>
        <v>307.02760999999998</v>
      </c>
    </row>
    <row r="158" spans="1:19">
      <c r="A158" s="2" t="s">
        <v>34</v>
      </c>
      <c r="B158" s="24"/>
      <c r="C158" s="24"/>
      <c r="D158" s="14">
        <v>0</v>
      </c>
      <c r="E158" s="14">
        <v>0</v>
      </c>
      <c r="F158" s="14">
        <v>0</v>
      </c>
      <c r="G158" s="14">
        <v>0</v>
      </c>
      <c r="H158" s="27">
        <v>0</v>
      </c>
      <c r="I158" s="27">
        <v>0.67600000000000005</v>
      </c>
      <c r="J158" s="27">
        <v>0.38800000000000001</v>
      </c>
      <c r="K158" s="27">
        <v>0.51700000000000002</v>
      </c>
      <c r="L158" s="27">
        <v>0.40899999999999997</v>
      </c>
      <c r="M158" s="27">
        <v>0.3</v>
      </c>
      <c r="N158" s="27">
        <v>0.38300000000000001</v>
      </c>
      <c r="O158" s="6">
        <v>0.23100000000000001</v>
      </c>
      <c r="P158" s="6">
        <v>0.22900000000000001</v>
      </c>
      <c r="Q158" s="6">
        <v>0.34399999999999997</v>
      </c>
      <c r="R158" s="6">
        <v>0.22500000000000001</v>
      </c>
      <c r="S158" s="2">
        <v>0.13500000000000001</v>
      </c>
    </row>
    <row r="159" spans="1:19">
      <c r="A159" s="2" t="s">
        <v>35</v>
      </c>
      <c r="B159" s="24"/>
      <c r="C159" s="24"/>
      <c r="D159" s="24"/>
      <c r="E159" s="24"/>
      <c r="F159" s="14">
        <v>0</v>
      </c>
      <c r="G159" s="14">
        <v>0</v>
      </c>
      <c r="H159" s="27">
        <v>0</v>
      </c>
      <c r="I159" s="27">
        <v>0</v>
      </c>
      <c r="J159" s="27">
        <v>0.40860000000000002</v>
      </c>
      <c r="K159" s="27">
        <v>0.39239999999999997</v>
      </c>
      <c r="L159" s="27">
        <v>0.43110000000000004</v>
      </c>
      <c r="M159" s="27">
        <v>0.35599999999999998</v>
      </c>
      <c r="N159" s="27">
        <v>0.36769999999999997</v>
      </c>
      <c r="O159" s="6">
        <v>0.67820000000000003</v>
      </c>
      <c r="P159" s="6">
        <v>0.79179999999999995</v>
      </c>
      <c r="Q159" s="6">
        <v>0.77800000000000002</v>
      </c>
      <c r="R159" s="6">
        <v>0.68059999999999998</v>
      </c>
      <c r="S159" s="2">
        <v>1.0785</v>
      </c>
    </row>
    <row r="160" spans="1:19">
      <c r="A160" s="2" t="s">
        <v>36</v>
      </c>
      <c r="B160" s="24"/>
      <c r="C160" s="24"/>
      <c r="D160" s="24"/>
      <c r="E160" s="24"/>
      <c r="F160" s="14">
        <v>0</v>
      </c>
      <c r="G160" s="14">
        <v>0</v>
      </c>
      <c r="H160" s="27">
        <v>0</v>
      </c>
      <c r="I160" s="27">
        <v>0</v>
      </c>
      <c r="J160" s="27">
        <v>1.6390000000000002E-2</v>
      </c>
      <c r="K160" s="27">
        <v>1.6535000000000001E-2</v>
      </c>
      <c r="L160" s="27">
        <v>1.6633999999999999E-2</v>
      </c>
      <c r="M160" s="27">
        <v>0</v>
      </c>
      <c r="N160" s="27">
        <v>0</v>
      </c>
      <c r="O160" s="6">
        <v>0</v>
      </c>
      <c r="P160" s="6">
        <v>0.122562</v>
      </c>
      <c r="Q160" s="6">
        <v>3.2000000000000001E-2</v>
      </c>
      <c r="R160" s="6">
        <v>1.5782999999999998E-2</v>
      </c>
      <c r="S160" s="2">
        <v>2.3060000000000001E-2</v>
      </c>
    </row>
    <row r="161" spans="1:19">
      <c r="A161" s="2" t="s">
        <v>37</v>
      </c>
      <c r="B161" s="24"/>
      <c r="C161" s="24"/>
      <c r="D161" s="24"/>
      <c r="E161" s="24"/>
      <c r="F161" s="14">
        <v>0</v>
      </c>
      <c r="G161" s="14">
        <v>0</v>
      </c>
      <c r="H161" s="27">
        <v>0</v>
      </c>
      <c r="I161" s="27">
        <v>0</v>
      </c>
      <c r="J161" s="27">
        <v>0</v>
      </c>
      <c r="K161" s="27">
        <v>0.343194</v>
      </c>
      <c r="L161" s="27">
        <v>0.46252699999999997</v>
      </c>
      <c r="M161" s="27">
        <v>0.80057800000000001</v>
      </c>
      <c r="N161" s="27">
        <v>0.811894</v>
      </c>
      <c r="O161" s="6">
        <v>1.1643790000000001</v>
      </c>
      <c r="P161" s="6">
        <v>0.79135500000000003</v>
      </c>
      <c r="Q161" s="6">
        <v>0</v>
      </c>
      <c r="R161" s="6">
        <v>0</v>
      </c>
      <c r="S161" s="2">
        <v>0.43181799999999998</v>
      </c>
    </row>
    <row r="162" spans="1:19">
      <c r="A162" s="2" t="s">
        <v>38</v>
      </c>
      <c r="B162" s="24"/>
      <c r="C162" s="24"/>
      <c r="D162" s="24"/>
      <c r="E162" s="24"/>
      <c r="F162" s="14">
        <v>0</v>
      </c>
      <c r="G162" s="14">
        <v>0</v>
      </c>
      <c r="H162" s="27">
        <v>0</v>
      </c>
      <c r="I162" s="27">
        <v>0</v>
      </c>
      <c r="J162" s="27">
        <v>0</v>
      </c>
      <c r="K162" s="27">
        <v>0</v>
      </c>
      <c r="L162" s="27">
        <v>0</v>
      </c>
      <c r="M162" s="27">
        <v>0</v>
      </c>
      <c r="N162" s="27">
        <v>0</v>
      </c>
      <c r="O162" s="6">
        <v>0</v>
      </c>
      <c r="P162" s="6">
        <v>0</v>
      </c>
      <c r="Q162" s="6">
        <v>0</v>
      </c>
      <c r="R162" s="6">
        <v>0</v>
      </c>
      <c r="S162" s="2">
        <v>0</v>
      </c>
    </row>
    <row r="163" spans="1:19">
      <c r="A163" s="3" t="s">
        <v>39</v>
      </c>
      <c r="B163" s="24"/>
      <c r="C163" s="24"/>
      <c r="D163" s="12">
        <f t="shared" ref="D163:G163" si="53">SUM(D157:D162)</f>
        <v>210.10717200000002</v>
      </c>
      <c r="E163" s="12">
        <f t="shared" si="53"/>
        <v>232.65325999999996</v>
      </c>
      <c r="F163" s="12">
        <f t="shared" si="53"/>
        <v>241.64055999999999</v>
      </c>
      <c r="G163" s="12">
        <f t="shared" si="53"/>
        <v>270.53122199999996</v>
      </c>
      <c r="H163" s="8">
        <f t="shared" ref="H163" si="54">SUM(H157:H162)</f>
        <v>267.79950299999996</v>
      </c>
      <c r="I163" s="8">
        <f t="shared" ref="I163" si="55">SUM(I157:I162)</f>
        <v>273.780666</v>
      </c>
      <c r="J163" s="8">
        <f t="shared" ref="J163:M163" si="56">SUM(J157:J162)</f>
        <v>266.21903499999996</v>
      </c>
      <c r="K163" s="8">
        <f t="shared" si="56"/>
        <v>273.82165099999997</v>
      </c>
      <c r="L163" s="8">
        <f t="shared" si="56"/>
        <v>273.57483400000007</v>
      </c>
      <c r="M163" s="8">
        <f t="shared" si="56"/>
        <v>248.96309099999999</v>
      </c>
      <c r="N163" s="8">
        <f t="shared" ref="N163:S163" si="57">SUM(N157:N162)</f>
        <v>259.91039799999999</v>
      </c>
      <c r="O163" s="8">
        <f t="shared" si="57"/>
        <v>283.19366499999995</v>
      </c>
      <c r="P163" s="8">
        <f t="shared" si="57"/>
        <v>261.03658900000005</v>
      </c>
      <c r="Q163" s="8">
        <f t="shared" si="57"/>
        <v>285.59899999999993</v>
      </c>
      <c r="R163" s="8">
        <f t="shared" si="57"/>
        <v>302.484487</v>
      </c>
      <c r="S163" s="8">
        <f t="shared" si="57"/>
        <v>308.695988</v>
      </c>
    </row>
    <row r="165" spans="1:19">
      <c r="A165" s="3" t="s">
        <v>65</v>
      </c>
    </row>
    <row r="166" spans="1:19">
      <c r="A166" s="3"/>
      <c r="B166" s="3">
        <v>2006</v>
      </c>
      <c r="C166" s="3">
        <v>2007</v>
      </c>
      <c r="D166" s="3">
        <v>2008</v>
      </c>
      <c r="E166" s="3">
        <v>2009</v>
      </c>
      <c r="F166" s="3">
        <v>2010</v>
      </c>
      <c r="G166" s="3">
        <v>2011</v>
      </c>
      <c r="H166" s="3">
        <v>2012</v>
      </c>
      <c r="I166" s="3">
        <v>2013</v>
      </c>
      <c r="J166" s="3">
        <v>2014</v>
      </c>
      <c r="K166" s="3">
        <v>2015</v>
      </c>
      <c r="L166" s="3">
        <v>2016</v>
      </c>
      <c r="M166" s="3">
        <v>2017</v>
      </c>
      <c r="N166" s="3">
        <v>2018</v>
      </c>
      <c r="O166" s="41">
        <v>2019</v>
      </c>
      <c r="P166" s="41">
        <v>2020</v>
      </c>
      <c r="Q166" s="41">
        <v>2021</v>
      </c>
      <c r="R166" s="3">
        <v>2022</v>
      </c>
      <c r="S166" s="3">
        <v>2023</v>
      </c>
    </row>
    <row r="167" spans="1:19">
      <c r="A167" s="2" t="s">
        <v>20</v>
      </c>
      <c r="B167" s="29"/>
      <c r="C167" s="29"/>
      <c r="D167" s="30">
        <v>18.8</v>
      </c>
      <c r="E167" s="30">
        <v>20.399999999999999</v>
      </c>
      <c r="F167" s="30">
        <v>16.2</v>
      </c>
      <c r="G167" s="30">
        <v>20.399999999999999</v>
      </c>
      <c r="H167" s="27">
        <v>19.899999999999999</v>
      </c>
      <c r="I167" s="27">
        <v>22.7</v>
      </c>
      <c r="J167" s="27">
        <v>22.8</v>
      </c>
      <c r="K167" s="27">
        <v>28.4</v>
      </c>
      <c r="L167" s="27">
        <v>31.6</v>
      </c>
      <c r="M167" s="27">
        <v>31.5</v>
      </c>
      <c r="N167" s="27">
        <v>33.799999999999997</v>
      </c>
      <c r="O167" s="6">
        <v>35.6</v>
      </c>
      <c r="P167" s="6">
        <v>33.299999999999997</v>
      </c>
      <c r="Q167" s="6">
        <v>31.2</v>
      </c>
      <c r="R167" s="6">
        <v>38.9</v>
      </c>
      <c r="S167" s="2">
        <v>46.6</v>
      </c>
    </row>
    <row r="168" spans="1:19">
      <c r="A168" s="2" t="s">
        <v>21</v>
      </c>
      <c r="B168" s="29"/>
      <c r="C168" s="29"/>
      <c r="D168" s="30">
        <v>33.003</v>
      </c>
      <c r="E168" s="30">
        <v>71.447000000000003</v>
      </c>
      <c r="F168" s="30">
        <v>47.923999999999999</v>
      </c>
      <c r="G168" s="30">
        <v>52.524999999999999</v>
      </c>
      <c r="H168" s="27">
        <v>49.508000000000003</v>
      </c>
      <c r="I168" s="27">
        <v>45.970999999999997</v>
      </c>
      <c r="J168" s="27">
        <v>48.173000000000002</v>
      </c>
      <c r="K168" s="27">
        <v>32.777000000000001</v>
      </c>
      <c r="L168" s="27">
        <v>24.829000000000001</v>
      </c>
      <c r="M168" s="27">
        <v>30.463000000000001</v>
      </c>
      <c r="N168" s="27">
        <v>23.231999999999999</v>
      </c>
      <c r="O168" s="6">
        <v>34.581000000000003</v>
      </c>
      <c r="P168" s="6">
        <v>27.276</v>
      </c>
      <c r="Q168" s="6">
        <v>38.817999999999998</v>
      </c>
      <c r="R168" s="6">
        <v>36.527000000000001</v>
      </c>
      <c r="S168" s="2">
        <v>38.116999999999997</v>
      </c>
    </row>
    <row r="169" spans="1:19">
      <c r="A169" s="2" t="s">
        <v>22</v>
      </c>
      <c r="B169" s="29"/>
      <c r="C169" s="29"/>
      <c r="D169" s="30">
        <v>10.488899999999999</v>
      </c>
      <c r="E169" s="30">
        <v>11.720800000000001</v>
      </c>
      <c r="F169" s="30">
        <v>12.2204</v>
      </c>
      <c r="G169" s="30">
        <v>12.4114</v>
      </c>
      <c r="H169" s="27">
        <v>12.8086</v>
      </c>
      <c r="I169" s="27">
        <v>12.1046</v>
      </c>
      <c r="J169" s="27">
        <v>12.723000000000001</v>
      </c>
      <c r="K169" s="27">
        <v>14.506</v>
      </c>
      <c r="L169" s="27">
        <v>18.491199999999999</v>
      </c>
      <c r="M169" s="27">
        <v>23.403099999999998</v>
      </c>
      <c r="N169" s="27">
        <v>17.209099999999999</v>
      </c>
      <c r="O169" s="6">
        <v>17.1434</v>
      </c>
      <c r="P169" s="6">
        <v>18.7578</v>
      </c>
      <c r="Q169" s="6">
        <v>23.585000000000001</v>
      </c>
      <c r="R169" s="6">
        <v>23.769638</v>
      </c>
      <c r="S169" s="2">
        <v>26.3246</v>
      </c>
    </row>
    <row r="170" spans="1:19">
      <c r="A170" s="2" t="s">
        <v>23</v>
      </c>
      <c r="B170" s="29"/>
      <c r="C170" s="29"/>
      <c r="D170" s="30">
        <v>20.399999999999999</v>
      </c>
      <c r="E170" s="30">
        <v>34.1</v>
      </c>
      <c r="F170" s="30">
        <v>28.6</v>
      </c>
      <c r="G170" s="30">
        <v>25.7</v>
      </c>
      <c r="H170" s="27">
        <v>24.9</v>
      </c>
      <c r="I170" s="27">
        <v>24</v>
      </c>
      <c r="J170" s="27">
        <v>17.399999999999999</v>
      </c>
      <c r="K170" s="27">
        <v>25.6</v>
      </c>
      <c r="L170" s="27">
        <v>21.7</v>
      </c>
      <c r="M170" s="27">
        <v>32.5</v>
      </c>
      <c r="N170" s="27">
        <v>41.3</v>
      </c>
      <c r="O170" s="6">
        <v>46.8</v>
      </c>
      <c r="P170" s="6">
        <v>33.200000000000003</v>
      </c>
      <c r="Q170" s="6">
        <v>29.5</v>
      </c>
      <c r="R170" s="6">
        <v>33.799999999999997</v>
      </c>
      <c r="S170" s="2">
        <v>31.6</v>
      </c>
    </row>
    <row r="171" spans="1:19">
      <c r="A171" s="2" t="s">
        <v>24</v>
      </c>
      <c r="B171" s="29"/>
      <c r="C171" s="29"/>
      <c r="D171" s="30">
        <v>6.835</v>
      </c>
      <c r="E171" s="30">
        <v>7.0490000000000004</v>
      </c>
      <c r="F171" s="30">
        <v>6.2539999999999996</v>
      </c>
      <c r="G171" s="30">
        <v>6.2640000000000002</v>
      </c>
      <c r="H171" s="27">
        <v>7.508</v>
      </c>
      <c r="I171" s="27">
        <v>11.707000000000001</v>
      </c>
      <c r="J171" s="27">
        <v>10.175000000000001</v>
      </c>
      <c r="K171" s="27">
        <v>16.196999999999999</v>
      </c>
      <c r="L171" s="27">
        <v>12.693</v>
      </c>
      <c r="M171" s="27">
        <v>9.3989999999999991</v>
      </c>
      <c r="N171" s="27">
        <v>15.03</v>
      </c>
      <c r="O171" s="6">
        <v>15.192</v>
      </c>
      <c r="P171" s="6">
        <v>13.856</v>
      </c>
      <c r="Q171" s="6">
        <v>9.9570000000000007</v>
      </c>
      <c r="R171" s="6">
        <v>10.212</v>
      </c>
      <c r="S171" s="2">
        <v>8.8740000000000006</v>
      </c>
    </row>
    <row r="172" spans="1:19">
      <c r="A172" s="2" t="s">
        <v>25</v>
      </c>
      <c r="B172" s="29"/>
      <c r="C172" s="29"/>
      <c r="D172" s="30">
        <v>8.5429999999999993</v>
      </c>
      <c r="E172" s="30">
        <v>3.484</v>
      </c>
      <c r="F172" s="30">
        <v>4.5339999999999998</v>
      </c>
      <c r="G172" s="30">
        <v>15.525</v>
      </c>
      <c r="H172" s="27">
        <v>9.4</v>
      </c>
      <c r="I172" s="27">
        <v>11.7</v>
      </c>
      <c r="J172" s="27">
        <v>17.100000000000001</v>
      </c>
      <c r="K172" s="27">
        <v>14.6</v>
      </c>
      <c r="L172" s="27">
        <v>13.2</v>
      </c>
      <c r="M172" s="27">
        <v>15.8</v>
      </c>
      <c r="N172" s="27">
        <v>16.8</v>
      </c>
      <c r="O172" s="6">
        <v>17.8</v>
      </c>
      <c r="P172" s="6">
        <v>22.6</v>
      </c>
      <c r="Q172" s="6">
        <v>26</v>
      </c>
      <c r="R172" s="6">
        <v>30.4</v>
      </c>
      <c r="S172" s="2">
        <v>27.4</v>
      </c>
    </row>
    <row r="173" spans="1:19">
      <c r="A173" s="2" t="s">
        <v>26</v>
      </c>
      <c r="B173" s="29"/>
      <c r="C173" s="29"/>
      <c r="D173" s="30">
        <v>4</v>
      </c>
      <c r="E173" s="30">
        <v>5.4</v>
      </c>
      <c r="F173" s="30">
        <v>4.8</v>
      </c>
      <c r="G173" s="30">
        <v>4.0999999999999996</v>
      </c>
      <c r="H173" s="27">
        <v>7.4</v>
      </c>
      <c r="I173" s="27">
        <v>1.4390000000000001</v>
      </c>
      <c r="J173" s="27">
        <v>0.48</v>
      </c>
      <c r="K173" s="27">
        <v>0.25</v>
      </c>
      <c r="L173" s="27">
        <v>2.0550000000000002</v>
      </c>
      <c r="M173" s="27">
        <v>1.6830000000000001</v>
      </c>
      <c r="N173" s="27">
        <v>2.3889999999999998</v>
      </c>
      <c r="O173" s="6">
        <v>1.41</v>
      </c>
      <c r="P173" s="6">
        <v>2.6419999999999999</v>
      </c>
      <c r="Q173" s="6">
        <v>6.21</v>
      </c>
      <c r="R173" s="6">
        <v>4.5910000000000002</v>
      </c>
      <c r="S173" s="2">
        <v>3.4009999999999998</v>
      </c>
    </row>
    <row r="174" spans="1:19">
      <c r="A174" s="2" t="s">
        <v>27</v>
      </c>
      <c r="B174" s="29"/>
      <c r="C174" s="29"/>
      <c r="D174" s="30">
        <v>9.8369999999999997</v>
      </c>
      <c r="E174" s="30">
        <v>13.205</v>
      </c>
      <c r="F174" s="30">
        <v>12.412000000000001</v>
      </c>
      <c r="G174" s="30">
        <v>14.188000000000001</v>
      </c>
      <c r="H174" s="27">
        <v>14.667999999999999</v>
      </c>
      <c r="I174" s="27">
        <v>13.73</v>
      </c>
      <c r="J174" s="27">
        <v>14.968999999999999</v>
      </c>
      <c r="K174" s="27">
        <v>15.615</v>
      </c>
      <c r="L174" s="27">
        <v>13.833</v>
      </c>
      <c r="M174" s="27">
        <v>18.547000000000001</v>
      </c>
      <c r="N174" s="27">
        <v>19.274999999999999</v>
      </c>
      <c r="O174" s="6">
        <v>12.416</v>
      </c>
      <c r="P174" s="6">
        <v>21.013000000000002</v>
      </c>
      <c r="Q174" s="6">
        <v>25.76</v>
      </c>
      <c r="R174" s="6">
        <v>24.055</v>
      </c>
      <c r="S174" s="2">
        <v>22.332999999999998</v>
      </c>
    </row>
    <row r="175" spans="1:19">
      <c r="A175" s="2" t="s">
        <v>28</v>
      </c>
      <c r="B175" s="29"/>
      <c r="C175" s="29"/>
      <c r="D175" s="30">
        <v>0.735101</v>
      </c>
      <c r="E175" s="30">
        <v>1.807801</v>
      </c>
      <c r="F175" s="30">
        <v>2.1098249999999998</v>
      </c>
      <c r="G175" s="30">
        <v>2.1690659999999999</v>
      </c>
      <c r="H175" s="27">
        <v>2.2636409999999998</v>
      </c>
      <c r="I175" s="27">
        <v>1.747492</v>
      </c>
      <c r="J175" s="27">
        <v>1.1420699999999999</v>
      </c>
      <c r="K175" s="27">
        <v>2.428785</v>
      </c>
      <c r="L175" s="27">
        <v>2.2863519999999999</v>
      </c>
      <c r="M175" s="27">
        <v>3.03146</v>
      </c>
      <c r="N175" s="27">
        <v>1.6293169999999999</v>
      </c>
      <c r="O175" s="6">
        <v>1.637839</v>
      </c>
      <c r="P175" s="6">
        <v>1.5278670000000001</v>
      </c>
      <c r="Q175" s="6">
        <v>0.35899999999999999</v>
      </c>
      <c r="R175" s="6">
        <v>0.703932</v>
      </c>
      <c r="S175" s="2">
        <v>0.92592399999999997</v>
      </c>
    </row>
    <row r="176" spans="1:19">
      <c r="A176" s="2" t="s">
        <v>29</v>
      </c>
      <c r="B176" s="29"/>
      <c r="C176" s="29"/>
      <c r="D176" s="30">
        <v>59.667999999999999</v>
      </c>
      <c r="E176" s="30">
        <v>64.692999999999998</v>
      </c>
      <c r="F176" s="30">
        <v>65.813999999999993</v>
      </c>
      <c r="G176" s="30">
        <v>70.525000000000006</v>
      </c>
      <c r="H176" s="27">
        <v>72.283000000000001</v>
      </c>
      <c r="I176" s="27">
        <v>60.363</v>
      </c>
      <c r="J176" s="27">
        <v>67.415000000000006</v>
      </c>
      <c r="K176" s="27">
        <v>83.498000000000005</v>
      </c>
      <c r="L176" s="27">
        <v>74.649000000000001</v>
      </c>
      <c r="M176" s="27">
        <v>72.394000000000005</v>
      </c>
      <c r="N176" s="27">
        <v>80.849000000000004</v>
      </c>
      <c r="O176" s="6">
        <v>70.623000000000005</v>
      </c>
      <c r="P176" s="6">
        <v>73.010000000000005</v>
      </c>
      <c r="Q176" s="6">
        <v>68.828000000000003</v>
      </c>
      <c r="R176" s="6">
        <v>44.037999999999997</v>
      </c>
      <c r="S176" s="2">
        <v>57.402000000000001</v>
      </c>
    </row>
    <row r="177" spans="1:19">
      <c r="A177" s="2" t="s">
        <v>30</v>
      </c>
      <c r="B177" s="29"/>
      <c r="C177" s="29"/>
      <c r="D177" s="30">
        <v>16.3</v>
      </c>
      <c r="E177" s="30">
        <v>19.100000000000001</v>
      </c>
      <c r="F177" s="30">
        <v>15.7</v>
      </c>
      <c r="G177" s="30">
        <v>17.8</v>
      </c>
      <c r="H177" s="27">
        <v>18.2</v>
      </c>
      <c r="I177" s="27">
        <v>19.2</v>
      </c>
      <c r="J177" s="27">
        <v>17.7</v>
      </c>
      <c r="K177" s="27">
        <v>19.100000000000001</v>
      </c>
      <c r="L177" s="27">
        <v>18.3</v>
      </c>
      <c r="M177" s="27">
        <v>18.7</v>
      </c>
      <c r="N177" s="27">
        <v>16.2</v>
      </c>
      <c r="O177" s="6">
        <v>15.6</v>
      </c>
      <c r="P177" s="6">
        <v>24.2</v>
      </c>
      <c r="Q177" s="6">
        <v>24.6</v>
      </c>
      <c r="R177" s="6">
        <v>26.4</v>
      </c>
      <c r="S177" s="2">
        <v>27</v>
      </c>
    </row>
    <row r="178" spans="1:19">
      <c r="A178" s="2" t="s">
        <v>31</v>
      </c>
      <c r="B178" s="29"/>
      <c r="C178" s="29"/>
      <c r="D178" s="30">
        <v>10.3</v>
      </c>
      <c r="E178" s="30">
        <v>11.7</v>
      </c>
      <c r="F178" s="30">
        <v>12.5</v>
      </c>
      <c r="G178" s="30">
        <v>18.8</v>
      </c>
      <c r="H178" s="27">
        <v>8.6</v>
      </c>
      <c r="I178" s="27">
        <v>9.3000000000000007</v>
      </c>
      <c r="J178" s="27">
        <v>10.7</v>
      </c>
      <c r="K178" s="27">
        <v>9.8000000000000007</v>
      </c>
      <c r="L178" s="27">
        <v>11.1</v>
      </c>
      <c r="M178" s="27">
        <v>10.3</v>
      </c>
      <c r="N178" s="27">
        <v>11.9</v>
      </c>
      <c r="O178" s="6">
        <v>14.7</v>
      </c>
      <c r="P178" s="6">
        <v>15.2</v>
      </c>
      <c r="Q178" s="6">
        <v>18.5</v>
      </c>
      <c r="R178" s="6">
        <v>17.899999999999999</v>
      </c>
      <c r="S178" s="2">
        <v>20.399999999999999</v>
      </c>
    </row>
    <row r="179" spans="1:19">
      <c r="A179" s="2" t="s">
        <v>32</v>
      </c>
      <c r="B179" s="29"/>
      <c r="C179" s="29"/>
      <c r="D179" s="30">
        <v>9.5749999999999993</v>
      </c>
      <c r="E179" s="30">
        <v>10.323</v>
      </c>
      <c r="F179" s="30">
        <v>11.384</v>
      </c>
      <c r="G179" s="30">
        <v>11.752000000000001</v>
      </c>
      <c r="H179" s="27">
        <v>14.067</v>
      </c>
      <c r="I179" s="27">
        <v>18.879000000000001</v>
      </c>
      <c r="J179" s="27">
        <v>19.228999999999999</v>
      </c>
      <c r="K179" s="27">
        <v>18.361999999999998</v>
      </c>
      <c r="L179" s="27">
        <v>15.114000000000001</v>
      </c>
      <c r="M179" s="27">
        <v>14.981</v>
      </c>
      <c r="N179" s="27">
        <v>15.895</v>
      </c>
      <c r="O179" s="6">
        <v>16.966999999999999</v>
      </c>
      <c r="P179" s="6">
        <v>14.231</v>
      </c>
      <c r="Q179" s="6">
        <v>18.341000000000001</v>
      </c>
      <c r="R179" s="6">
        <v>17.042999999999999</v>
      </c>
      <c r="S179" s="2">
        <v>16.138999999999999</v>
      </c>
    </row>
    <row r="180" spans="1:19">
      <c r="A180" s="3" t="s">
        <v>33</v>
      </c>
      <c r="B180" s="29"/>
      <c r="C180" s="29"/>
      <c r="D180" s="31">
        <f t="shared" ref="D180:G180" si="58">SUM(D167:D179)</f>
        <v>208.48500100000001</v>
      </c>
      <c r="E180" s="31">
        <f t="shared" si="58"/>
        <v>274.42960100000005</v>
      </c>
      <c r="F180" s="31">
        <f t="shared" si="58"/>
        <v>240.452225</v>
      </c>
      <c r="G180" s="31">
        <f t="shared" si="58"/>
        <v>272.15946600000001</v>
      </c>
      <c r="H180" s="28">
        <f t="shared" ref="H180" si="59">SUM(H167:H179)</f>
        <v>261.50624099999999</v>
      </c>
      <c r="I180" s="28">
        <f t="shared" ref="I180" si="60">SUM(I167:I179)</f>
        <v>252.84109199999995</v>
      </c>
      <c r="J180" s="28">
        <f t="shared" ref="J180:M180" si="61">SUM(J167:J179)</f>
        <v>260.00606999999997</v>
      </c>
      <c r="K180" s="28">
        <f t="shared" si="61"/>
        <v>281.13378499999999</v>
      </c>
      <c r="L180" s="28">
        <f t="shared" si="61"/>
        <v>259.85055199999999</v>
      </c>
      <c r="M180" s="28">
        <f t="shared" si="61"/>
        <v>282.70156000000003</v>
      </c>
      <c r="N180" s="28">
        <f t="shared" ref="N180:S180" si="62">SUM(N167:N179)</f>
        <v>295.50841699999995</v>
      </c>
      <c r="O180" s="8">
        <f t="shared" si="62"/>
        <v>300.47023900000005</v>
      </c>
      <c r="P180" s="8">
        <f t="shared" si="62"/>
        <v>300.81366699999995</v>
      </c>
      <c r="Q180" s="8">
        <f t="shared" si="62"/>
        <v>321.65800000000002</v>
      </c>
      <c r="R180" s="8">
        <f t="shared" si="62"/>
        <v>308.33956999999998</v>
      </c>
      <c r="S180" s="8">
        <f t="shared" si="62"/>
        <v>326.516524</v>
      </c>
    </row>
    <row r="181" spans="1:19">
      <c r="A181" s="2" t="s">
        <v>34</v>
      </c>
      <c r="B181" s="29"/>
      <c r="C181" s="29"/>
      <c r="D181" s="30">
        <v>0</v>
      </c>
      <c r="E181" s="30">
        <v>0</v>
      </c>
      <c r="F181" s="30">
        <v>0</v>
      </c>
      <c r="G181" s="30">
        <v>0</v>
      </c>
      <c r="H181" s="27">
        <v>0</v>
      </c>
      <c r="I181" s="27">
        <v>0</v>
      </c>
      <c r="J181" s="27">
        <v>0</v>
      </c>
      <c r="K181" s="27">
        <v>0</v>
      </c>
      <c r="L181" s="27">
        <v>0</v>
      </c>
      <c r="M181" s="27">
        <v>0</v>
      </c>
      <c r="N181" s="27">
        <v>0</v>
      </c>
      <c r="O181" s="6">
        <v>0</v>
      </c>
      <c r="P181" s="6">
        <v>0</v>
      </c>
      <c r="Q181" s="6">
        <v>0</v>
      </c>
      <c r="R181" s="6">
        <v>0</v>
      </c>
      <c r="S181" s="2">
        <v>0</v>
      </c>
    </row>
    <row r="182" spans="1:19">
      <c r="A182" s="2" t="s">
        <v>35</v>
      </c>
      <c r="B182" s="29"/>
      <c r="C182" s="29"/>
      <c r="D182" s="29"/>
      <c r="E182" s="29"/>
      <c r="F182" s="30">
        <v>0.31080000000000002</v>
      </c>
      <c r="G182" s="30">
        <v>0</v>
      </c>
      <c r="H182" s="27">
        <v>0.3362</v>
      </c>
      <c r="I182" s="27">
        <v>0.28710000000000002</v>
      </c>
      <c r="J182" s="27">
        <v>0</v>
      </c>
      <c r="K182" s="27">
        <v>0</v>
      </c>
      <c r="L182" s="27">
        <v>0</v>
      </c>
      <c r="M182" s="27">
        <v>0</v>
      </c>
      <c r="N182" s="27">
        <v>0</v>
      </c>
      <c r="O182" s="6">
        <v>0</v>
      </c>
      <c r="P182" s="6">
        <v>0</v>
      </c>
      <c r="Q182" s="6">
        <v>0</v>
      </c>
      <c r="R182" s="6">
        <v>0</v>
      </c>
      <c r="S182" s="2">
        <v>0</v>
      </c>
    </row>
    <row r="183" spans="1:19">
      <c r="A183" s="2" t="s">
        <v>36</v>
      </c>
      <c r="B183" s="29"/>
      <c r="C183" s="29"/>
      <c r="D183" s="29"/>
      <c r="E183" s="29"/>
      <c r="F183" s="30">
        <v>0</v>
      </c>
      <c r="G183" s="30">
        <v>0.27479999999999999</v>
      </c>
      <c r="H183" s="27">
        <v>0</v>
      </c>
      <c r="I183" s="27">
        <v>0</v>
      </c>
      <c r="J183" s="27">
        <v>0</v>
      </c>
      <c r="K183" s="27">
        <v>0</v>
      </c>
      <c r="L183" s="27">
        <v>0</v>
      </c>
      <c r="M183" s="27">
        <v>0</v>
      </c>
      <c r="N183" s="27">
        <v>0</v>
      </c>
      <c r="O183" s="6">
        <v>0</v>
      </c>
      <c r="P183" s="6">
        <v>0</v>
      </c>
      <c r="Q183" s="6">
        <v>0</v>
      </c>
      <c r="R183" s="6">
        <v>0</v>
      </c>
      <c r="S183" s="2">
        <v>0</v>
      </c>
    </row>
    <row r="184" spans="1:19">
      <c r="A184" s="2" t="s">
        <v>37</v>
      </c>
      <c r="B184" s="29"/>
      <c r="C184" s="29"/>
      <c r="D184" s="29"/>
      <c r="E184" s="29"/>
      <c r="F184" s="30">
        <v>0</v>
      </c>
      <c r="G184" s="30">
        <v>0</v>
      </c>
      <c r="H184" s="27">
        <v>0</v>
      </c>
      <c r="I184" s="27">
        <v>0</v>
      </c>
      <c r="J184" s="27">
        <v>0</v>
      </c>
      <c r="K184" s="27">
        <v>0</v>
      </c>
      <c r="L184" s="27">
        <v>0</v>
      </c>
      <c r="M184" s="27">
        <v>0</v>
      </c>
      <c r="N184" s="27">
        <v>0</v>
      </c>
      <c r="O184" s="6">
        <v>0</v>
      </c>
      <c r="P184" s="6">
        <v>0</v>
      </c>
      <c r="Q184" s="6">
        <v>0</v>
      </c>
      <c r="R184" s="6">
        <v>0</v>
      </c>
      <c r="S184" s="2">
        <v>1.9522000000000001E-2</v>
      </c>
    </row>
    <row r="185" spans="1:19">
      <c r="A185" s="2" t="s">
        <v>38</v>
      </c>
      <c r="B185" s="29"/>
      <c r="C185" s="29"/>
      <c r="D185" s="29"/>
      <c r="E185" s="29"/>
      <c r="F185" s="30">
        <v>0</v>
      </c>
      <c r="G185" s="30">
        <v>0</v>
      </c>
      <c r="H185" s="27">
        <v>0</v>
      </c>
      <c r="I185" s="27">
        <v>0</v>
      </c>
      <c r="J185" s="27">
        <v>0</v>
      </c>
      <c r="K185" s="27">
        <v>0</v>
      </c>
      <c r="L185" s="27">
        <v>0</v>
      </c>
      <c r="M185" s="27">
        <v>0</v>
      </c>
      <c r="N185" s="27">
        <v>0</v>
      </c>
      <c r="O185" s="6">
        <v>0</v>
      </c>
      <c r="P185" s="6">
        <v>0</v>
      </c>
      <c r="Q185" s="6">
        <v>0</v>
      </c>
      <c r="R185" s="6">
        <v>0</v>
      </c>
      <c r="S185" s="2">
        <v>0</v>
      </c>
    </row>
    <row r="186" spans="1:19">
      <c r="A186" s="3" t="s">
        <v>39</v>
      </c>
      <c r="B186" s="29"/>
      <c r="C186" s="29"/>
      <c r="D186" s="32">
        <f t="shared" ref="D186:G186" si="63">SUM(D180:D185)</f>
        <v>208.48500100000001</v>
      </c>
      <c r="E186" s="32">
        <f t="shared" si="63"/>
        <v>274.42960100000005</v>
      </c>
      <c r="F186" s="32">
        <f t="shared" si="63"/>
        <v>240.763025</v>
      </c>
      <c r="G186" s="32">
        <f t="shared" si="63"/>
        <v>272.43426600000004</v>
      </c>
      <c r="H186" s="8">
        <f t="shared" ref="H186:M186" si="64">SUM(H180:H185)</f>
        <v>261.84244100000001</v>
      </c>
      <c r="I186" s="8">
        <f t="shared" si="64"/>
        <v>253.12819199999996</v>
      </c>
      <c r="J186" s="8">
        <f t="shared" si="64"/>
        <v>260.00606999999997</v>
      </c>
      <c r="K186" s="8">
        <f t="shared" si="64"/>
        <v>281.13378499999999</v>
      </c>
      <c r="L186" s="8">
        <f t="shared" si="64"/>
        <v>259.85055199999999</v>
      </c>
      <c r="M186" s="8">
        <f t="shared" si="64"/>
        <v>282.70156000000003</v>
      </c>
      <c r="N186" s="8">
        <f t="shared" ref="N186:S186" si="65">SUM(N180:N185)</f>
        <v>295.50841699999995</v>
      </c>
      <c r="O186" s="8">
        <f t="shared" si="65"/>
        <v>300.47023900000005</v>
      </c>
      <c r="P186" s="8">
        <f t="shared" si="65"/>
        <v>300.81366699999995</v>
      </c>
      <c r="Q186" s="8">
        <f t="shared" si="65"/>
        <v>321.65800000000002</v>
      </c>
      <c r="R186" s="8">
        <f t="shared" si="65"/>
        <v>308.33956999999998</v>
      </c>
      <c r="S186" s="8">
        <f t="shared" si="65"/>
        <v>326.536046</v>
      </c>
    </row>
    <row r="188" spans="1:19">
      <c r="A188" s="3" t="s">
        <v>66</v>
      </c>
    </row>
    <row r="189" spans="1:19">
      <c r="A189" s="3"/>
      <c r="B189" s="3">
        <v>2006</v>
      </c>
      <c r="C189" s="3">
        <v>2007</v>
      </c>
      <c r="D189" s="3">
        <v>2008</v>
      </c>
      <c r="E189" s="3">
        <v>2009</v>
      </c>
      <c r="F189" s="3">
        <v>2010</v>
      </c>
      <c r="G189" s="3">
        <v>2011</v>
      </c>
      <c r="H189" s="3">
        <v>2012</v>
      </c>
      <c r="I189" s="3">
        <v>2013</v>
      </c>
      <c r="J189" s="3">
        <v>2014</v>
      </c>
      <c r="K189" s="3">
        <v>2015</v>
      </c>
      <c r="L189" s="3">
        <v>2016</v>
      </c>
      <c r="M189" s="3">
        <v>2017</v>
      </c>
      <c r="N189" s="3">
        <v>2018</v>
      </c>
      <c r="O189" s="41">
        <v>2019</v>
      </c>
      <c r="P189" s="41">
        <v>2020</v>
      </c>
      <c r="Q189" s="41">
        <v>2021</v>
      </c>
      <c r="R189" s="3">
        <v>2022</v>
      </c>
      <c r="S189" s="3">
        <v>2023</v>
      </c>
    </row>
    <row r="190" spans="1:19">
      <c r="A190" s="2" t="s">
        <v>20</v>
      </c>
      <c r="B190" s="6">
        <v>48.3</v>
      </c>
      <c r="C190" s="6">
        <v>50</v>
      </c>
      <c r="D190" s="6">
        <v>114.1</v>
      </c>
      <c r="E190" s="6">
        <v>125</v>
      </c>
      <c r="F190" s="6">
        <v>141.4</v>
      </c>
      <c r="G190" s="6">
        <v>155.69999999999999</v>
      </c>
      <c r="H190" s="27">
        <v>148.30000000000001</v>
      </c>
      <c r="I190" s="27">
        <v>155.1</v>
      </c>
      <c r="J190" s="27">
        <v>156.4</v>
      </c>
      <c r="K190" s="27">
        <v>162.30000000000001</v>
      </c>
      <c r="L190" s="27">
        <v>169.2</v>
      </c>
      <c r="M190" s="27">
        <v>170.1</v>
      </c>
      <c r="N190" s="27">
        <v>177.7</v>
      </c>
      <c r="O190" s="6">
        <v>184.5</v>
      </c>
      <c r="P190" s="6">
        <v>183.3</v>
      </c>
      <c r="Q190" s="6">
        <v>189.2</v>
      </c>
      <c r="R190" s="6">
        <v>203</v>
      </c>
      <c r="S190" s="2">
        <v>234.5</v>
      </c>
    </row>
    <row r="191" spans="1:19">
      <c r="A191" s="2" t="s">
        <v>21</v>
      </c>
      <c r="B191" s="6">
        <v>118.57599999999999</v>
      </c>
      <c r="C191" s="6">
        <v>117.17100000000001</v>
      </c>
      <c r="D191" s="6">
        <v>143.31299999999999</v>
      </c>
      <c r="E191" s="6">
        <v>199.56200000000001</v>
      </c>
      <c r="F191" s="6">
        <v>189.58500000000001</v>
      </c>
      <c r="G191" s="6">
        <v>189.714</v>
      </c>
      <c r="H191" s="27">
        <v>193.98500000000001</v>
      </c>
      <c r="I191" s="27">
        <v>205.005</v>
      </c>
      <c r="J191" s="27">
        <v>206.876</v>
      </c>
      <c r="K191" s="27">
        <v>199.84899999999999</v>
      </c>
      <c r="L191" s="27">
        <v>195.196</v>
      </c>
      <c r="M191" s="27">
        <v>206.11699999999999</v>
      </c>
      <c r="N191" s="27">
        <v>214.03399999999999</v>
      </c>
      <c r="O191" s="6">
        <v>234.43100000000001</v>
      </c>
      <c r="P191" s="6">
        <v>235.249</v>
      </c>
      <c r="Q191" s="6">
        <v>264.51</v>
      </c>
      <c r="R191" s="6">
        <v>265.00200000000001</v>
      </c>
      <c r="S191" s="2">
        <v>284.43700000000001</v>
      </c>
    </row>
    <row r="192" spans="1:19">
      <c r="A192" s="2" t="s">
        <v>22</v>
      </c>
      <c r="B192" s="6">
        <v>77.280100000000004</v>
      </c>
      <c r="C192" s="6">
        <v>82.728899999999996</v>
      </c>
      <c r="D192" s="6">
        <v>83.887200000000007</v>
      </c>
      <c r="E192" s="6">
        <v>95.569299999999998</v>
      </c>
      <c r="F192" s="6">
        <v>119.57389999999999</v>
      </c>
      <c r="G192" s="6">
        <v>123.56399999999999</v>
      </c>
      <c r="H192" s="27">
        <v>144.78700000000001</v>
      </c>
      <c r="I192" s="27">
        <v>152.13990000000001</v>
      </c>
      <c r="J192" s="27">
        <v>149.57749999999999</v>
      </c>
      <c r="K192" s="27">
        <v>151.06800000000001</v>
      </c>
      <c r="L192" s="27">
        <v>130.3605</v>
      </c>
      <c r="M192" s="27">
        <v>143.75299999999999</v>
      </c>
      <c r="N192" s="27">
        <v>125.646</v>
      </c>
      <c r="O192" s="6">
        <v>132.85159999999999</v>
      </c>
      <c r="P192" s="6">
        <v>126.73180000000001</v>
      </c>
      <c r="Q192" s="6">
        <v>146.255</v>
      </c>
      <c r="R192" s="6">
        <v>154.04687100000001</v>
      </c>
      <c r="S192" s="2">
        <v>163.5986</v>
      </c>
    </row>
    <row r="193" spans="1:19">
      <c r="A193" s="2" t="s">
        <v>23</v>
      </c>
      <c r="B193" s="6">
        <v>99.4</v>
      </c>
      <c r="C193" s="6">
        <v>99.5</v>
      </c>
      <c r="D193" s="6">
        <v>102.1</v>
      </c>
      <c r="E193" s="6">
        <v>115.8</v>
      </c>
      <c r="F193" s="6">
        <v>129.9</v>
      </c>
      <c r="G193" s="6">
        <v>141.80000000000001</v>
      </c>
      <c r="H193" s="27">
        <v>135.1</v>
      </c>
      <c r="I193" s="27">
        <v>126.8</v>
      </c>
      <c r="J193" s="27">
        <v>114.3</v>
      </c>
      <c r="K193" s="27">
        <v>119.7</v>
      </c>
      <c r="L193" s="27">
        <v>118.7</v>
      </c>
      <c r="M193" s="27">
        <v>126.2</v>
      </c>
      <c r="N193" s="27">
        <v>130.5</v>
      </c>
      <c r="O193" s="6">
        <v>148.30000000000001</v>
      </c>
      <c r="P193" s="6">
        <v>144.30000000000001</v>
      </c>
      <c r="Q193" s="6">
        <v>156.6</v>
      </c>
      <c r="R193" s="6">
        <v>165.2</v>
      </c>
      <c r="S193" s="2">
        <v>180.7</v>
      </c>
    </row>
    <row r="194" spans="1:19">
      <c r="A194" s="2" t="s">
        <v>24</v>
      </c>
      <c r="B194" s="6">
        <v>46.494999999999997</v>
      </c>
      <c r="C194" s="6">
        <v>43.142000000000003</v>
      </c>
      <c r="D194" s="6">
        <v>46.774000000000001</v>
      </c>
      <c r="E194" s="6">
        <v>55.804000000000002</v>
      </c>
      <c r="F194" s="6">
        <v>56.4</v>
      </c>
      <c r="G194" s="6">
        <v>61.408000000000001</v>
      </c>
      <c r="H194" s="27">
        <v>63.411999999999999</v>
      </c>
      <c r="I194" s="27">
        <v>72.457999999999998</v>
      </c>
      <c r="J194" s="27">
        <v>68.343999999999994</v>
      </c>
      <c r="K194" s="27">
        <v>86.546000000000006</v>
      </c>
      <c r="L194" s="27">
        <v>78.234999999999999</v>
      </c>
      <c r="M194" s="27">
        <v>82.021000000000001</v>
      </c>
      <c r="N194" s="27">
        <v>91.83</v>
      </c>
      <c r="O194" s="6">
        <v>94.885000000000005</v>
      </c>
      <c r="P194" s="6">
        <v>93.674000000000007</v>
      </c>
      <c r="Q194" s="6">
        <v>96.278000000000006</v>
      </c>
      <c r="R194" s="6">
        <v>96.543999999999997</v>
      </c>
      <c r="S194" s="2">
        <v>95.569000000000003</v>
      </c>
    </row>
    <row r="195" spans="1:19">
      <c r="A195" s="2" t="s">
        <v>25</v>
      </c>
      <c r="B195" s="6">
        <v>57.5</v>
      </c>
      <c r="C195" s="6">
        <v>59.2</v>
      </c>
      <c r="D195" s="6">
        <v>80.415000000000006</v>
      </c>
      <c r="E195" s="6">
        <v>89.745000000000005</v>
      </c>
      <c r="F195" s="6">
        <v>79.155000000000001</v>
      </c>
      <c r="G195" s="6">
        <v>90.962000000000003</v>
      </c>
      <c r="H195" s="27">
        <v>86.2</v>
      </c>
      <c r="I195" s="27">
        <v>85.6</v>
      </c>
      <c r="J195" s="27">
        <v>84.3</v>
      </c>
      <c r="K195" s="27">
        <v>163.69999999999999</v>
      </c>
      <c r="L195" s="27">
        <v>169.1</v>
      </c>
      <c r="M195" s="27">
        <v>181.2</v>
      </c>
      <c r="N195" s="27">
        <v>189.7</v>
      </c>
      <c r="O195" s="6">
        <v>202.9</v>
      </c>
      <c r="P195" s="6">
        <v>203.1</v>
      </c>
      <c r="Q195" s="6">
        <v>215.6</v>
      </c>
      <c r="R195" s="6">
        <v>222.8</v>
      </c>
      <c r="S195" s="2">
        <v>238.3</v>
      </c>
    </row>
    <row r="196" spans="1:19">
      <c r="A196" s="2" t="s">
        <v>26</v>
      </c>
      <c r="B196" s="6">
        <v>53.1</v>
      </c>
      <c r="C196" s="6">
        <v>54.9</v>
      </c>
      <c r="D196" s="6">
        <v>50.2</v>
      </c>
      <c r="E196" s="6">
        <v>52.3</v>
      </c>
      <c r="F196" s="6">
        <v>54</v>
      </c>
      <c r="G196" s="6">
        <v>59.4</v>
      </c>
      <c r="H196" s="27">
        <v>66.400000000000006</v>
      </c>
      <c r="I196" s="27">
        <v>58.206000000000003</v>
      </c>
      <c r="J196" s="27">
        <v>68.944999999999993</v>
      </c>
      <c r="K196" s="27">
        <v>57.195</v>
      </c>
      <c r="L196" s="27">
        <v>67.412999999999997</v>
      </c>
      <c r="M196" s="27">
        <v>64.63</v>
      </c>
      <c r="N196" s="27">
        <v>70.792000000000002</v>
      </c>
      <c r="O196" s="6">
        <v>73.069000000000003</v>
      </c>
      <c r="P196" s="6">
        <v>64.856999999999999</v>
      </c>
      <c r="Q196" s="6">
        <v>72.707999999999998</v>
      </c>
      <c r="R196" s="6">
        <v>72.241</v>
      </c>
      <c r="S196" s="2">
        <v>73.756</v>
      </c>
    </row>
    <row r="197" spans="1:19">
      <c r="A197" s="2" t="s">
        <v>27</v>
      </c>
      <c r="B197" s="6">
        <v>77.822000000000003</v>
      </c>
      <c r="C197" s="6">
        <v>67.572999999999993</v>
      </c>
      <c r="D197" s="6">
        <v>97.900999999999996</v>
      </c>
      <c r="E197" s="6">
        <v>105.124</v>
      </c>
      <c r="F197" s="6">
        <v>112.008</v>
      </c>
      <c r="G197" s="6">
        <v>125.935</v>
      </c>
      <c r="H197" s="27">
        <v>143.708</v>
      </c>
      <c r="I197" s="27">
        <v>147.541</v>
      </c>
      <c r="J197" s="27">
        <v>150.072</v>
      </c>
      <c r="K197" s="27">
        <v>147.554</v>
      </c>
      <c r="L197" s="27">
        <v>139.792</v>
      </c>
      <c r="M197" s="27">
        <v>135.292</v>
      </c>
      <c r="N197" s="27">
        <v>140.25399999999999</v>
      </c>
      <c r="O197" s="6">
        <v>150.851</v>
      </c>
      <c r="P197" s="6">
        <v>150.214</v>
      </c>
      <c r="Q197" s="6">
        <v>161.99199999999999</v>
      </c>
      <c r="R197" s="6">
        <v>171.053</v>
      </c>
      <c r="S197" s="2">
        <v>185.45599999999999</v>
      </c>
    </row>
    <row r="198" spans="1:19">
      <c r="A198" s="2" t="s">
        <v>28</v>
      </c>
      <c r="B198" s="6">
        <v>16.509781</v>
      </c>
      <c r="C198" s="6">
        <v>22.007286000000001</v>
      </c>
      <c r="D198" s="6">
        <v>27.566344999999998</v>
      </c>
      <c r="E198" s="6">
        <v>26.929458</v>
      </c>
      <c r="F198" s="6">
        <v>27.597251</v>
      </c>
      <c r="G198" s="6">
        <v>26.594363999999999</v>
      </c>
      <c r="H198" s="27">
        <v>23.042255000000001</v>
      </c>
      <c r="I198" s="27">
        <v>20.018357000000002</v>
      </c>
      <c r="J198" s="27">
        <v>21.110488</v>
      </c>
      <c r="K198" s="27">
        <v>20.027832999999998</v>
      </c>
      <c r="L198" s="27">
        <v>18.849931999999999</v>
      </c>
      <c r="M198" s="27">
        <v>21.559981000000001</v>
      </c>
      <c r="N198" s="27">
        <v>19.557935000000001</v>
      </c>
      <c r="O198" s="6">
        <v>20.030421</v>
      </c>
      <c r="P198" s="6">
        <v>19.600504000000001</v>
      </c>
      <c r="Q198" s="6">
        <v>18.451000000000001</v>
      </c>
      <c r="R198" s="6">
        <v>19.268982000000001</v>
      </c>
      <c r="S198" s="2">
        <v>21.507717</v>
      </c>
    </row>
    <row r="199" spans="1:19">
      <c r="A199" s="2" t="s">
        <v>29</v>
      </c>
      <c r="B199" s="6">
        <v>97.668999999999997</v>
      </c>
      <c r="C199" s="6">
        <v>105.866</v>
      </c>
      <c r="D199" s="6">
        <v>129.822</v>
      </c>
      <c r="E199" s="6">
        <v>135.36799999999999</v>
      </c>
      <c r="F199" s="6">
        <v>142.197</v>
      </c>
      <c r="G199" s="6">
        <v>143.345</v>
      </c>
      <c r="H199" s="27">
        <v>149.97200000000001</v>
      </c>
      <c r="I199" s="27">
        <v>143.15799999999999</v>
      </c>
      <c r="J199" s="27">
        <v>175.39599999999999</v>
      </c>
      <c r="K199" s="27">
        <v>179.727</v>
      </c>
      <c r="L199" s="27">
        <v>184.77799999999999</v>
      </c>
      <c r="M199" s="27">
        <v>195.708</v>
      </c>
      <c r="N199" s="27">
        <v>210.011</v>
      </c>
      <c r="O199" s="6">
        <v>215.70099999999999</v>
      </c>
      <c r="P199" s="6">
        <v>198.39699999999999</v>
      </c>
      <c r="Q199" s="6">
        <v>206.096</v>
      </c>
      <c r="R199" s="6">
        <v>227.53299999999999</v>
      </c>
      <c r="S199" s="2">
        <v>255.11799999999999</v>
      </c>
    </row>
    <row r="200" spans="1:19">
      <c r="A200" s="2" t="s">
        <v>30</v>
      </c>
      <c r="B200" s="6">
        <v>38</v>
      </c>
      <c r="C200" s="6">
        <v>51.4</v>
      </c>
      <c r="D200" s="6">
        <v>72.400000000000006</v>
      </c>
      <c r="E200" s="6">
        <v>80.900000000000006</v>
      </c>
      <c r="F200" s="6">
        <v>96.4</v>
      </c>
      <c r="G200" s="6">
        <v>98.6</v>
      </c>
      <c r="H200" s="27">
        <v>93.2</v>
      </c>
      <c r="I200" s="27">
        <v>94.1</v>
      </c>
      <c r="J200" s="27">
        <v>96.3</v>
      </c>
      <c r="K200" s="27">
        <v>95.7</v>
      </c>
      <c r="L200" s="27">
        <v>98.4</v>
      </c>
      <c r="M200" s="27">
        <v>99.2</v>
      </c>
      <c r="N200" s="27">
        <v>103.9</v>
      </c>
      <c r="O200" s="6">
        <v>110.5</v>
      </c>
      <c r="P200" s="6">
        <v>111.1</v>
      </c>
      <c r="Q200" s="6">
        <v>113.8</v>
      </c>
      <c r="R200" s="6">
        <v>114.1</v>
      </c>
      <c r="S200" s="2">
        <v>117.6</v>
      </c>
    </row>
    <row r="201" spans="1:19">
      <c r="A201" s="2" t="s">
        <v>31</v>
      </c>
      <c r="B201" s="6">
        <v>48.8</v>
      </c>
      <c r="C201" s="6">
        <v>66.099999999999994</v>
      </c>
      <c r="D201" s="6">
        <v>61.4</v>
      </c>
      <c r="E201" s="6">
        <v>63.7</v>
      </c>
      <c r="F201" s="6">
        <v>65.3</v>
      </c>
      <c r="G201" s="6">
        <v>80.8</v>
      </c>
      <c r="H201" s="27">
        <v>75.3</v>
      </c>
      <c r="I201" s="27">
        <v>82.5</v>
      </c>
      <c r="J201" s="27">
        <v>76.2</v>
      </c>
      <c r="K201" s="27">
        <v>73.7</v>
      </c>
      <c r="L201" s="27">
        <v>76.599999999999994</v>
      </c>
      <c r="M201" s="27">
        <v>71.400000000000006</v>
      </c>
      <c r="N201" s="27">
        <v>73.3</v>
      </c>
      <c r="O201" s="6">
        <v>78.2</v>
      </c>
      <c r="P201" s="6">
        <v>75.5</v>
      </c>
      <c r="Q201" s="6">
        <v>83.6</v>
      </c>
      <c r="R201" s="6">
        <v>84</v>
      </c>
      <c r="S201" s="2">
        <v>98</v>
      </c>
    </row>
    <row r="202" spans="1:19">
      <c r="A202" s="2" t="s">
        <v>32</v>
      </c>
      <c r="B202" s="6">
        <v>52.356999999999999</v>
      </c>
      <c r="C202" s="6">
        <v>63.384</v>
      </c>
      <c r="D202" s="6">
        <v>78.39</v>
      </c>
      <c r="E202" s="6">
        <v>89.465999999999994</v>
      </c>
      <c r="F202" s="6">
        <v>95.638000000000005</v>
      </c>
      <c r="G202" s="6">
        <v>96.495000000000005</v>
      </c>
      <c r="H202" s="27">
        <v>105.482</v>
      </c>
      <c r="I202" s="27">
        <v>109.07599999999999</v>
      </c>
      <c r="J202" s="27">
        <v>101.733</v>
      </c>
      <c r="K202" s="27">
        <v>89.954999999999998</v>
      </c>
      <c r="L202" s="27">
        <v>86.551000000000002</v>
      </c>
      <c r="M202" s="27">
        <v>86.397999999999996</v>
      </c>
      <c r="N202" s="27">
        <v>90.448999999999998</v>
      </c>
      <c r="O202" s="6">
        <v>97.600999999999999</v>
      </c>
      <c r="P202" s="6">
        <v>91.287999999999997</v>
      </c>
      <c r="Q202" s="6">
        <v>101.82</v>
      </c>
      <c r="R202" s="6">
        <v>107.22199999999999</v>
      </c>
      <c r="S202" s="2">
        <v>118.96299999999999</v>
      </c>
    </row>
    <row r="203" spans="1:19">
      <c r="A203" s="3" t="s">
        <v>33</v>
      </c>
      <c r="B203" s="28">
        <f t="shared" ref="B203:G203" si="66">SUM(B190:B202)</f>
        <v>831.80888099999993</v>
      </c>
      <c r="C203" s="28">
        <f t="shared" si="66"/>
        <v>882.97218599999997</v>
      </c>
      <c r="D203" s="28">
        <f t="shared" si="66"/>
        <v>1088.2685449999999</v>
      </c>
      <c r="E203" s="28">
        <f t="shared" si="66"/>
        <v>1235.267758</v>
      </c>
      <c r="F203" s="28">
        <f t="shared" si="66"/>
        <v>1309.154151</v>
      </c>
      <c r="G203" s="28">
        <f t="shared" si="66"/>
        <v>1394.317364</v>
      </c>
      <c r="H203" s="28">
        <f t="shared" ref="H203" si="67">SUM(H190:H202)</f>
        <v>1428.8882550000001</v>
      </c>
      <c r="I203" s="28">
        <f t="shared" ref="I203" si="68">SUM(I190:I202)</f>
        <v>1451.7022569999999</v>
      </c>
      <c r="J203" s="28">
        <f t="shared" ref="J203:M203" si="69">SUM(J190:J202)</f>
        <v>1469.5539879999999</v>
      </c>
      <c r="K203" s="28">
        <f t="shared" si="69"/>
        <v>1547.0218330000002</v>
      </c>
      <c r="L203" s="28">
        <f t="shared" si="69"/>
        <v>1533.175432</v>
      </c>
      <c r="M203" s="28">
        <f t="shared" si="69"/>
        <v>1583.5789810000003</v>
      </c>
      <c r="N203" s="28">
        <f t="shared" ref="N203:S203" si="70">SUM(N190:N202)</f>
        <v>1637.6739350000003</v>
      </c>
      <c r="O203" s="8">
        <f t="shared" si="70"/>
        <v>1743.820021</v>
      </c>
      <c r="P203" s="8">
        <f t="shared" si="70"/>
        <v>1697.3113039999998</v>
      </c>
      <c r="Q203" s="8">
        <f t="shared" si="70"/>
        <v>1826.9099999999999</v>
      </c>
      <c r="R203" s="8">
        <f t="shared" si="70"/>
        <v>1902.010853</v>
      </c>
      <c r="S203" s="8">
        <f t="shared" si="70"/>
        <v>2067.5053169999996</v>
      </c>
    </row>
    <row r="204" spans="1:19">
      <c r="A204" s="2" t="s">
        <v>34</v>
      </c>
      <c r="B204" s="6">
        <v>1.1990000000000001</v>
      </c>
      <c r="C204" s="6">
        <v>0</v>
      </c>
      <c r="D204" s="6">
        <v>0</v>
      </c>
      <c r="E204" s="6">
        <v>0</v>
      </c>
      <c r="F204" s="6">
        <v>0</v>
      </c>
      <c r="G204" s="6">
        <v>0</v>
      </c>
      <c r="H204" s="27">
        <v>0.46700000000000003</v>
      </c>
      <c r="I204" s="27">
        <v>2.8340000000000001</v>
      </c>
      <c r="J204" s="27">
        <v>3.1019999999999999</v>
      </c>
      <c r="K204" s="27">
        <v>3.6080000000000001</v>
      </c>
      <c r="L204" s="27">
        <v>3.714</v>
      </c>
      <c r="M204" s="27">
        <v>2.4609999999999999</v>
      </c>
      <c r="N204" s="27">
        <v>3.0009999999999999</v>
      </c>
      <c r="O204" s="6">
        <v>2.4950000000000001</v>
      </c>
      <c r="P204" s="6">
        <v>1.65</v>
      </c>
      <c r="Q204" s="6">
        <v>2.077</v>
      </c>
      <c r="R204" s="6">
        <v>2.3959999999999999</v>
      </c>
      <c r="S204" s="2">
        <v>2.5409999999999999</v>
      </c>
    </row>
    <row r="205" spans="1:19">
      <c r="A205" s="2" t="s">
        <v>35</v>
      </c>
      <c r="B205" s="23"/>
      <c r="C205" s="23"/>
      <c r="D205" s="23"/>
      <c r="E205" s="23"/>
      <c r="F205" s="6">
        <v>0.53469999999999995</v>
      </c>
      <c r="G205" s="6">
        <v>0</v>
      </c>
      <c r="H205" s="27">
        <v>0.57569999999999999</v>
      </c>
      <c r="I205" s="27">
        <v>0.37659999999999999</v>
      </c>
      <c r="J205" s="27">
        <v>0.46400000000000002</v>
      </c>
      <c r="K205" s="27">
        <v>0.57869999999999999</v>
      </c>
      <c r="L205" s="27">
        <v>0.58079999999999998</v>
      </c>
      <c r="M205" s="27">
        <v>0.51790000000000003</v>
      </c>
      <c r="N205" s="27">
        <v>0.41949999999999998</v>
      </c>
      <c r="O205" s="6">
        <v>0.8004</v>
      </c>
      <c r="P205" s="6">
        <v>0.91559999999999997</v>
      </c>
      <c r="Q205" s="6">
        <v>0.86</v>
      </c>
      <c r="R205" s="6">
        <v>0.79990000000000006</v>
      </c>
      <c r="S205" s="2">
        <v>1.3293999999999999</v>
      </c>
    </row>
    <row r="206" spans="1:19">
      <c r="A206" s="2" t="s">
        <v>36</v>
      </c>
      <c r="B206" s="23"/>
      <c r="C206" s="23"/>
      <c r="D206" s="23"/>
      <c r="E206" s="23"/>
      <c r="F206" s="6">
        <v>0</v>
      </c>
      <c r="G206" s="6">
        <v>0.53520000000000001</v>
      </c>
      <c r="H206" s="27">
        <v>0</v>
      </c>
      <c r="I206" s="27">
        <v>0</v>
      </c>
      <c r="J206" s="27">
        <v>1.6390000000000002E-2</v>
      </c>
      <c r="K206" s="27">
        <v>1.6535000000000001E-2</v>
      </c>
      <c r="L206" s="27">
        <v>1.6633999999999999E-2</v>
      </c>
      <c r="M206" s="27">
        <v>0</v>
      </c>
      <c r="N206" s="27">
        <v>0</v>
      </c>
      <c r="O206" s="6">
        <v>1.2225E-2</v>
      </c>
      <c r="P206" s="6">
        <v>0.288213</v>
      </c>
      <c r="Q206" s="6">
        <v>0.11700000000000001</v>
      </c>
      <c r="R206" s="6">
        <v>9.2201000000000005E-2</v>
      </c>
      <c r="S206" s="2">
        <v>0.19759499999999999</v>
      </c>
    </row>
    <row r="207" spans="1:19">
      <c r="A207" s="2" t="s">
        <v>37</v>
      </c>
      <c r="B207" s="23"/>
      <c r="C207" s="23"/>
      <c r="D207" s="23"/>
      <c r="E207" s="23"/>
      <c r="F207" s="6">
        <v>0.54040600000000005</v>
      </c>
      <c r="G207" s="6">
        <v>0.19193399999999999</v>
      </c>
      <c r="H207" s="27">
        <v>0.21457200000000001</v>
      </c>
      <c r="I207" s="27">
        <v>0.23155300000000001</v>
      </c>
      <c r="J207" s="27">
        <v>0.24480000000000002</v>
      </c>
      <c r="K207" s="27">
        <v>0.343194</v>
      </c>
      <c r="L207" s="27">
        <v>0.46252699999999997</v>
      </c>
      <c r="M207" s="27">
        <v>0.80057800000000001</v>
      </c>
      <c r="N207" s="27">
        <v>0.811894</v>
      </c>
      <c r="O207" s="6">
        <v>1.1643790000000001</v>
      </c>
      <c r="P207" s="6">
        <v>0.79135500000000003</v>
      </c>
      <c r="Q207" s="6">
        <v>0</v>
      </c>
      <c r="R207" s="6">
        <v>0</v>
      </c>
      <c r="S207" s="2">
        <v>1.8258129999999999</v>
      </c>
    </row>
    <row r="208" spans="1:19">
      <c r="A208" s="2" t="s">
        <v>38</v>
      </c>
      <c r="B208" s="23"/>
      <c r="C208" s="23"/>
      <c r="D208" s="23"/>
      <c r="E208" s="23"/>
      <c r="F208" s="6">
        <v>0</v>
      </c>
      <c r="G208" s="6">
        <v>0</v>
      </c>
      <c r="H208" s="27">
        <v>0</v>
      </c>
      <c r="I208" s="27">
        <v>0</v>
      </c>
      <c r="J208" s="27">
        <v>0</v>
      </c>
      <c r="K208" s="27">
        <v>0</v>
      </c>
      <c r="L208" s="27">
        <v>0</v>
      </c>
      <c r="M208" s="27">
        <v>0</v>
      </c>
      <c r="N208" s="27">
        <v>0</v>
      </c>
      <c r="O208" s="6">
        <v>0</v>
      </c>
      <c r="P208" s="6">
        <v>0</v>
      </c>
      <c r="Q208" s="6">
        <v>0</v>
      </c>
      <c r="R208" s="6">
        <v>0</v>
      </c>
      <c r="S208" s="2">
        <v>0</v>
      </c>
    </row>
    <row r="209" spans="1:19">
      <c r="A209" s="3" t="s">
        <v>39</v>
      </c>
      <c r="B209" s="8">
        <f t="shared" ref="B209:G209" si="71">SUM(B203:B208)</f>
        <v>833.00788099999988</v>
      </c>
      <c r="C209" s="8">
        <f t="shared" si="71"/>
        <v>882.97218599999997</v>
      </c>
      <c r="D209" s="8">
        <f t="shared" si="71"/>
        <v>1088.2685449999999</v>
      </c>
      <c r="E209" s="8">
        <f t="shared" si="71"/>
        <v>1235.267758</v>
      </c>
      <c r="F209" s="8">
        <f t="shared" si="71"/>
        <v>1310.229257</v>
      </c>
      <c r="G209" s="8">
        <f t="shared" si="71"/>
        <v>1395.044498</v>
      </c>
      <c r="H209" s="8">
        <f t="shared" ref="H209" si="72">SUM(H203:H208)</f>
        <v>1430.1455270000004</v>
      </c>
      <c r="I209" s="8">
        <f t="shared" ref="I209" si="73">SUM(I203:I208)</f>
        <v>1455.1444100000001</v>
      </c>
      <c r="J209" s="8">
        <f t="shared" ref="J209:M209" si="74">SUM(J203:J208)</f>
        <v>1473.3811779999999</v>
      </c>
      <c r="K209" s="8">
        <f t="shared" si="74"/>
        <v>1551.5682620000002</v>
      </c>
      <c r="L209" s="8">
        <f t="shared" si="74"/>
        <v>1537.9493929999999</v>
      </c>
      <c r="M209" s="8">
        <f t="shared" si="74"/>
        <v>1587.3584590000005</v>
      </c>
      <c r="N209" s="8">
        <f t="shared" ref="N209:S209" si="75">SUM(N203:N208)</f>
        <v>1641.9063290000001</v>
      </c>
      <c r="O209" s="8">
        <f t="shared" si="75"/>
        <v>1748.292025</v>
      </c>
      <c r="P209" s="8">
        <f t="shared" si="75"/>
        <v>1700.9564720000001</v>
      </c>
      <c r="Q209" s="8">
        <f t="shared" si="75"/>
        <v>1829.9639999999997</v>
      </c>
      <c r="R209" s="8">
        <f t="shared" si="75"/>
        <v>1905.2989539999999</v>
      </c>
      <c r="S209" s="52">
        <f t="shared" si="75"/>
        <v>2073.3991249999999</v>
      </c>
    </row>
    <row r="211" spans="1:19">
      <c r="A211" s="3" t="s">
        <v>67</v>
      </c>
    </row>
    <row r="212" spans="1:19">
      <c r="A212" s="3"/>
      <c r="B212" s="3">
        <v>2006</v>
      </c>
      <c r="C212" s="3">
        <v>2007</v>
      </c>
      <c r="D212" s="3">
        <v>2008</v>
      </c>
      <c r="E212" s="3">
        <v>2009</v>
      </c>
      <c r="F212" s="3">
        <v>2010</v>
      </c>
      <c r="G212" s="3">
        <v>2011</v>
      </c>
      <c r="H212" s="3">
        <v>2012</v>
      </c>
      <c r="I212" s="3">
        <v>2013</v>
      </c>
      <c r="J212" s="3">
        <v>2014</v>
      </c>
      <c r="K212" s="3">
        <v>2015</v>
      </c>
      <c r="L212" s="3">
        <v>2016</v>
      </c>
      <c r="M212" s="3">
        <v>2017</v>
      </c>
      <c r="N212" s="3">
        <v>2018</v>
      </c>
      <c r="O212" s="41">
        <v>2019</v>
      </c>
      <c r="P212" s="41">
        <v>2020</v>
      </c>
      <c r="Q212" s="41">
        <v>2021</v>
      </c>
      <c r="R212" s="3">
        <v>2022</v>
      </c>
      <c r="S212" s="3">
        <v>2023</v>
      </c>
    </row>
    <row r="213" spans="1:19">
      <c r="A213" s="2" t="s">
        <v>20</v>
      </c>
      <c r="B213" s="23"/>
      <c r="C213" s="23"/>
      <c r="D213" s="23"/>
      <c r="E213" s="23"/>
      <c r="F213" s="23"/>
      <c r="G213" s="23"/>
      <c r="H213" s="27">
        <v>0</v>
      </c>
      <c r="I213" s="27">
        <v>0</v>
      </c>
      <c r="J213" s="27">
        <v>0</v>
      </c>
      <c r="K213" s="27">
        <v>0</v>
      </c>
      <c r="L213" s="27">
        <v>0</v>
      </c>
      <c r="M213" s="27">
        <v>0</v>
      </c>
      <c r="N213" s="27">
        <v>0</v>
      </c>
      <c r="O213" s="6">
        <v>0</v>
      </c>
      <c r="P213" s="6">
        <v>0</v>
      </c>
      <c r="Q213" s="6">
        <v>0</v>
      </c>
      <c r="R213" s="2">
        <v>0</v>
      </c>
      <c r="S213" s="2">
        <v>0</v>
      </c>
    </row>
    <row r="214" spans="1:19">
      <c r="A214" s="2" t="s">
        <v>21</v>
      </c>
      <c r="B214" s="23"/>
      <c r="C214" s="23"/>
      <c r="D214" s="23"/>
      <c r="E214" s="23"/>
      <c r="F214" s="23"/>
      <c r="G214" s="23"/>
      <c r="H214" s="27">
        <v>0</v>
      </c>
      <c r="I214" s="27">
        <v>0</v>
      </c>
      <c r="J214" s="27">
        <v>0</v>
      </c>
      <c r="K214" s="27">
        <v>11.725</v>
      </c>
      <c r="L214" s="27">
        <v>12.426</v>
      </c>
      <c r="M214" s="27">
        <v>15.098000000000001</v>
      </c>
      <c r="N214" s="27">
        <v>15.355</v>
      </c>
      <c r="O214" s="6">
        <v>16.693999999999999</v>
      </c>
      <c r="P214" s="6">
        <v>18.949000000000002</v>
      </c>
      <c r="Q214" s="6">
        <v>20.841999999999999</v>
      </c>
      <c r="R214" s="6">
        <v>19.834</v>
      </c>
      <c r="S214" s="2">
        <v>21.536000000000001</v>
      </c>
    </row>
    <row r="215" spans="1:19">
      <c r="A215" s="2" t="s">
        <v>22</v>
      </c>
      <c r="B215" s="23"/>
      <c r="C215" s="23"/>
      <c r="D215" s="23"/>
      <c r="E215" s="23"/>
      <c r="F215" s="23"/>
      <c r="G215" s="23"/>
      <c r="H215" s="27">
        <v>0</v>
      </c>
      <c r="I215" s="27">
        <v>0</v>
      </c>
      <c r="J215" s="27">
        <v>0</v>
      </c>
      <c r="K215" s="27">
        <v>0</v>
      </c>
      <c r="L215" s="27">
        <v>0</v>
      </c>
      <c r="M215" s="27">
        <v>0</v>
      </c>
      <c r="N215" s="27">
        <v>0</v>
      </c>
      <c r="O215" s="6">
        <v>0</v>
      </c>
      <c r="P215" s="6">
        <v>0</v>
      </c>
      <c r="Q215" s="6">
        <v>0</v>
      </c>
      <c r="R215" s="6">
        <v>0</v>
      </c>
      <c r="S215" s="6">
        <v>0</v>
      </c>
    </row>
    <row r="216" spans="1:19">
      <c r="A216" s="2" t="s">
        <v>23</v>
      </c>
      <c r="B216" s="23"/>
      <c r="C216" s="23"/>
      <c r="D216" s="23"/>
      <c r="E216" s="23"/>
      <c r="F216" s="23"/>
      <c r="G216" s="23"/>
      <c r="H216" s="27">
        <v>0</v>
      </c>
      <c r="I216" s="27">
        <v>0</v>
      </c>
      <c r="J216" s="27">
        <v>0</v>
      </c>
      <c r="K216" s="27">
        <v>0</v>
      </c>
      <c r="L216" s="27">
        <v>0</v>
      </c>
      <c r="M216" s="27">
        <v>0</v>
      </c>
      <c r="N216" s="27">
        <v>0</v>
      </c>
      <c r="O216" s="6">
        <v>0</v>
      </c>
      <c r="P216" s="6">
        <v>0</v>
      </c>
      <c r="Q216" s="6">
        <v>0</v>
      </c>
      <c r="R216" s="6">
        <v>0</v>
      </c>
      <c r="S216" s="6">
        <v>0</v>
      </c>
    </row>
    <row r="217" spans="1:19">
      <c r="A217" s="2" t="s">
        <v>24</v>
      </c>
      <c r="B217" s="23"/>
      <c r="C217" s="23"/>
      <c r="D217" s="23"/>
      <c r="E217" s="23"/>
      <c r="F217" s="23"/>
      <c r="G217" s="23"/>
      <c r="H217" s="27">
        <v>0</v>
      </c>
      <c r="I217" s="27">
        <v>0</v>
      </c>
      <c r="J217" s="27">
        <v>0</v>
      </c>
      <c r="K217" s="27">
        <v>0</v>
      </c>
      <c r="L217" s="27">
        <v>0</v>
      </c>
      <c r="M217" s="27">
        <v>0</v>
      </c>
      <c r="N217" s="27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</row>
    <row r="218" spans="1:19">
      <c r="A218" s="2" t="s">
        <v>25</v>
      </c>
      <c r="B218" s="23"/>
      <c r="C218" s="23"/>
      <c r="D218" s="23"/>
      <c r="E218" s="23"/>
      <c r="F218" s="23"/>
      <c r="G218" s="23"/>
      <c r="H218" s="27">
        <v>0</v>
      </c>
      <c r="I218" s="27">
        <v>0</v>
      </c>
      <c r="J218" s="27">
        <v>0</v>
      </c>
      <c r="K218" s="27">
        <v>0</v>
      </c>
      <c r="L218" s="27">
        <v>0</v>
      </c>
      <c r="M218" s="27">
        <v>0</v>
      </c>
      <c r="N218" s="27">
        <v>0</v>
      </c>
      <c r="O218" s="6">
        <v>0</v>
      </c>
      <c r="P218" s="6">
        <v>0</v>
      </c>
      <c r="Q218" s="6">
        <v>0</v>
      </c>
      <c r="R218" s="6">
        <v>0</v>
      </c>
      <c r="S218" s="6">
        <v>0</v>
      </c>
    </row>
    <row r="219" spans="1:19">
      <c r="A219" s="2" t="s">
        <v>26</v>
      </c>
      <c r="B219" s="23"/>
      <c r="C219" s="23"/>
      <c r="D219" s="23"/>
      <c r="E219" s="23"/>
      <c r="F219" s="23"/>
      <c r="G219" s="23"/>
      <c r="H219" s="27">
        <v>0</v>
      </c>
      <c r="I219" s="27">
        <v>0</v>
      </c>
      <c r="J219" s="27">
        <v>0</v>
      </c>
      <c r="K219" s="27">
        <v>0</v>
      </c>
      <c r="L219" s="27">
        <v>0</v>
      </c>
      <c r="M219" s="27">
        <v>0</v>
      </c>
      <c r="N219" s="27">
        <v>0</v>
      </c>
      <c r="O219" s="6">
        <v>0</v>
      </c>
      <c r="P219" s="6">
        <v>0</v>
      </c>
      <c r="Q219" s="6">
        <v>0</v>
      </c>
      <c r="R219" s="6">
        <v>0</v>
      </c>
      <c r="S219" s="6">
        <v>0</v>
      </c>
    </row>
    <row r="220" spans="1:19">
      <c r="A220" s="2" t="s">
        <v>27</v>
      </c>
      <c r="B220" s="23"/>
      <c r="C220" s="23"/>
      <c r="D220" s="23"/>
      <c r="E220" s="23"/>
      <c r="F220" s="23"/>
      <c r="G220" s="23"/>
      <c r="H220" s="27">
        <v>0</v>
      </c>
      <c r="I220" s="27">
        <v>0</v>
      </c>
      <c r="J220" s="27">
        <v>0</v>
      </c>
      <c r="K220" s="27">
        <v>0</v>
      </c>
      <c r="L220" s="27">
        <v>0</v>
      </c>
      <c r="M220" s="27">
        <v>0</v>
      </c>
      <c r="N220" s="27">
        <v>0</v>
      </c>
      <c r="O220" s="6">
        <v>0</v>
      </c>
      <c r="P220" s="6">
        <v>0</v>
      </c>
      <c r="Q220" s="6">
        <v>0</v>
      </c>
      <c r="R220" s="6">
        <v>0</v>
      </c>
      <c r="S220" s="6">
        <v>0</v>
      </c>
    </row>
    <row r="221" spans="1:19">
      <c r="A221" s="2" t="s">
        <v>28</v>
      </c>
      <c r="B221" s="23"/>
      <c r="C221" s="23"/>
      <c r="D221" s="23"/>
      <c r="E221" s="23"/>
      <c r="F221" s="23"/>
      <c r="G221" s="23"/>
      <c r="H221" s="27">
        <v>0</v>
      </c>
      <c r="I221" s="27">
        <v>0</v>
      </c>
      <c r="J221" s="27">
        <v>0</v>
      </c>
      <c r="K221" s="27">
        <v>0</v>
      </c>
      <c r="L221" s="27">
        <v>0</v>
      </c>
      <c r="M221" s="27">
        <v>0</v>
      </c>
      <c r="N221" s="27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</row>
    <row r="222" spans="1:19">
      <c r="A222" s="2" t="s">
        <v>29</v>
      </c>
      <c r="B222" s="23"/>
      <c r="C222" s="23"/>
      <c r="D222" s="23"/>
      <c r="E222" s="23"/>
      <c r="F222" s="23"/>
      <c r="G222" s="23"/>
      <c r="H222" s="27">
        <v>0</v>
      </c>
      <c r="I222" s="27">
        <v>0</v>
      </c>
      <c r="J222" s="27">
        <v>0</v>
      </c>
      <c r="K222" s="27">
        <v>0</v>
      </c>
      <c r="L222" s="27">
        <v>0</v>
      </c>
      <c r="M222" s="27">
        <v>0</v>
      </c>
      <c r="N222" s="27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</row>
    <row r="223" spans="1:19">
      <c r="A223" s="2" t="s">
        <v>30</v>
      </c>
      <c r="B223" s="23"/>
      <c r="C223" s="23"/>
      <c r="D223" s="23"/>
      <c r="E223" s="23"/>
      <c r="F223" s="23"/>
      <c r="G223" s="23"/>
      <c r="H223" s="27">
        <v>0</v>
      </c>
      <c r="I223" s="27">
        <v>0</v>
      </c>
      <c r="J223" s="27">
        <v>0</v>
      </c>
      <c r="K223" s="27">
        <v>0</v>
      </c>
      <c r="L223" s="27">
        <v>0</v>
      </c>
      <c r="M223" s="27">
        <v>0</v>
      </c>
      <c r="N223" s="27">
        <v>0</v>
      </c>
      <c r="O223" s="6">
        <v>0</v>
      </c>
      <c r="P223" s="6">
        <v>0</v>
      </c>
      <c r="Q223" s="6">
        <v>0</v>
      </c>
      <c r="R223" s="6">
        <v>0</v>
      </c>
      <c r="S223" s="6">
        <v>0</v>
      </c>
    </row>
    <row r="224" spans="1:19">
      <c r="A224" s="2" t="s">
        <v>31</v>
      </c>
      <c r="B224" s="23"/>
      <c r="C224" s="23"/>
      <c r="D224" s="23"/>
      <c r="E224" s="23"/>
      <c r="F224" s="23"/>
      <c r="G224" s="23"/>
      <c r="H224" s="27">
        <v>0</v>
      </c>
      <c r="I224" s="27">
        <v>0</v>
      </c>
      <c r="J224" s="27">
        <v>0</v>
      </c>
      <c r="K224" s="27">
        <v>0</v>
      </c>
      <c r="L224" s="27">
        <v>0</v>
      </c>
      <c r="M224" s="27">
        <v>0</v>
      </c>
      <c r="N224" s="27">
        <v>0</v>
      </c>
      <c r="O224" s="6">
        <v>0</v>
      </c>
      <c r="P224" s="6">
        <v>0</v>
      </c>
      <c r="Q224" s="6">
        <v>0</v>
      </c>
      <c r="R224" s="6">
        <v>0</v>
      </c>
      <c r="S224" s="6">
        <v>0</v>
      </c>
    </row>
    <row r="225" spans="1:19">
      <c r="A225" s="2" t="s">
        <v>32</v>
      </c>
      <c r="B225" s="23"/>
      <c r="C225" s="23"/>
      <c r="D225" s="23"/>
      <c r="E225" s="23"/>
      <c r="F225" s="23"/>
      <c r="G225" s="23"/>
      <c r="H225" s="27">
        <v>0</v>
      </c>
      <c r="I225" s="27">
        <v>0</v>
      </c>
      <c r="J225" s="27">
        <v>0</v>
      </c>
      <c r="K225" s="27">
        <v>0</v>
      </c>
      <c r="L225" s="27">
        <v>0</v>
      </c>
      <c r="M225" s="27">
        <v>0</v>
      </c>
      <c r="N225" s="27">
        <v>0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</row>
    <row r="226" spans="1:19">
      <c r="A226" s="3" t="s">
        <v>33</v>
      </c>
      <c r="B226" s="23"/>
      <c r="C226" s="23"/>
      <c r="D226" s="23"/>
      <c r="E226" s="23"/>
      <c r="F226" s="23"/>
      <c r="G226" s="23"/>
      <c r="H226" s="28">
        <f t="shared" ref="H226:M226" si="76">SUM(H213:H225)</f>
        <v>0</v>
      </c>
      <c r="I226" s="28">
        <f t="shared" si="76"/>
        <v>0</v>
      </c>
      <c r="J226" s="28">
        <f t="shared" si="76"/>
        <v>0</v>
      </c>
      <c r="K226" s="28">
        <f t="shared" si="76"/>
        <v>11.725</v>
      </c>
      <c r="L226" s="28">
        <f t="shared" si="76"/>
        <v>12.426</v>
      </c>
      <c r="M226" s="28">
        <f t="shared" si="76"/>
        <v>15.098000000000001</v>
      </c>
      <c r="N226" s="28">
        <f t="shared" ref="N226:S226" si="77">SUM(N213:N225)</f>
        <v>15.355</v>
      </c>
      <c r="O226" s="8">
        <f t="shared" si="77"/>
        <v>16.693999999999999</v>
      </c>
      <c r="P226" s="8">
        <f t="shared" si="77"/>
        <v>18.949000000000002</v>
      </c>
      <c r="Q226" s="8">
        <f t="shared" si="77"/>
        <v>20.841999999999999</v>
      </c>
      <c r="R226" s="8">
        <f t="shared" si="77"/>
        <v>19.834</v>
      </c>
      <c r="S226" s="8">
        <f t="shared" si="77"/>
        <v>21.536000000000001</v>
      </c>
    </row>
    <row r="227" spans="1:19">
      <c r="A227" s="2" t="s">
        <v>34</v>
      </c>
      <c r="B227" s="23"/>
      <c r="C227" s="23"/>
      <c r="D227" s="23"/>
      <c r="E227" s="23"/>
      <c r="F227" s="23"/>
      <c r="G227" s="23"/>
      <c r="H227" s="27">
        <v>0</v>
      </c>
      <c r="I227" s="27">
        <v>0</v>
      </c>
      <c r="J227" s="27">
        <v>0</v>
      </c>
      <c r="K227" s="27">
        <v>0</v>
      </c>
      <c r="L227" s="27">
        <v>0</v>
      </c>
      <c r="M227" s="27">
        <v>0</v>
      </c>
      <c r="N227" s="27">
        <v>0</v>
      </c>
      <c r="O227" s="6">
        <v>0</v>
      </c>
      <c r="P227" s="6">
        <v>0</v>
      </c>
      <c r="Q227" s="6">
        <v>0</v>
      </c>
      <c r="R227" s="6">
        <v>0</v>
      </c>
      <c r="S227" s="6">
        <v>0</v>
      </c>
    </row>
    <row r="228" spans="1:19">
      <c r="A228" s="2" t="s">
        <v>35</v>
      </c>
      <c r="B228" s="23"/>
      <c r="C228" s="23"/>
      <c r="D228" s="23"/>
      <c r="E228" s="23"/>
      <c r="F228" s="23"/>
      <c r="G228" s="23"/>
      <c r="H228" s="27">
        <v>0</v>
      </c>
      <c r="I228" s="27">
        <v>0</v>
      </c>
      <c r="J228" s="27">
        <v>0</v>
      </c>
      <c r="K228" s="27">
        <v>0</v>
      </c>
      <c r="L228" s="27">
        <v>0</v>
      </c>
      <c r="M228" s="27">
        <v>0</v>
      </c>
      <c r="N228" s="27">
        <v>0</v>
      </c>
      <c r="O228" s="6">
        <v>0</v>
      </c>
      <c r="P228" s="6">
        <v>0</v>
      </c>
      <c r="Q228" s="6">
        <v>0</v>
      </c>
      <c r="R228" s="6">
        <v>0</v>
      </c>
      <c r="S228" s="6">
        <v>0</v>
      </c>
    </row>
    <row r="229" spans="1:19">
      <c r="A229" s="2" t="s">
        <v>36</v>
      </c>
      <c r="B229" s="23"/>
      <c r="C229" s="23"/>
      <c r="D229" s="23"/>
      <c r="E229" s="23"/>
      <c r="F229" s="23"/>
      <c r="G229" s="23"/>
      <c r="H229" s="27">
        <v>0</v>
      </c>
      <c r="I229" s="27">
        <v>0</v>
      </c>
      <c r="J229" s="27">
        <v>0</v>
      </c>
      <c r="K229" s="27">
        <v>0</v>
      </c>
      <c r="L229" s="27">
        <v>0</v>
      </c>
      <c r="M229" s="27">
        <v>0</v>
      </c>
      <c r="N229" s="27">
        <v>0</v>
      </c>
      <c r="O229" s="6">
        <v>0</v>
      </c>
      <c r="P229" s="6">
        <v>0</v>
      </c>
      <c r="Q229" s="6">
        <v>0</v>
      </c>
      <c r="R229" s="6">
        <v>0</v>
      </c>
      <c r="S229" s="6">
        <v>0</v>
      </c>
    </row>
    <row r="230" spans="1:19">
      <c r="A230" s="2" t="s">
        <v>37</v>
      </c>
      <c r="B230" s="23"/>
      <c r="C230" s="23"/>
      <c r="D230" s="23"/>
      <c r="E230" s="23"/>
      <c r="F230" s="23"/>
      <c r="G230" s="23"/>
      <c r="H230" s="27">
        <v>0</v>
      </c>
      <c r="I230" s="27">
        <v>0</v>
      </c>
      <c r="J230" s="27">
        <v>0</v>
      </c>
      <c r="K230" s="27">
        <v>0</v>
      </c>
      <c r="L230" s="27">
        <v>0</v>
      </c>
      <c r="M230" s="27">
        <v>0</v>
      </c>
      <c r="N230" s="27">
        <v>0</v>
      </c>
      <c r="O230" s="6">
        <v>0</v>
      </c>
      <c r="P230" s="6">
        <v>0</v>
      </c>
      <c r="Q230" s="6">
        <v>0</v>
      </c>
      <c r="R230" s="6">
        <v>0</v>
      </c>
      <c r="S230" s="6">
        <v>0</v>
      </c>
    </row>
    <row r="231" spans="1:19">
      <c r="A231" s="2" t="s">
        <v>38</v>
      </c>
      <c r="B231" s="23"/>
      <c r="C231" s="23"/>
      <c r="D231" s="23"/>
      <c r="E231" s="23"/>
      <c r="F231" s="23"/>
      <c r="G231" s="23"/>
      <c r="H231" s="27">
        <v>0</v>
      </c>
      <c r="I231" s="27">
        <v>0</v>
      </c>
      <c r="J231" s="27">
        <v>0</v>
      </c>
      <c r="K231" s="27">
        <v>0</v>
      </c>
      <c r="L231" s="27">
        <v>0</v>
      </c>
      <c r="M231" s="27">
        <v>0</v>
      </c>
      <c r="N231" s="27">
        <v>0</v>
      </c>
      <c r="O231" s="6">
        <v>0</v>
      </c>
      <c r="P231" s="6">
        <v>0</v>
      </c>
      <c r="Q231" s="6">
        <v>0</v>
      </c>
      <c r="R231" s="6">
        <v>0</v>
      </c>
      <c r="S231" s="6">
        <v>0</v>
      </c>
    </row>
    <row r="232" spans="1:19">
      <c r="A232" s="3" t="s">
        <v>39</v>
      </c>
      <c r="B232" s="23"/>
      <c r="C232" s="23"/>
      <c r="D232" s="23"/>
      <c r="E232" s="23"/>
      <c r="F232" s="23"/>
      <c r="G232" s="23"/>
      <c r="H232" s="8">
        <f t="shared" ref="H232:M232" si="78">SUM(H226:H231)</f>
        <v>0</v>
      </c>
      <c r="I232" s="8">
        <f t="shared" si="78"/>
        <v>0</v>
      </c>
      <c r="J232" s="8">
        <f t="shared" si="78"/>
        <v>0</v>
      </c>
      <c r="K232" s="8">
        <f t="shared" si="78"/>
        <v>11.725</v>
      </c>
      <c r="L232" s="8">
        <f t="shared" si="78"/>
        <v>12.426</v>
      </c>
      <c r="M232" s="8">
        <f t="shared" si="78"/>
        <v>15.098000000000001</v>
      </c>
      <c r="N232" s="8">
        <f t="shared" ref="N232:S232" si="79">SUM(N226:N231)</f>
        <v>15.355</v>
      </c>
      <c r="O232" s="8">
        <f t="shared" si="79"/>
        <v>16.693999999999999</v>
      </c>
      <c r="P232" s="8">
        <f t="shared" si="79"/>
        <v>18.949000000000002</v>
      </c>
      <c r="Q232" s="8">
        <f t="shared" si="79"/>
        <v>20.841999999999999</v>
      </c>
      <c r="R232" s="8">
        <f t="shared" si="79"/>
        <v>19.834</v>
      </c>
      <c r="S232" s="8">
        <f t="shared" si="79"/>
        <v>21.536000000000001</v>
      </c>
    </row>
    <row r="234" spans="1:19">
      <c r="A234" s="3" t="s">
        <v>68</v>
      </c>
    </row>
    <row r="235" spans="1:19">
      <c r="A235" s="3"/>
      <c r="B235" s="3">
        <v>2006</v>
      </c>
      <c r="C235" s="3">
        <v>2007</v>
      </c>
      <c r="D235" s="3">
        <v>2008</v>
      </c>
      <c r="E235" s="3">
        <v>2009</v>
      </c>
      <c r="F235" s="3">
        <v>2010</v>
      </c>
      <c r="G235" s="3">
        <v>2011</v>
      </c>
      <c r="H235" s="3">
        <v>2012</v>
      </c>
      <c r="I235" s="3">
        <v>2013</v>
      </c>
      <c r="J235" s="3">
        <v>2014</v>
      </c>
      <c r="K235" s="3">
        <v>2015</v>
      </c>
      <c r="L235" s="3">
        <v>2016</v>
      </c>
      <c r="M235" s="3">
        <v>2017</v>
      </c>
      <c r="N235" s="3">
        <v>2018</v>
      </c>
      <c r="O235" s="41">
        <v>2019</v>
      </c>
      <c r="P235" s="41">
        <v>2020</v>
      </c>
      <c r="Q235" s="3">
        <v>2021</v>
      </c>
      <c r="R235" s="3">
        <v>2022</v>
      </c>
      <c r="S235" s="3">
        <v>2023</v>
      </c>
    </row>
    <row r="236" spans="1:19">
      <c r="A236" s="2" t="s">
        <v>20</v>
      </c>
      <c r="B236" s="23"/>
      <c r="C236" s="23"/>
      <c r="D236" s="23"/>
      <c r="E236" s="23"/>
      <c r="F236" s="23"/>
      <c r="G236" s="23"/>
      <c r="H236" s="27">
        <v>0</v>
      </c>
      <c r="I236" s="27">
        <v>0</v>
      </c>
      <c r="J236" s="27">
        <v>0</v>
      </c>
      <c r="K236" s="27">
        <v>0</v>
      </c>
      <c r="L236" s="27">
        <v>0</v>
      </c>
      <c r="M236" s="27">
        <v>0</v>
      </c>
      <c r="N236" s="27">
        <v>0</v>
      </c>
      <c r="O236" s="6">
        <v>0</v>
      </c>
      <c r="P236" s="6">
        <v>0</v>
      </c>
      <c r="Q236" s="6">
        <v>0</v>
      </c>
      <c r="R236" s="6">
        <v>0</v>
      </c>
      <c r="S236" s="2">
        <v>0</v>
      </c>
    </row>
    <row r="237" spans="1:19">
      <c r="A237" s="2" t="s">
        <v>21</v>
      </c>
      <c r="B237" s="23"/>
      <c r="C237" s="23"/>
      <c r="D237" s="23"/>
      <c r="E237" s="23"/>
      <c r="F237" s="23"/>
      <c r="G237" s="23"/>
      <c r="H237" s="27">
        <v>0</v>
      </c>
      <c r="I237" s="27">
        <v>0</v>
      </c>
      <c r="J237" s="27">
        <v>0</v>
      </c>
      <c r="K237" s="27">
        <v>3.7210000000000001</v>
      </c>
      <c r="L237" s="27">
        <v>2.2610000000000001</v>
      </c>
      <c r="M237" s="27">
        <v>2.1480000000000001</v>
      </c>
      <c r="N237" s="27">
        <v>3.0659999999999998</v>
      </c>
      <c r="O237" s="6">
        <v>0.04</v>
      </c>
      <c r="P237" s="6">
        <v>1.546</v>
      </c>
      <c r="Q237" s="6">
        <v>2.1760000000000002</v>
      </c>
      <c r="R237" s="6">
        <v>0.93100000000000005</v>
      </c>
      <c r="S237" s="2">
        <v>0.19</v>
      </c>
    </row>
    <row r="238" spans="1:19">
      <c r="A238" s="2" t="s">
        <v>22</v>
      </c>
      <c r="B238" s="23"/>
      <c r="C238" s="23"/>
      <c r="D238" s="23"/>
      <c r="E238" s="23"/>
      <c r="F238" s="23"/>
      <c r="G238" s="23"/>
      <c r="H238" s="27">
        <v>0</v>
      </c>
      <c r="I238" s="27">
        <v>0</v>
      </c>
      <c r="J238" s="27">
        <v>0</v>
      </c>
      <c r="K238" s="27">
        <v>0</v>
      </c>
      <c r="L238" s="27">
        <v>0</v>
      </c>
      <c r="M238" s="27">
        <v>0</v>
      </c>
      <c r="N238" s="27">
        <v>0</v>
      </c>
      <c r="O238" s="6">
        <v>0</v>
      </c>
      <c r="P238" s="6">
        <v>0</v>
      </c>
      <c r="Q238" s="6">
        <v>0</v>
      </c>
      <c r="R238" s="6">
        <v>0</v>
      </c>
      <c r="S238" s="2">
        <v>0</v>
      </c>
    </row>
    <row r="239" spans="1:19">
      <c r="A239" s="2" t="s">
        <v>23</v>
      </c>
      <c r="B239" s="23"/>
      <c r="C239" s="23"/>
      <c r="D239" s="23"/>
      <c r="E239" s="23"/>
      <c r="F239" s="23"/>
      <c r="G239" s="23"/>
      <c r="H239" s="27">
        <v>0</v>
      </c>
      <c r="I239" s="27">
        <v>0</v>
      </c>
      <c r="J239" s="27">
        <v>0</v>
      </c>
      <c r="K239" s="27">
        <v>0</v>
      </c>
      <c r="L239" s="27">
        <v>0</v>
      </c>
      <c r="M239" s="27">
        <v>0</v>
      </c>
      <c r="N239" s="27">
        <v>0</v>
      </c>
      <c r="O239" s="6">
        <v>0</v>
      </c>
      <c r="P239" s="6">
        <v>0</v>
      </c>
      <c r="Q239" s="6">
        <v>0</v>
      </c>
      <c r="R239" s="6">
        <v>0</v>
      </c>
      <c r="S239" s="2">
        <v>0</v>
      </c>
    </row>
    <row r="240" spans="1:19">
      <c r="A240" s="2" t="s">
        <v>24</v>
      </c>
      <c r="B240" s="23"/>
      <c r="C240" s="23"/>
      <c r="D240" s="23"/>
      <c r="E240" s="23"/>
      <c r="F240" s="23"/>
      <c r="G240" s="23"/>
      <c r="H240" s="27">
        <v>0</v>
      </c>
      <c r="I240" s="27">
        <v>0</v>
      </c>
      <c r="J240" s="27">
        <v>0</v>
      </c>
      <c r="K240" s="27">
        <v>0</v>
      </c>
      <c r="L240" s="27">
        <v>0</v>
      </c>
      <c r="M240" s="27">
        <v>0</v>
      </c>
      <c r="N240" s="27">
        <v>0</v>
      </c>
      <c r="O240" s="6">
        <v>0</v>
      </c>
      <c r="P240" s="6">
        <v>0</v>
      </c>
      <c r="Q240" s="6">
        <v>0</v>
      </c>
      <c r="R240" s="6">
        <v>0</v>
      </c>
      <c r="S240" s="2">
        <v>0</v>
      </c>
    </row>
    <row r="241" spans="1:19">
      <c r="A241" s="2" t="s">
        <v>25</v>
      </c>
      <c r="B241" s="23"/>
      <c r="C241" s="23"/>
      <c r="D241" s="23"/>
      <c r="E241" s="23"/>
      <c r="F241" s="23"/>
      <c r="G241" s="23"/>
      <c r="H241" s="27">
        <v>0</v>
      </c>
      <c r="I241" s="27">
        <v>0</v>
      </c>
      <c r="J241" s="27">
        <v>0</v>
      </c>
      <c r="K241" s="27">
        <v>0</v>
      </c>
      <c r="L241" s="27">
        <v>0</v>
      </c>
      <c r="M241" s="27">
        <v>0</v>
      </c>
      <c r="N241" s="27">
        <v>0</v>
      </c>
      <c r="O241" s="6">
        <v>0</v>
      </c>
      <c r="P241" s="6">
        <v>0</v>
      </c>
      <c r="Q241" s="6">
        <v>0</v>
      </c>
      <c r="R241" s="6">
        <v>0</v>
      </c>
      <c r="S241" s="2">
        <v>0</v>
      </c>
    </row>
    <row r="242" spans="1:19">
      <c r="A242" s="2" t="s">
        <v>26</v>
      </c>
      <c r="B242" s="23"/>
      <c r="C242" s="23"/>
      <c r="D242" s="23"/>
      <c r="E242" s="23"/>
      <c r="F242" s="23"/>
      <c r="G242" s="23"/>
      <c r="H242" s="27">
        <v>0</v>
      </c>
      <c r="I242" s="27">
        <v>0</v>
      </c>
      <c r="J242" s="27">
        <v>0</v>
      </c>
      <c r="K242" s="27">
        <v>0</v>
      </c>
      <c r="L242" s="27">
        <v>0</v>
      </c>
      <c r="M242" s="27">
        <v>0</v>
      </c>
      <c r="N242" s="27">
        <v>0</v>
      </c>
      <c r="O242" s="6">
        <v>0</v>
      </c>
      <c r="P242" s="6">
        <v>0</v>
      </c>
      <c r="Q242" s="6">
        <v>0</v>
      </c>
      <c r="R242" s="6">
        <v>0</v>
      </c>
      <c r="S242" s="2">
        <v>0</v>
      </c>
    </row>
    <row r="243" spans="1:19">
      <c r="A243" s="2" t="s">
        <v>27</v>
      </c>
      <c r="B243" s="23"/>
      <c r="C243" s="23"/>
      <c r="D243" s="23"/>
      <c r="E243" s="23"/>
      <c r="F243" s="23"/>
      <c r="G243" s="23"/>
      <c r="H243" s="27">
        <v>0</v>
      </c>
      <c r="I243" s="27">
        <v>0</v>
      </c>
      <c r="J243" s="27">
        <v>0</v>
      </c>
      <c r="K243" s="27">
        <v>0</v>
      </c>
      <c r="L243" s="27">
        <v>0</v>
      </c>
      <c r="M243" s="27">
        <v>0</v>
      </c>
      <c r="N243" s="27">
        <v>0</v>
      </c>
      <c r="O243" s="6">
        <v>0</v>
      </c>
      <c r="P243" s="6">
        <v>0</v>
      </c>
      <c r="Q243" s="6">
        <v>0</v>
      </c>
      <c r="R243" s="6">
        <v>0</v>
      </c>
      <c r="S243" s="2">
        <v>0</v>
      </c>
    </row>
    <row r="244" spans="1:19">
      <c r="A244" s="2" t="s">
        <v>28</v>
      </c>
      <c r="B244" s="23"/>
      <c r="C244" s="23"/>
      <c r="D244" s="23"/>
      <c r="E244" s="23"/>
      <c r="F244" s="23"/>
      <c r="G244" s="23"/>
      <c r="H244" s="27">
        <v>0</v>
      </c>
      <c r="I244" s="27">
        <v>0</v>
      </c>
      <c r="J244" s="27">
        <v>0</v>
      </c>
      <c r="K244" s="27">
        <v>0</v>
      </c>
      <c r="L244" s="27">
        <v>0</v>
      </c>
      <c r="M244" s="27">
        <v>0</v>
      </c>
      <c r="N244" s="27">
        <v>0</v>
      </c>
      <c r="O244" s="6">
        <v>0</v>
      </c>
      <c r="P244" s="6">
        <v>0</v>
      </c>
      <c r="Q244" s="6">
        <v>0</v>
      </c>
      <c r="R244" s="6">
        <v>0</v>
      </c>
      <c r="S244" s="2">
        <v>0</v>
      </c>
    </row>
    <row r="245" spans="1:19">
      <c r="A245" s="2" t="s">
        <v>29</v>
      </c>
      <c r="B245" s="23"/>
      <c r="C245" s="23"/>
      <c r="D245" s="23"/>
      <c r="E245" s="23"/>
      <c r="F245" s="23"/>
      <c r="G245" s="23"/>
      <c r="H245" s="27">
        <v>0</v>
      </c>
      <c r="I245" s="27">
        <v>0</v>
      </c>
      <c r="J245" s="27">
        <v>0</v>
      </c>
      <c r="K245" s="27">
        <v>0</v>
      </c>
      <c r="L245" s="27">
        <v>0</v>
      </c>
      <c r="M245" s="27">
        <v>0</v>
      </c>
      <c r="N245" s="27">
        <v>0</v>
      </c>
      <c r="O245" s="6">
        <v>0</v>
      </c>
      <c r="P245" s="6">
        <v>0</v>
      </c>
      <c r="Q245" s="6">
        <v>0</v>
      </c>
      <c r="R245" s="6">
        <v>0</v>
      </c>
      <c r="S245" s="2">
        <v>0</v>
      </c>
    </row>
    <row r="246" spans="1:19">
      <c r="A246" s="2" t="s">
        <v>30</v>
      </c>
      <c r="B246" s="23"/>
      <c r="C246" s="23"/>
      <c r="D246" s="23"/>
      <c r="E246" s="23"/>
      <c r="F246" s="23"/>
      <c r="G246" s="23"/>
      <c r="H246" s="27">
        <v>0</v>
      </c>
      <c r="I246" s="27">
        <v>0</v>
      </c>
      <c r="J246" s="27">
        <v>0</v>
      </c>
      <c r="K246" s="27">
        <v>0</v>
      </c>
      <c r="L246" s="27">
        <v>0</v>
      </c>
      <c r="M246" s="27">
        <v>0</v>
      </c>
      <c r="N246" s="27">
        <v>0</v>
      </c>
      <c r="O246" s="6">
        <v>0</v>
      </c>
      <c r="P246" s="6">
        <v>0</v>
      </c>
      <c r="Q246" s="6">
        <v>0</v>
      </c>
      <c r="R246" s="6">
        <v>0</v>
      </c>
      <c r="S246" s="2">
        <v>0</v>
      </c>
    </row>
    <row r="247" spans="1:19">
      <c r="A247" s="2" t="s">
        <v>31</v>
      </c>
      <c r="B247" s="23"/>
      <c r="C247" s="23"/>
      <c r="D247" s="23"/>
      <c r="E247" s="23"/>
      <c r="F247" s="23"/>
      <c r="G247" s="23"/>
      <c r="H247" s="27">
        <v>0</v>
      </c>
      <c r="I247" s="27">
        <v>0</v>
      </c>
      <c r="J247" s="27">
        <v>0</v>
      </c>
      <c r="K247" s="27">
        <v>0</v>
      </c>
      <c r="L247" s="27">
        <v>0</v>
      </c>
      <c r="M247" s="27">
        <v>0</v>
      </c>
      <c r="N247" s="27">
        <v>0</v>
      </c>
      <c r="O247" s="6">
        <v>0</v>
      </c>
      <c r="P247" s="6">
        <v>0</v>
      </c>
      <c r="Q247" s="6">
        <v>0</v>
      </c>
      <c r="R247" s="6">
        <v>0</v>
      </c>
      <c r="S247" s="2">
        <v>0</v>
      </c>
    </row>
    <row r="248" spans="1:19">
      <c r="A248" s="2" t="s">
        <v>32</v>
      </c>
      <c r="B248" s="23"/>
      <c r="C248" s="23"/>
      <c r="D248" s="23"/>
      <c r="E248" s="23"/>
      <c r="F248" s="23"/>
      <c r="G248" s="23"/>
      <c r="H248" s="27">
        <v>0</v>
      </c>
      <c r="I248" s="27">
        <v>0</v>
      </c>
      <c r="J248" s="27">
        <v>0</v>
      </c>
      <c r="K248" s="27">
        <v>0</v>
      </c>
      <c r="L248" s="27">
        <v>0</v>
      </c>
      <c r="M248" s="27">
        <v>0</v>
      </c>
      <c r="N248" s="27">
        <v>0</v>
      </c>
      <c r="O248" s="6">
        <v>0</v>
      </c>
      <c r="P248" s="6">
        <v>0</v>
      </c>
      <c r="Q248" s="6">
        <v>0.98599999999999999</v>
      </c>
      <c r="R248" s="6">
        <v>0.33200000000000002</v>
      </c>
      <c r="S248" s="2">
        <v>0</v>
      </c>
    </row>
    <row r="249" spans="1:19">
      <c r="A249" s="3" t="s">
        <v>33</v>
      </c>
      <c r="B249" s="23"/>
      <c r="C249" s="23"/>
      <c r="D249" s="23"/>
      <c r="E249" s="23"/>
      <c r="F249" s="23"/>
      <c r="G249" s="23"/>
      <c r="H249" s="28">
        <f t="shared" ref="H249" si="80">SUM(H236:H248)</f>
        <v>0</v>
      </c>
      <c r="I249" s="28">
        <f t="shared" ref="I249" si="81">SUM(I236:I248)</f>
        <v>0</v>
      </c>
      <c r="J249" s="28">
        <f t="shared" ref="J249:M249" si="82">SUM(J236:J248)</f>
        <v>0</v>
      </c>
      <c r="K249" s="28">
        <f t="shared" si="82"/>
        <v>3.7210000000000001</v>
      </c>
      <c r="L249" s="28">
        <f t="shared" si="82"/>
        <v>2.2610000000000001</v>
      </c>
      <c r="M249" s="28">
        <f t="shared" si="82"/>
        <v>2.1480000000000001</v>
      </c>
      <c r="N249" s="28">
        <f t="shared" ref="N249:S249" si="83">SUM(N236:N248)</f>
        <v>3.0659999999999998</v>
      </c>
      <c r="O249" s="8">
        <f t="shared" si="83"/>
        <v>0.04</v>
      </c>
      <c r="P249" s="8">
        <f t="shared" si="83"/>
        <v>1.546</v>
      </c>
      <c r="Q249" s="8">
        <f t="shared" si="83"/>
        <v>3.1619999999999999</v>
      </c>
      <c r="R249" s="8">
        <f t="shared" si="83"/>
        <v>1.2630000000000001</v>
      </c>
      <c r="S249" s="8">
        <f t="shared" si="83"/>
        <v>0.19</v>
      </c>
    </row>
    <row r="250" spans="1:19">
      <c r="A250" s="2" t="s">
        <v>34</v>
      </c>
      <c r="B250" s="23"/>
      <c r="C250" s="23"/>
      <c r="D250" s="23"/>
      <c r="E250" s="23"/>
      <c r="F250" s="23"/>
      <c r="G250" s="23"/>
      <c r="H250" s="27">
        <v>0</v>
      </c>
      <c r="I250" s="27">
        <v>0</v>
      </c>
      <c r="J250" s="27">
        <v>0</v>
      </c>
      <c r="K250" s="27">
        <v>0</v>
      </c>
      <c r="L250" s="27">
        <v>0</v>
      </c>
      <c r="M250" s="27">
        <v>0</v>
      </c>
      <c r="N250" s="27">
        <v>0</v>
      </c>
      <c r="O250" s="6">
        <v>0</v>
      </c>
      <c r="P250" s="6">
        <v>0</v>
      </c>
      <c r="Q250" s="6">
        <v>0</v>
      </c>
      <c r="R250" s="6">
        <v>0</v>
      </c>
      <c r="S250" s="2">
        <v>0</v>
      </c>
    </row>
    <row r="251" spans="1:19">
      <c r="A251" s="2" t="s">
        <v>35</v>
      </c>
      <c r="B251" s="23"/>
      <c r="C251" s="23"/>
      <c r="D251" s="23"/>
      <c r="E251" s="23"/>
      <c r="F251" s="23"/>
      <c r="G251" s="23"/>
      <c r="H251" s="27">
        <v>0</v>
      </c>
      <c r="I251" s="27">
        <v>0</v>
      </c>
      <c r="J251" s="27">
        <v>0</v>
      </c>
      <c r="K251" s="27">
        <v>0</v>
      </c>
      <c r="L251" s="27">
        <v>0</v>
      </c>
      <c r="M251" s="27">
        <v>0</v>
      </c>
      <c r="N251" s="27">
        <v>0</v>
      </c>
      <c r="O251" s="6">
        <v>0</v>
      </c>
      <c r="P251" s="6">
        <v>0</v>
      </c>
      <c r="Q251" s="6">
        <v>0</v>
      </c>
      <c r="R251" s="6">
        <v>0</v>
      </c>
      <c r="S251" s="2">
        <v>0</v>
      </c>
    </row>
    <row r="252" spans="1:19">
      <c r="A252" s="2" t="s">
        <v>36</v>
      </c>
      <c r="B252" s="23"/>
      <c r="C252" s="23"/>
      <c r="D252" s="23"/>
      <c r="E252" s="23"/>
      <c r="F252" s="23"/>
      <c r="G252" s="23"/>
      <c r="H252" s="27">
        <v>0</v>
      </c>
      <c r="I252" s="27">
        <v>0</v>
      </c>
      <c r="J252" s="27">
        <v>0</v>
      </c>
      <c r="K252" s="27">
        <v>0</v>
      </c>
      <c r="L252" s="27">
        <v>0</v>
      </c>
      <c r="M252" s="27">
        <v>0</v>
      </c>
      <c r="N252" s="27">
        <v>0</v>
      </c>
      <c r="O252" s="6">
        <v>0</v>
      </c>
      <c r="P252" s="6">
        <v>0</v>
      </c>
      <c r="Q252" s="6">
        <v>0</v>
      </c>
      <c r="R252" s="6">
        <v>0</v>
      </c>
      <c r="S252" s="2">
        <v>0</v>
      </c>
    </row>
    <row r="253" spans="1:19">
      <c r="A253" s="2" t="s">
        <v>37</v>
      </c>
      <c r="B253" s="23"/>
      <c r="C253" s="23"/>
      <c r="D253" s="23"/>
      <c r="E253" s="23"/>
      <c r="F253" s="23"/>
      <c r="G253" s="23"/>
      <c r="H253" s="27">
        <v>0</v>
      </c>
      <c r="I253" s="27">
        <v>0</v>
      </c>
      <c r="J253" s="27">
        <v>0</v>
      </c>
      <c r="K253" s="27">
        <v>0</v>
      </c>
      <c r="L253" s="27">
        <v>0</v>
      </c>
      <c r="M253" s="27">
        <v>0</v>
      </c>
      <c r="N253" s="27">
        <v>0</v>
      </c>
      <c r="O253" s="6">
        <v>0</v>
      </c>
      <c r="P253" s="6">
        <v>0</v>
      </c>
      <c r="Q253" s="6">
        <v>0</v>
      </c>
      <c r="R253" s="6">
        <v>0</v>
      </c>
      <c r="S253" s="2">
        <v>0</v>
      </c>
    </row>
    <row r="254" spans="1:19">
      <c r="A254" s="2" t="s">
        <v>38</v>
      </c>
      <c r="B254" s="23"/>
      <c r="C254" s="23"/>
      <c r="D254" s="23"/>
      <c r="E254" s="23"/>
      <c r="F254" s="23"/>
      <c r="G254" s="23"/>
      <c r="H254" s="27">
        <v>0</v>
      </c>
      <c r="I254" s="27">
        <v>0</v>
      </c>
      <c r="J254" s="27">
        <v>0</v>
      </c>
      <c r="K254" s="27">
        <v>0</v>
      </c>
      <c r="L254" s="27">
        <v>0</v>
      </c>
      <c r="M254" s="27">
        <v>0</v>
      </c>
      <c r="N254" s="27">
        <v>0</v>
      </c>
      <c r="O254" s="6">
        <v>0</v>
      </c>
      <c r="P254" s="6">
        <v>0</v>
      </c>
      <c r="Q254" s="6">
        <v>0</v>
      </c>
      <c r="R254" s="6">
        <v>0</v>
      </c>
      <c r="S254" s="2">
        <v>0</v>
      </c>
    </row>
    <row r="255" spans="1:19">
      <c r="A255" s="3" t="s">
        <v>39</v>
      </c>
      <c r="B255" s="23"/>
      <c r="C255" s="23"/>
      <c r="D255" s="23"/>
      <c r="E255" s="23"/>
      <c r="F255" s="23"/>
      <c r="G255" s="23"/>
      <c r="H255" s="8">
        <f t="shared" ref="H255:M255" si="84">SUM(H249:H254)</f>
        <v>0</v>
      </c>
      <c r="I255" s="8">
        <f t="shared" si="84"/>
        <v>0</v>
      </c>
      <c r="J255" s="8">
        <f t="shared" si="84"/>
        <v>0</v>
      </c>
      <c r="K255" s="8">
        <f t="shared" si="84"/>
        <v>3.7210000000000001</v>
      </c>
      <c r="L255" s="8">
        <f t="shared" si="84"/>
        <v>2.2610000000000001</v>
      </c>
      <c r="M255" s="8">
        <f t="shared" si="84"/>
        <v>2.1480000000000001</v>
      </c>
      <c r="N255" s="8">
        <f t="shared" ref="N255:S255" si="85">SUM(N249:N254)</f>
        <v>3.0659999999999998</v>
      </c>
      <c r="O255" s="8">
        <f t="shared" si="85"/>
        <v>0.04</v>
      </c>
      <c r="P255" s="8">
        <f t="shared" si="85"/>
        <v>1.546</v>
      </c>
      <c r="Q255" s="8">
        <f t="shared" si="85"/>
        <v>3.1619999999999999</v>
      </c>
      <c r="R255" s="8">
        <f t="shared" si="85"/>
        <v>1.2630000000000001</v>
      </c>
      <c r="S255" s="8">
        <f t="shared" si="85"/>
        <v>0.19</v>
      </c>
    </row>
    <row r="257" spans="1:19">
      <c r="A257" s="3" t="s">
        <v>69</v>
      </c>
    </row>
    <row r="258" spans="1:19">
      <c r="A258" s="3"/>
      <c r="B258" s="3">
        <v>2006</v>
      </c>
      <c r="C258" s="3">
        <v>2007</v>
      </c>
      <c r="D258" s="3">
        <v>2008</v>
      </c>
      <c r="E258" s="3">
        <v>2009</v>
      </c>
      <c r="F258" s="3">
        <v>2010</v>
      </c>
      <c r="G258" s="3">
        <v>2011</v>
      </c>
      <c r="H258" s="3">
        <v>2012</v>
      </c>
      <c r="I258" s="3">
        <v>2013</v>
      </c>
      <c r="J258" s="3">
        <v>2014</v>
      </c>
      <c r="K258" s="3">
        <v>2015</v>
      </c>
      <c r="L258" s="3">
        <v>2016</v>
      </c>
      <c r="M258" s="3">
        <v>2017</v>
      </c>
      <c r="N258" s="3">
        <v>2018</v>
      </c>
      <c r="O258" s="41">
        <v>2019</v>
      </c>
      <c r="P258" s="41">
        <v>2020</v>
      </c>
      <c r="Q258" s="41">
        <v>2021</v>
      </c>
      <c r="R258" s="3">
        <v>2022</v>
      </c>
      <c r="S258" s="3">
        <v>2023</v>
      </c>
    </row>
    <row r="259" spans="1:19">
      <c r="A259" s="2" t="s">
        <v>20</v>
      </c>
      <c r="B259" s="6">
        <v>-3.1</v>
      </c>
      <c r="C259" s="6">
        <v>0.3</v>
      </c>
      <c r="D259" s="6">
        <v>0</v>
      </c>
      <c r="E259" s="6">
        <v>0</v>
      </c>
      <c r="F259" s="6">
        <v>0</v>
      </c>
      <c r="G259" s="6">
        <v>0</v>
      </c>
      <c r="H259" s="27">
        <v>0</v>
      </c>
      <c r="I259" s="27">
        <v>0</v>
      </c>
      <c r="J259" s="27">
        <v>0</v>
      </c>
      <c r="K259" s="27">
        <v>0</v>
      </c>
      <c r="L259" s="27">
        <v>0</v>
      </c>
      <c r="M259" s="27">
        <v>0</v>
      </c>
      <c r="N259" s="27">
        <v>0</v>
      </c>
      <c r="O259" s="6">
        <v>0</v>
      </c>
      <c r="P259" s="6">
        <v>-0.1</v>
      </c>
      <c r="Q259" s="6">
        <v>0</v>
      </c>
      <c r="R259" s="6">
        <v>0</v>
      </c>
      <c r="S259" s="6">
        <v>0</v>
      </c>
    </row>
    <row r="260" spans="1:19">
      <c r="A260" s="2" t="s">
        <v>21</v>
      </c>
      <c r="B260" s="6">
        <v>26.478999999999999</v>
      </c>
      <c r="C260" s="6">
        <v>31.777000000000001</v>
      </c>
      <c r="D260" s="6">
        <v>30.981999999999999</v>
      </c>
      <c r="E260" s="6">
        <v>22.018000000000001</v>
      </c>
      <c r="F260" s="6">
        <v>21.009</v>
      </c>
      <c r="G260" s="6">
        <v>22.254999999999999</v>
      </c>
      <c r="H260" s="27">
        <v>19.751999999999999</v>
      </c>
      <c r="I260" s="27">
        <v>21.085999999999999</v>
      </c>
      <c r="J260" s="27">
        <v>20.984999999999999</v>
      </c>
      <c r="K260" s="27">
        <v>5.7069999999999999</v>
      </c>
      <c r="L260" s="27">
        <v>0.01</v>
      </c>
      <c r="M260" s="27">
        <v>0</v>
      </c>
      <c r="N260" s="27">
        <v>0</v>
      </c>
      <c r="O260" s="6">
        <v>1.954</v>
      </c>
      <c r="P260" s="6">
        <v>0.95799999999999996</v>
      </c>
      <c r="Q260" s="6">
        <v>0.34799999999999998</v>
      </c>
      <c r="R260" s="6">
        <v>2.23</v>
      </c>
      <c r="S260" s="6">
        <v>2.0150000000000001</v>
      </c>
    </row>
    <row r="261" spans="1:19">
      <c r="A261" s="2" t="s">
        <v>22</v>
      </c>
      <c r="B261" s="6">
        <v>-2.4615</v>
      </c>
      <c r="C261" s="6">
        <v>7.3899999999999993E-2</v>
      </c>
      <c r="D261" s="6">
        <v>16.7592</v>
      </c>
      <c r="E261" s="6">
        <v>22.6599</v>
      </c>
      <c r="F261" s="6">
        <v>14.376200000000001</v>
      </c>
      <c r="G261" s="6">
        <v>21.801500000000001</v>
      </c>
      <c r="H261" s="27">
        <v>22.707999999999998</v>
      </c>
      <c r="I261" s="27">
        <v>23.658300000000001</v>
      </c>
      <c r="J261" s="27">
        <v>18.6782</v>
      </c>
      <c r="K261" s="27">
        <v>14.369200000000001</v>
      </c>
      <c r="L261" s="27">
        <v>25.6249</v>
      </c>
      <c r="M261" s="27">
        <v>12.1927</v>
      </c>
      <c r="N261" s="27">
        <v>9.6626000000000012</v>
      </c>
      <c r="O261" s="6">
        <v>6.7291999999999996</v>
      </c>
      <c r="P261" s="6">
        <v>5.2727000000000004</v>
      </c>
      <c r="Q261" s="6">
        <v>10.340999999999999</v>
      </c>
      <c r="R261" s="6">
        <v>11.623708000000001</v>
      </c>
      <c r="S261" s="6">
        <v>11.2514</v>
      </c>
    </row>
    <row r="262" spans="1:19">
      <c r="A262" s="2" t="s">
        <v>23</v>
      </c>
      <c r="B262" s="6">
        <v>0</v>
      </c>
      <c r="C262" s="6">
        <v>5.7</v>
      </c>
      <c r="D262" s="6">
        <v>5.5</v>
      </c>
      <c r="E262" s="6">
        <v>8.1999999999999993</v>
      </c>
      <c r="F262" s="6">
        <v>11.9</v>
      </c>
      <c r="G262" s="6">
        <v>15</v>
      </c>
      <c r="H262" s="27">
        <v>17.8</v>
      </c>
      <c r="I262" s="27">
        <v>13.3</v>
      </c>
      <c r="J262" s="27">
        <v>12.9</v>
      </c>
      <c r="K262" s="27">
        <v>13.1</v>
      </c>
      <c r="L262" s="27">
        <v>12.1</v>
      </c>
      <c r="M262" s="27">
        <v>12.2</v>
      </c>
      <c r="N262" s="27">
        <v>10.9</v>
      </c>
      <c r="O262" s="6">
        <v>8.8000000000000007</v>
      </c>
      <c r="P262" s="6">
        <v>5.0999999999999996</v>
      </c>
      <c r="Q262" s="6">
        <v>6</v>
      </c>
      <c r="R262" s="6">
        <v>5.9</v>
      </c>
      <c r="S262" s="6">
        <v>5.7</v>
      </c>
    </row>
    <row r="263" spans="1:19">
      <c r="A263" s="2" t="s">
        <v>24</v>
      </c>
      <c r="B263" s="6">
        <v>-5.5940000000000003</v>
      </c>
      <c r="C263" s="6">
        <v>6.22</v>
      </c>
      <c r="D263" s="6">
        <v>10.538</v>
      </c>
      <c r="E263" s="6">
        <v>8.3160000000000007</v>
      </c>
      <c r="F263" s="6">
        <v>6.2889999999999997</v>
      </c>
      <c r="G263" s="6">
        <v>7.3929999999999998</v>
      </c>
      <c r="H263" s="27">
        <v>8.2479999999999993</v>
      </c>
      <c r="I263" s="27">
        <v>0.11899999999999999</v>
      </c>
      <c r="J263" s="27">
        <v>0.72899999999999998</v>
      </c>
      <c r="K263" s="27">
        <v>1.4E-2</v>
      </c>
      <c r="L263" s="27">
        <v>0</v>
      </c>
      <c r="M263" s="27">
        <v>0</v>
      </c>
      <c r="N263" s="27">
        <v>0</v>
      </c>
      <c r="O263" s="6">
        <v>0</v>
      </c>
      <c r="P263" s="6">
        <v>0.70099999999999996</v>
      </c>
      <c r="Q263" s="6">
        <v>3.9529999999999998</v>
      </c>
      <c r="R263" s="6">
        <v>2.9220000000000002</v>
      </c>
      <c r="S263" s="6">
        <v>0.997</v>
      </c>
    </row>
    <row r="264" spans="1:19">
      <c r="A264" s="2" t="s">
        <v>25</v>
      </c>
      <c r="B264" s="6">
        <v>0.4</v>
      </c>
      <c r="C264" s="6">
        <v>2.5</v>
      </c>
      <c r="D264" s="6">
        <v>-9.19</v>
      </c>
      <c r="E264" s="6">
        <v>-12.965</v>
      </c>
      <c r="F264" s="6">
        <v>-9.3030000000000008</v>
      </c>
      <c r="G264" s="6">
        <v>-14.811999999999999</v>
      </c>
      <c r="H264" s="27">
        <v>-12</v>
      </c>
      <c r="I264" s="27">
        <v>-13</v>
      </c>
      <c r="J264" s="27">
        <v>-11.1</v>
      </c>
      <c r="K264" s="27">
        <v>23.8</v>
      </c>
      <c r="L264" s="27">
        <v>23.7</v>
      </c>
      <c r="M264" s="27">
        <v>23</v>
      </c>
      <c r="N264" s="27">
        <v>22.9</v>
      </c>
      <c r="O264" s="6">
        <v>23</v>
      </c>
      <c r="P264" s="6">
        <v>13.1</v>
      </c>
      <c r="Q264" s="6">
        <v>19.5</v>
      </c>
      <c r="R264" s="6">
        <v>20.399999999999999</v>
      </c>
      <c r="S264" s="6">
        <v>24</v>
      </c>
    </row>
    <row r="265" spans="1:19">
      <c r="A265" s="2" t="s">
        <v>26</v>
      </c>
      <c r="B265" s="6">
        <v>0</v>
      </c>
      <c r="C265" s="6">
        <v>0</v>
      </c>
      <c r="D265" s="6">
        <v>15.2</v>
      </c>
      <c r="E265" s="6">
        <v>15</v>
      </c>
      <c r="F265" s="6">
        <v>17.100000000000001</v>
      </c>
      <c r="G265" s="6">
        <v>16</v>
      </c>
      <c r="H265" s="27">
        <v>11.1</v>
      </c>
      <c r="I265" s="27">
        <v>15.102</v>
      </c>
      <c r="J265" s="27">
        <v>9.5489999999999995</v>
      </c>
      <c r="K265" s="27">
        <v>12.196</v>
      </c>
      <c r="L265" s="27">
        <v>2.726</v>
      </c>
      <c r="M265" s="27">
        <v>4.1639999999999997</v>
      </c>
      <c r="N265" s="27">
        <v>2.3410000000000002</v>
      </c>
      <c r="O265" s="6">
        <v>7.4999999999999997E-2</v>
      </c>
      <c r="P265" s="6">
        <v>0.85</v>
      </c>
      <c r="Q265" s="6">
        <v>-0.38300000000000001</v>
      </c>
      <c r="R265" s="6">
        <v>1.18</v>
      </c>
      <c r="S265" s="6">
        <v>1.294</v>
      </c>
    </row>
    <row r="266" spans="1:19">
      <c r="A266" s="2" t="s">
        <v>27</v>
      </c>
      <c r="B266" s="6">
        <v>7.319</v>
      </c>
      <c r="C266" s="6">
        <v>10.926</v>
      </c>
      <c r="D266" s="6">
        <v>0</v>
      </c>
      <c r="E266" s="6">
        <v>0</v>
      </c>
      <c r="F266" s="6">
        <v>0</v>
      </c>
      <c r="G266" s="6">
        <v>0</v>
      </c>
      <c r="H266" s="27">
        <v>0</v>
      </c>
      <c r="I266" s="27">
        <v>0</v>
      </c>
      <c r="J266" s="27">
        <v>0</v>
      </c>
      <c r="K266" s="27">
        <v>0</v>
      </c>
      <c r="L266" s="27">
        <v>0</v>
      </c>
      <c r="M266" s="27">
        <v>0</v>
      </c>
      <c r="N266" s="27">
        <v>0</v>
      </c>
      <c r="O266" s="6">
        <v>0</v>
      </c>
      <c r="P266" s="6">
        <v>0</v>
      </c>
      <c r="Q266" s="6">
        <v>12.311</v>
      </c>
      <c r="R266" s="6">
        <v>11.679</v>
      </c>
      <c r="S266" s="6">
        <v>11.845000000000001</v>
      </c>
    </row>
    <row r="267" spans="1:19">
      <c r="A267" s="2" t="s">
        <v>28</v>
      </c>
      <c r="B267" s="6">
        <v>1.9476960000000001</v>
      </c>
      <c r="C267" s="6">
        <v>3.0225170000000001</v>
      </c>
      <c r="D267" s="6">
        <v>2.7859180000000001</v>
      </c>
      <c r="E267" s="6">
        <v>2.9244829999999999</v>
      </c>
      <c r="F267" s="6">
        <v>1.521463</v>
      </c>
      <c r="G267" s="6">
        <v>1.63151</v>
      </c>
      <c r="H267" s="27">
        <v>1.7260409999999999</v>
      </c>
      <c r="I267" s="27">
        <v>1.638101</v>
      </c>
      <c r="J267" s="27">
        <v>1.4595660000000001</v>
      </c>
      <c r="K267" s="27">
        <v>1.545029</v>
      </c>
      <c r="L267" s="27">
        <v>2.1972209999999999</v>
      </c>
      <c r="M267" s="27">
        <v>2.3138570000000001</v>
      </c>
      <c r="N267" s="27">
        <v>4.4306629999999991</v>
      </c>
      <c r="O267" s="6">
        <v>4.9223840000000001</v>
      </c>
      <c r="P267" s="6">
        <v>4.6200530000000004</v>
      </c>
      <c r="Q267" s="6">
        <v>5.3410000000000002</v>
      </c>
      <c r="R267" s="6">
        <v>6.642118</v>
      </c>
      <c r="S267" s="6">
        <v>7.1012589999999998</v>
      </c>
    </row>
    <row r="268" spans="1:19">
      <c r="A268" s="2" t="s">
        <v>29</v>
      </c>
      <c r="B268" s="6">
        <v>0</v>
      </c>
      <c r="C268" s="6">
        <v>0</v>
      </c>
      <c r="D268" s="6">
        <v>0</v>
      </c>
      <c r="E268" s="6">
        <v>0</v>
      </c>
      <c r="F268" s="6">
        <v>0</v>
      </c>
      <c r="G268" s="6">
        <v>0</v>
      </c>
      <c r="H268" s="27">
        <v>0</v>
      </c>
      <c r="I268" s="27">
        <v>0</v>
      </c>
      <c r="J268" s="27">
        <v>0</v>
      </c>
      <c r="K268" s="27">
        <v>0</v>
      </c>
      <c r="L268" s="27">
        <v>0</v>
      </c>
      <c r="M268" s="27">
        <v>0</v>
      </c>
      <c r="N268" s="27">
        <v>0</v>
      </c>
      <c r="O268" s="6">
        <v>0</v>
      </c>
      <c r="P268" s="6">
        <v>0</v>
      </c>
      <c r="Q268" s="6">
        <v>0</v>
      </c>
      <c r="R268" s="6">
        <v>0</v>
      </c>
      <c r="S268" s="6">
        <v>0</v>
      </c>
    </row>
    <row r="269" spans="1:19">
      <c r="A269" s="2" t="s">
        <v>30</v>
      </c>
      <c r="B269" s="6">
        <v>26.6</v>
      </c>
      <c r="C269" s="6">
        <v>15.2</v>
      </c>
      <c r="D269" s="6">
        <v>0</v>
      </c>
      <c r="E269" s="6">
        <v>0</v>
      </c>
      <c r="F269" s="6">
        <v>0</v>
      </c>
      <c r="G269" s="6">
        <v>0</v>
      </c>
      <c r="H269" s="27">
        <v>0</v>
      </c>
      <c r="I269" s="27">
        <v>0</v>
      </c>
      <c r="J269" s="27">
        <v>0</v>
      </c>
      <c r="K269" s="27">
        <v>0</v>
      </c>
      <c r="L269" s="27">
        <v>0</v>
      </c>
      <c r="M269" s="27">
        <v>0</v>
      </c>
      <c r="N269" s="27">
        <v>0</v>
      </c>
      <c r="O269" s="6">
        <v>0</v>
      </c>
      <c r="P269" s="6">
        <v>0</v>
      </c>
      <c r="Q269" s="6">
        <v>0</v>
      </c>
      <c r="R269" s="6">
        <v>0</v>
      </c>
      <c r="S269" s="6">
        <v>0</v>
      </c>
    </row>
    <row r="270" spans="1:19">
      <c r="A270" s="2" t="s">
        <v>31</v>
      </c>
      <c r="B270" s="6">
        <v>13.4</v>
      </c>
      <c r="C270" s="6">
        <v>-2.8</v>
      </c>
      <c r="D270" s="6">
        <v>0</v>
      </c>
      <c r="E270" s="6">
        <v>12</v>
      </c>
      <c r="F270" s="6">
        <v>10.4</v>
      </c>
      <c r="G270" s="6">
        <v>0</v>
      </c>
      <c r="H270" s="27">
        <v>14.4</v>
      </c>
      <c r="I270" s="27">
        <v>7.9</v>
      </c>
      <c r="J270" s="27">
        <v>8.4</v>
      </c>
      <c r="K270" s="27">
        <v>7.9</v>
      </c>
      <c r="L270" s="27">
        <v>1.6</v>
      </c>
      <c r="M270" s="27">
        <v>1.3</v>
      </c>
      <c r="N270" s="27">
        <v>0.7</v>
      </c>
      <c r="O270" s="6">
        <v>3.7</v>
      </c>
      <c r="P270" s="6">
        <v>2.8</v>
      </c>
      <c r="Q270" s="6">
        <v>2.9</v>
      </c>
      <c r="R270" s="6">
        <v>1.8</v>
      </c>
      <c r="S270" s="6">
        <v>1</v>
      </c>
    </row>
    <row r="271" spans="1:19">
      <c r="A271" s="2" t="s">
        <v>32</v>
      </c>
      <c r="B271" s="6">
        <v>2.3050000000000002</v>
      </c>
      <c r="C271" s="6">
        <v>5.742</v>
      </c>
      <c r="D271" s="6">
        <v>0</v>
      </c>
      <c r="E271" s="6">
        <v>0</v>
      </c>
      <c r="F271" s="6">
        <v>0</v>
      </c>
      <c r="G271" s="6">
        <v>0</v>
      </c>
      <c r="H271" s="27">
        <v>0</v>
      </c>
      <c r="I271" s="27">
        <v>0</v>
      </c>
      <c r="J271" s="27">
        <v>0</v>
      </c>
      <c r="K271" s="27">
        <v>0</v>
      </c>
      <c r="L271" s="27">
        <v>0</v>
      </c>
      <c r="M271" s="27">
        <v>0</v>
      </c>
      <c r="N271" s="27">
        <v>0</v>
      </c>
      <c r="O271" s="6">
        <v>0</v>
      </c>
      <c r="P271" s="6">
        <v>0</v>
      </c>
      <c r="Q271" s="6">
        <v>0</v>
      </c>
      <c r="R271" s="6">
        <v>0</v>
      </c>
      <c r="S271" s="6">
        <v>0</v>
      </c>
    </row>
    <row r="272" spans="1:19">
      <c r="A272" s="3" t="s">
        <v>33</v>
      </c>
      <c r="B272" s="28">
        <f t="shared" ref="B272:G272" si="86">SUM(B259:B271)</f>
        <v>67.295196000000004</v>
      </c>
      <c r="C272" s="28">
        <f t="shared" si="86"/>
        <v>78.661417000000014</v>
      </c>
      <c r="D272" s="28">
        <f t="shared" si="86"/>
        <v>72.575118000000003</v>
      </c>
      <c r="E272" s="28">
        <f t="shared" si="86"/>
        <v>78.153382999999991</v>
      </c>
      <c r="F272" s="28">
        <f t="shared" si="86"/>
        <v>73.29266299999999</v>
      </c>
      <c r="G272" s="28">
        <f t="shared" si="86"/>
        <v>69.269010000000009</v>
      </c>
      <c r="H272" s="28">
        <f t="shared" ref="H272" si="87">SUM(H259:H271)</f>
        <v>83.734040999999991</v>
      </c>
      <c r="I272" s="28">
        <f t="shared" ref="I272" si="88">SUM(I259:I271)</f>
        <v>69.803400999999994</v>
      </c>
      <c r="J272" s="28">
        <f t="shared" ref="J272:M272" si="89">SUM(J259:J271)</f>
        <v>61.600766</v>
      </c>
      <c r="K272" s="28">
        <f t="shared" si="89"/>
        <v>78.631229000000005</v>
      </c>
      <c r="L272" s="28">
        <f t="shared" si="89"/>
        <v>67.958120999999991</v>
      </c>
      <c r="M272" s="28">
        <f t="shared" si="89"/>
        <v>55.170556999999995</v>
      </c>
      <c r="N272" s="28">
        <f t="shared" ref="N272:S272" si="90">SUM(N259:N271)</f>
        <v>50.934263000000001</v>
      </c>
      <c r="O272" s="8">
        <f t="shared" si="90"/>
        <v>49.180584000000003</v>
      </c>
      <c r="P272" s="8">
        <f t="shared" si="90"/>
        <v>33.301752999999998</v>
      </c>
      <c r="Q272" s="8">
        <f t="shared" si="90"/>
        <v>60.310999999999993</v>
      </c>
      <c r="R272" s="8">
        <f t="shared" si="90"/>
        <v>64.376826000000008</v>
      </c>
      <c r="S272" s="8">
        <f t="shared" si="90"/>
        <v>65.203659000000002</v>
      </c>
    </row>
    <row r="273" spans="1:19">
      <c r="A273" s="2" t="s">
        <v>34</v>
      </c>
      <c r="B273" s="6">
        <v>1.883</v>
      </c>
      <c r="C273" s="6">
        <v>5.3339999999999996</v>
      </c>
      <c r="D273" s="6">
        <v>4.4690000000000003</v>
      </c>
      <c r="E273" s="6">
        <v>4.9980000000000002</v>
      </c>
      <c r="F273" s="6">
        <v>4</v>
      </c>
      <c r="G273" s="6">
        <v>3.548</v>
      </c>
      <c r="H273" s="27">
        <v>4.5049999999999999</v>
      </c>
      <c r="I273" s="27">
        <v>0.215</v>
      </c>
      <c r="J273" s="27">
        <v>3.5000000000000003E-2</v>
      </c>
      <c r="K273" s="27">
        <v>0.27500000000000002</v>
      </c>
      <c r="L273" s="27">
        <v>0.71299999999999997</v>
      </c>
      <c r="M273" s="27">
        <v>0.91700000000000004</v>
      </c>
      <c r="N273" s="27">
        <v>1.048</v>
      </c>
      <c r="O273" s="6">
        <v>0.95499999999999996</v>
      </c>
      <c r="P273" s="6">
        <v>0.89100000000000001</v>
      </c>
      <c r="Q273" s="6">
        <v>1.046</v>
      </c>
      <c r="R273" s="6">
        <v>0.98</v>
      </c>
      <c r="S273" s="6">
        <v>1.0409999999999999</v>
      </c>
    </row>
    <row r="274" spans="1:19">
      <c r="A274" s="2" t="s">
        <v>35</v>
      </c>
      <c r="B274" s="23"/>
      <c r="C274" s="23"/>
      <c r="D274" s="23"/>
      <c r="E274" s="23"/>
      <c r="F274" s="6">
        <v>0.76480000000000004</v>
      </c>
      <c r="G274" s="6">
        <v>1.4999999999999999E-2</v>
      </c>
      <c r="H274" s="27">
        <v>0.1905</v>
      </c>
      <c r="I274" s="27">
        <v>0.18840000000000001</v>
      </c>
      <c r="J274" s="27">
        <v>0.45619999999999999</v>
      </c>
      <c r="K274" s="27">
        <v>0.25939999999999996</v>
      </c>
      <c r="L274" s="27">
        <v>0</v>
      </c>
      <c r="M274" s="27">
        <v>0</v>
      </c>
      <c r="N274" s="27">
        <v>0</v>
      </c>
      <c r="O274" s="6">
        <v>0</v>
      </c>
      <c r="P274" s="6">
        <v>0</v>
      </c>
      <c r="Q274" s="6">
        <v>0.33100000000000002</v>
      </c>
      <c r="R274" s="6">
        <v>0.78869999999999996</v>
      </c>
      <c r="S274" s="6">
        <v>0.49349999999999999</v>
      </c>
    </row>
    <row r="275" spans="1:19">
      <c r="A275" s="2" t="s">
        <v>36</v>
      </c>
      <c r="B275" s="23"/>
      <c r="C275" s="23"/>
      <c r="D275" s="23"/>
      <c r="E275" s="23"/>
      <c r="F275" s="6">
        <v>1.4999999999999999E-2</v>
      </c>
      <c r="G275" s="6">
        <v>0.52190000000000003</v>
      </c>
      <c r="H275" s="27">
        <v>1.4999999999999999E-2</v>
      </c>
      <c r="I275" s="27">
        <v>1.6E-2</v>
      </c>
      <c r="J275" s="27">
        <v>0</v>
      </c>
      <c r="K275" s="27">
        <v>0</v>
      </c>
      <c r="L275" s="27">
        <v>0</v>
      </c>
      <c r="M275" s="27">
        <v>1.6645E-2</v>
      </c>
      <c r="N275" s="27">
        <v>9.8499999999999994E-3</v>
      </c>
      <c r="O275" s="6">
        <v>0</v>
      </c>
      <c r="P275" s="6">
        <v>0</v>
      </c>
      <c r="Q275" s="6">
        <v>0</v>
      </c>
      <c r="R275" s="6">
        <v>0</v>
      </c>
      <c r="S275" s="6">
        <v>0</v>
      </c>
    </row>
    <row r="276" spans="1:19">
      <c r="A276" s="2" t="s">
        <v>37</v>
      </c>
      <c r="B276" s="23"/>
      <c r="C276" s="23"/>
      <c r="D276" s="23"/>
      <c r="E276" s="23"/>
      <c r="F276" s="6">
        <v>0</v>
      </c>
      <c r="G276" s="6">
        <v>0</v>
      </c>
      <c r="H276" s="27">
        <v>0</v>
      </c>
      <c r="I276" s="27">
        <v>0</v>
      </c>
      <c r="J276" s="27">
        <v>0</v>
      </c>
      <c r="K276" s="27">
        <v>0</v>
      </c>
      <c r="L276" s="27">
        <v>0</v>
      </c>
      <c r="M276" s="27">
        <v>0</v>
      </c>
      <c r="N276" s="27">
        <v>0</v>
      </c>
      <c r="O276" s="6">
        <v>0</v>
      </c>
      <c r="P276" s="6">
        <v>0</v>
      </c>
      <c r="Q276" s="6">
        <v>1.8120000000000001</v>
      </c>
      <c r="R276" s="6">
        <v>1.828781</v>
      </c>
      <c r="S276" s="6">
        <v>5.2653999999999999E-2</v>
      </c>
    </row>
    <row r="277" spans="1:19">
      <c r="A277" s="2" t="s">
        <v>38</v>
      </c>
      <c r="B277" s="23"/>
      <c r="C277" s="23"/>
      <c r="D277" s="23"/>
      <c r="E277" s="23"/>
      <c r="F277" s="6">
        <v>0</v>
      </c>
      <c r="G277" s="6">
        <v>0</v>
      </c>
      <c r="H277" s="27">
        <v>0</v>
      </c>
      <c r="I277" s="27">
        <v>0</v>
      </c>
      <c r="J277" s="27">
        <v>0</v>
      </c>
      <c r="K277" s="27">
        <v>0</v>
      </c>
      <c r="L277" s="27">
        <v>0</v>
      </c>
      <c r="M277" s="27">
        <v>0</v>
      </c>
      <c r="N277" s="27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</row>
    <row r="278" spans="1:19">
      <c r="A278" s="3" t="s">
        <v>39</v>
      </c>
      <c r="B278" s="8">
        <f t="shared" ref="B278:G278" si="91">SUM(B272:B277)</f>
        <v>69.178196</v>
      </c>
      <c r="C278" s="8">
        <f t="shared" si="91"/>
        <v>83.995417000000018</v>
      </c>
      <c r="D278" s="8">
        <f t="shared" si="91"/>
        <v>77.044117999999997</v>
      </c>
      <c r="E278" s="8">
        <f t="shared" si="91"/>
        <v>83.151382999999996</v>
      </c>
      <c r="F278" s="8">
        <f t="shared" si="91"/>
        <v>78.072462999999985</v>
      </c>
      <c r="G278" s="8">
        <f t="shared" si="91"/>
        <v>73.353910000000013</v>
      </c>
      <c r="H278" s="8">
        <f t="shared" ref="H278:M278" si="92">SUM(H272:H277)</f>
        <v>88.444540999999987</v>
      </c>
      <c r="I278" s="8">
        <f t="shared" si="92"/>
        <v>70.222801000000004</v>
      </c>
      <c r="J278" s="8">
        <f t="shared" si="92"/>
        <v>62.091965999999999</v>
      </c>
      <c r="K278" s="8">
        <f t="shared" si="92"/>
        <v>79.16562900000001</v>
      </c>
      <c r="L278" s="8">
        <f t="shared" si="92"/>
        <v>68.671120999999985</v>
      </c>
      <c r="M278" s="8">
        <f t="shared" si="92"/>
        <v>56.104201999999994</v>
      </c>
      <c r="N278" s="8">
        <f t="shared" ref="N278:S278" si="93">SUM(N272:N277)</f>
        <v>51.992113000000003</v>
      </c>
      <c r="O278" s="8">
        <f t="shared" si="93"/>
        <v>50.135584000000001</v>
      </c>
      <c r="P278" s="8">
        <f t="shared" si="93"/>
        <v>34.192752999999996</v>
      </c>
      <c r="Q278" s="8">
        <f t="shared" si="93"/>
        <v>63.499999999999993</v>
      </c>
      <c r="R278" s="8">
        <f t="shared" si="93"/>
        <v>67.974307000000024</v>
      </c>
      <c r="S278" s="8">
        <f t="shared" si="93"/>
        <v>66.790813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48"/>
  <sheetViews>
    <sheetView topLeftCell="A93" zoomScaleNormal="100" workbookViewId="0">
      <pane xSplit="1" topLeftCell="M1" activePane="topRight" state="frozen"/>
      <selection activeCell="A82" sqref="A82"/>
      <selection pane="topRight" activeCell="W6" sqref="W6"/>
    </sheetView>
  </sheetViews>
  <sheetFormatPr defaultColWidth="9.140625" defaultRowHeight="12.75"/>
  <cols>
    <col min="1" max="1" width="14.5703125" style="2" customWidth="1"/>
    <col min="2" max="12" width="9.140625" style="2" customWidth="1"/>
    <col min="13" max="13" width="9.140625" customWidth="1"/>
    <col min="14" max="14" width="10.28515625" style="2" customWidth="1"/>
    <col min="15" max="16" width="9.140625" style="2" customWidth="1"/>
    <col min="17" max="16384" width="9.140625" style="2"/>
  </cols>
  <sheetData>
    <row r="1" spans="1:23" ht="15.75">
      <c r="A1" s="1" t="s">
        <v>70</v>
      </c>
      <c r="N1" s="1"/>
    </row>
    <row r="2" spans="1:23">
      <c r="A2" s="2" t="s">
        <v>71</v>
      </c>
    </row>
    <row r="3" spans="1:23">
      <c r="E3" s="3"/>
    </row>
    <row r="4" spans="1:23" ht="15">
      <c r="A4" s="16" t="s">
        <v>72</v>
      </c>
      <c r="B4" s="3"/>
      <c r="N4" s="16"/>
    </row>
    <row r="5" spans="1:23" s="3" customFormat="1">
      <c r="B5" s="3">
        <v>2004</v>
      </c>
      <c r="C5" s="3">
        <v>2005</v>
      </c>
      <c r="D5" s="3">
        <v>2006</v>
      </c>
      <c r="E5" s="3">
        <v>2007</v>
      </c>
      <c r="F5" s="3">
        <v>2008</v>
      </c>
      <c r="G5" s="3">
        <v>2009</v>
      </c>
      <c r="H5" s="3">
        <v>2010</v>
      </c>
      <c r="I5" s="3">
        <v>2011</v>
      </c>
      <c r="J5" s="3">
        <v>2012</v>
      </c>
      <c r="K5" s="3">
        <v>2013</v>
      </c>
      <c r="L5" s="3">
        <v>2014</v>
      </c>
      <c r="M5" s="3">
        <v>2015</v>
      </c>
      <c r="N5" s="3">
        <v>2016</v>
      </c>
      <c r="O5" s="3">
        <v>2017</v>
      </c>
      <c r="P5" s="3">
        <v>2018</v>
      </c>
      <c r="Q5" s="3">
        <v>2019</v>
      </c>
      <c r="R5" s="3">
        <v>2020</v>
      </c>
      <c r="S5" s="3">
        <v>2021</v>
      </c>
      <c r="T5" s="3">
        <v>2022</v>
      </c>
      <c r="U5" s="3">
        <v>2023</v>
      </c>
    </row>
    <row r="6" spans="1:23">
      <c r="A6" s="2" t="s">
        <v>20</v>
      </c>
      <c r="B6" s="6">
        <f t="shared" ref="B6:K6" si="0">+B29+B52+B75+B99</f>
        <v>267.89999999999998</v>
      </c>
      <c r="C6" s="6">
        <f t="shared" si="0"/>
        <v>290.3</v>
      </c>
      <c r="D6" s="6">
        <f t="shared" si="0"/>
        <v>301.89999999999998</v>
      </c>
      <c r="E6" s="6">
        <f t="shared" si="0"/>
        <v>314</v>
      </c>
      <c r="F6" s="6">
        <f t="shared" si="0"/>
        <v>447.1</v>
      </c>
      <c r="G6" s="6">
        <f t="shared" si="0"/>
        <v>462.8</v>
      </c>
      <c r="H6" s="6">
        <f t="shared" si="0"/>
        <v>473.1</v>
      </c>
      <c r="I6" s="6">
        <f t="shared" si="0"/>
        <v>488.5</v>
      </c>
      <c r="J6" s="6">
        <f t="shared" si="0"/>
        <v>488.20000000000005</v>
      </c>
      <c r="K6" s="6">
        <f t="shared" si="0"/>
        <v>512.20000000000005</v>
      </c>
      <c r="L6" s="6">
        <v>525.5</v>
      </c>
      <c r="M6" s="6">
        <v>558.20000000000005</v>
      </c>
      <c r="N6" s="6">
        <v>585.70000000000005</v>
      </c>
      <c r="O6" s="6">
        <v>614</v>
      </c>
      <c r="P6" s="2">
        <v>649.4</v>
      </c>
      <c r="Q6" s="14">
        <v>690.5</v>
      </c>
      <c r="R6" s="14">
        <v>698.1</v>
      </c>
      <c r="S6" s="14">
        <v>753.6</v>
      </c>
      <c r="T6" s="6">
        <v>803.4</v>
      </c>
      <c r="U6" s="2">
        <v>892.7</v>
      </c>
      <c r="W6" s="6"/>
    </row>
    <row r="7" spans="1:23">
      <c r="A7" s="2" t="s">
        <v>21</v>
      </c>
      <c r="B7" s="6">
        <f t="shared" ref="B7:K7" si="1">+B30+B53+B76+B100</f>
        <v>575.17000000000007</v>
      </c>
      <c r="C7" s="6">
        <f t="shared" si="1"/>
        <v>619.81200000000001</v>
      </c>
      <c r="D7" s="6">
        <f t="shared" si="1"/>
        <v>616.71699999999998</v>
      </c>
      <c r="E7" s="6">
        <f t="shared" si="1"/>
        <v>643.68799999999999</v>
      </c>
      <c r="F7" s="6">
        <f t="shared" si="1"/>
        <v>706.56799999999998</v>
      </c>
      <c r="G7" s="6">
        <f t="shared" si="1"/>
        <v>765.68799999999999</v>
      </c>
      <c r="H7" s="6">
        <f t="shared" si="1"/>
        <v>743.41600000000005</v>
      </c>
      <c r="I7" s="6">
        <f t="shared" si="1"/>
        <v>756.40900000000011</v>
      </c>
      <c r="J7" s="6">
        <f t="shared" si="1"/>
        <v>744.18899999999985</v>
      </c>
      <c r="K7" s="6">
        <f t="shared" si="1"/>
        <v>736.74700000000007</v>
      </c>
      <c r="L7" s="6">
        <v>755.75400000000002</v>
      </c>
      <c r="M7" s="6">
        <v>776.21299999999997</v>
      </c>
      <c r="N7" s="6">
        <v>797.15700000000004</v>
      </c>
      <c r="O7" s="6">
        <v>827.93499999999995</v>
      </c>
      <c r="P7" s="2">
        <v>865.1</v>
      </c>
      <c r="Q7" s="14">
        <v>911.875</v>
      </c>
      <c r="R7" s="14">
        <v>934.26099999999997</v>
      </c>
      <c r="S7" s="14">
        <v>983.59500000000003</v>
      </c>
      <c r="T7" s="6">
        <v>1060.893</v>
      </c>
      <c r="U7" s="2">
        <v>1195.3620000000001</v>
      </c>
    </row>
    <row r="8" spans="1:23">
      <c r="A8" s="2" t="s">
        <v>22</v>
      </c>
      <c r="B8" s="6">
        <f t="shared" ref="B8:K8" si="2">+B31+B54+B77+B101</f>
        <v>422.02199999999999</v>
      </c>
      <c r="C8" s="6">
        <f t="shared" si="2"/>
        <v>418.66700000000003</v>
      </c>
      <c r="D8" s="6">
        <f t="shared" si="2"/>
        <v>415.75700000000001</v>
      </c>
      <c r="E8" s="6">
        <f t="shared" si="2"/>
        <v>425.39400000000001</v>
      </c>
      <c r="F8" s="6">
        <f t="shared" si="2"/>
        <v>481.15700000000004</v>
      </c>
      <c r="G8" s="6">
        <f t="shared" si="2"/>
        <v>542.72799999999995</v>
      </c>
      <c r="H8" s="6">
        <f t="shared" si="2"/>
        <v>575.39800000000002</v>
      </c>
      <c r="I8" s="6">
        <f t="shared" si="2"/>
        <v>595.47800000000007</v>
      </c>
      <c r="J8" s="6">
        <f t="shared" si="2"/>
        <v>614.36799999999994</v>
      </c>
      <c r="K8" s="6">
        <f t="shared" si="2"/>
        <v>607.80099999999993</v>
      </c>
      <c r="L8" s="6">
        <v>603.23299999999995</v>
      </c>
      <c r="M8" s="6">
        <v>628.54499999999996</v>
      </c>
      <c r="N8" s="6">
        <v>644.83130000000006</v>
      </c>
      <c r="O8" s="6">
        <v>652.62099999999998</v>
      </c>
      <c r="P8" s="2">
        <v>671.6</v>
      </c>
      <c r="Q8" s="14">
        <v>701.65890000000002</v>
      </c>
      <c r="R8" s="14">
        <v>723.28219999999999</v>
      </c>
      <c r="S8" s="14">
        <v>773.14200000000005</v>
      </c>
      <c r="T8" s="6">
        <v>858.74883799999998</v>
      </c>
      <c r="U8" s="2">
        <v>932.04610000000002</v>
      </c>
    </row>
    <row r="9" spans="1:23">
      <c r="A9" s="2" t="s">
        <v>23</v>
      </c>
      <c r="B9" s="6">
        <f t="shared" ref="B9:K9" si="3">+B32+B55+B78+B102</f>
        <v>321.3</v>
      </c>
      <c r="C9" s="6">
        <f t="shared" si="3"/>
        <v>335.09999999999997</v>
      </c>
      <c r="D9" s="6">
        <f t="shared" si="3"/>
        <v>351.6</v>
      </c>
      <c r="E9" s="6">
        <f t="shared" si="3"/>
        <v>386.4</v>
      </c>
      <c r="F9" s="6">
        <f t="shared" si="3"/>
        <v>414.7</v>
      </c>
      <c r="G9" s="6">
        <f t="shared" si="3"/>
        <v>454.09999999999997</v>
      </c>
      <c r="H9" s="6">
        <f t="shared" si="3"/>
        <v>483.8</v>
      </c>
      <c r="I9" s="6">
        <f t="shared" si="3"/>
        <v>518.79999999999995</v>
      </c>
      <c r="J9" s="6">
        <f t="shared" si="3"/>
        <v>508.79999999999995</v>
      </c>
      <c r="K9" s="6">
        <f t="shared" si="3"/>
        <v>533.09999999999991</v>
      </c>
      <c r="L9" s="6">
        <v>532.4</v>
      </c>
      <c r="M9" s="6">
        <v>538.1</v>
      </c>
      <c r="N9" s="6">
        <v>572.20000000000005</v>
      </c>
      <c r="O9" s="6">
        <v>606.9</v>
      </c>
      <c r="P9" s="2">
        <v>641.4</v>
      </c>
      <c r="Q9" s="14">
        <v>690</v>
      </c>
      <c r="R9" s="14">
        <v>712.8</v>
      </c>
      <c r="S9" s="14">
        <v>742.3</v>
      </c>
      <c r="T9" s="6">
        <v>804.8</v>
      </c>
      <c r="U9" s="2">
        <v>892.9</v>
      </c>
    </row>
    <row r="10" spans="1:23">
      <c r="A10" s="2" t="s">
        <v>24</v>
      </c>
      <c r="B10" s="6">
        <f t="shared" ref="B10:K10" si="4">+B33+B56+B79+B103</f>
        <v>223.846</v>
      </c>
      <c r="C10" s="6">
        <f t="shared" si="4"/>
        <v>237.47000000000003</v>
      </c>
      <c r="D10" s="6">
        <f t="shared" si="4"/>
        <v>231.94299999999998</v>
      </c>
      <c r="E10" s="6">
        <f t="shared" si="4"/>
        <v>250.392</v>
      </c>
      <c r="F10" s="6">
        <f t="shared" si="4"/>
        <v>295.59699999999998</v>
      </c>
      <c r="G10" s="6">
        <f t="shared" si="4"/>
        <v>332.62599999999998</v>
      </c>
      <c r="H10" s="6">
        <f t="shared" si="4"/>
        <v>346.80100000000004</v>
      </c>
      <c r="I10" s="6">
        <f t="shared" si="4"/>
        <v>346.94600000000003</v>
      </c>
      <c r="J10" s="6">
        <f t="shared" si="4"/>
        <v>345.10700000000003</v>
      </c>
      <c r="K10" s="6">
        <f t="shared" si="4"/>
        <v>354.084</v>
      </c>
      <c r="L10" s="6">
        <v>372.73500000000001</v>
      </c>
      <c r="M10" s="6">
        <v>395.87900000000002</v>
      </c>
      <c r="N10" s="6">
        <v>398.815</v>
      </c>
      <c r="O10" s="6">
        <v>423.988</v>
      </c>
      <c r="P10" s="2">
        <v>434.4</v>
      </c>
      <c r="Q10" s="14">
        <v>472.12799999999999</v>
      </c>
      <c r="R10" s="14">
        <v>485.089</v>
      </c>
      <c r="S10" s="14">
        <v>511.71300000000002</v>
      </c>
      <c r="T10" s="6">
        <v>551.95899999999995</v>
      </c>
      <c r="U10" s="2">
        <v>588.81100000000004</v>
      </c>
    </row>
    <row r="11" spans="1:23">
      <c r="A11" s="2" t="s">
        <v>25</v>
      </c>
      <c r="B11" s="6">
        <f t="shared" ref="B11:K11" si="5">+B34+B57+B80+B104</f>
        <v>404.90000000000003</v>
      </c>
      <c r="C11" s="6">
        <f t="shared" si="5"/>
        <v>421</v>
      </c>
      <c r="D11" s="6">
        <f t="shared" si="5"/>
        <v>409.8</v>
      </c>
      <c r="E11" s="6">
        <f t="shared" si="5"/>
        <v>417.09999999999997</v>
      </c>
      <c r="F11" s="6">
        <f t="shared" si="5"/>
        <v>518.23599999999999</v>
      </c>
      <c r="G11" s="6">
        <f t="shared" si="5"/>
        <v>561.36599999999999</v>
      </c>
      <c r="H11" s="6">
        <f t="shared" si="5"/>
        <v>569.17200000000003</v>
      </c>
      <c r="I11" s="6">
        <f t="shared" si="5"/>
        <v>596.94299999999998</v>
      </c>
      <c r="J11" s="6">
        <f t="shared" si="5"/>
        <v>619.6</v>
      </c>
      <c r="K11" s="6">
        <f t="shared" si="5"/>
        <v>589.20000000000005</v>
      </c>
      <c r="L11" s="6">
        <v>597.9</v>
      </c>
      <c r="M11" s="6">
        <v>715.7</v>
      </c>
      <c r="N11" s="6">
        <v>735.2</v>
      </c>
      <c r="O11" s="6">
        <v>754.8</v>
      </c>
      <c r="P11" s="2">
        <v>782.3</v>
      </c>
      <c r="Q11" s="14">
        <v>804.8</v>
      </c>
      <c r="R11" s="14">
        <v>848.4</v>
      </c>
      <c r="S11" s="14">
        <v>897.9</v>
      </c>
      <c r="T11" s="6">
        <v>970.4</v>
      </c>
      <c r="U11" s="2">
        <v>1078</v>
      </c>
    </row>
    <row r="12" spans="1:23">
      <c r="A12" s="2" t="s">
        <v>26</v>
      </c>
      <c r="B12" s="6">
        <f t="shared" ref="B12:K12" si="6">+B35+B58+B81+B105</f>
        <v>278.60000000000002</v>
      </c>
      <c r="C12" s="6">
        <f t="shared" si="6"/>
        <v>290.39999999999998</v>
      </c>
      <c r="D12" s="6">
        <f t="shared" si="6"/>
        <v>307.5</v>
      </c>
      <c r="E12" s="6">
        <f t="shared" si="6"/>
        <v>312.7</v>
      </c>
      <c r="F12" s="6">
        <f t="shared" si="6"/>
        <v>406.4</v>
      </c>
      <c r="G12" s="6">
        <f t="shared" si="6"/>
        <v>431.49999999999994</v>
      </c>
      <c r="H12" s="6">
        <f t="shared" si="6"/>
        <v>432.9</v>
      </c>
      <c r="I12" s="6">
        <f t="shared" si="6"/>
        <v>451.9</v>
      </c>
      <c r="J12" s="6">
        <f t="shared" si="6"/>
        <v>459.5</v>
      </c>
      <c r="K12" s="6">
        <f t="shared" si="6"/>
        <v>485.88</v>
      </c>
      <c r="L12" s="6">
        <v>493.47899999999998</v>
      </c>
      <c r="M12" s="6">
        <v>498.19299999999998</v>
      </c>
      <c r="N12" s="6">
        <v>492.93299999999999</v>
      </c>
      <c r="O12" s="6">
        <v>492.23300000000006</v>
      </c>
      <c r="P12" s="2">
        <v>507.8</v>
      </c>
      <c r="Q12" s="14">
        <v>534.45600000000002</v>
      </c>
      <c r="R12" s="14">
        <v>561.80100000000004</v>
      </c>
      <c r="S12" s="14">
        <v>611.66</v>
      </c>
      <c r="T12" s="6">
        <v>681.85400000000004</v>
      </c>
      <c r="U12" s="2">
        <v>726.75800000000004</v>
      </c>
    </row>
    <row r="13" spans="1:23">
      <c r="A13" s="2" t="s">
        <v>27</v>
      </c>
      <c r="B13" s="6">
        <f t="shared" ref="B13:K13" si="7">+B36+B59+B82+B106</f>
        <v>359.63</v>
      </c>
      <c r="C13" s="6">
        <f t="shared" si="7"/>
        <v>385.19799999999998</v>
      </c>
      <c r="D13" s="6">
        <f t="shared" si="7"/>
        <v>397.19799999999998</v>
      </c>
      <c r="E13" s="6">
        <f t="shared" si="7"/>
        <v>405.64400000000001</v>
      </c>
      <c r="F13" s="6">
        <f t="shared" si="7"/>
        <v>442.35699999999997</v>
      </c>
      <c r="G13" s="6">
        <f t="shared" si="7"/>
        <v>461.97500000000002</v>
      </c>
      <c r="H13" s="6">
        <f t="shared" si="7"/>
        <v>479.41100000000006</v>
      </c>
      <c r="I13" s="6">
        <f t="shared" si="7"/>
        <v>500.25</v>
      </c>
      <c r="J13" s="6">
        <f t="shared" si="7"/>
        <v>513.92100000000005</v>
      </c>
      <c r="K13" s="6">
        <f t="shared" si="7"/>
        <v>537.55700000000002</v>
      </c>
      <c r="L13" s="6">
        <v>528.02200000000005</v>
      </c>
      <c r="M13" s="6">
        <v>551.97400000000005</v>
      </c>
      <c r="N13" s="6">
        <v>543.85199999999998</v>
      </c>
      <c r="O13" s="6">
        <v>554.27199999999993</v>
      </c>
      <c r="P13" s="2">
        <v>565.4</v>
      </c>
      <c r="Q13" s="14">
        <v>593.01900000000001</v>
      </c>
      <c r="R13" s="14">
        <v>615.74300000000005</v>
      </c>
      <c r="S13" s="14">
        <v>683.91800000000001</v>
      </c>
      <c r="T13" s="6">
        <v>731.01099999999997</v>
      </c>
      <c r="U13" s="2">
        <v>795.90800000000002</v>
      </c>
    </row>
    <row r="14" spans="1:23">
      <c r="A14" s="2" t="s">
        <v>28</v>
      </c>
      <c r="B14" s="6">
        <f t="shared" ref="B14:K14" si="8">+B37+B60+B83+B107</f>
        <v>125.492</v>
      </c>
      <c r="C14" s="6">
        <f t="shared" si="8"/>
        <v>130.738</v>
      </c>
      <c r="D14" s="6">
        <f t="shared" si="8"/>
        <v>139.084</v>
      </c>
      <c r="E14" s="6">
        <f t="shared" si="8"/>
        <v>155.77500000000001</v>
      </c>
      <c r="F14" s="6">
        <f t="shared" si="8"/>
        <v>176.04300000000001</v>
      </c>
      <c r="G14" s="6">
        <f t="shared" si="8"/>
        <v>190.36</v>
      </c>
      <c r="H14" s="6">
        <f t="shared" si="8"/>
        <v>200.75800000000001</v>
      </c>
      <c r="I14" s="6">
        <f t="shared" si="8"/>
        <v>201.05500000000001</v>
      </c>
      <c r="J14" s="6">
        <f t="shared" si="8"/>
        <v>200.988</v>
      </c>
      <c r="K14" s="6">
        <f t="shared" si="8"/>
        <v>189.66200000000001</v>
      </c>
      <c r="L14" s="6">
        <v>192.398</v>
      </c>
      <c r="M14" s="6">
        <v>191.404</v>
      </c>
      <c r="N14" s="6">
        <v>198.87456800000001</v>
      </c>
      <c r="O14" s="6">
        <v>214.86300000000003</v>
      </c>
      <c r="P14" s="6">
        <v>228</v>
      </c>
      <c r="Q14" s="14">
        <v>239.07702800000001</v>
      </c>
      <c r="R14" s="14">
        <v>243.86286799999999</v>
      </c>
      <c r="S14" s="14">
        <v>261.51299999999998</v>
      </c>
      <c r="T14" s="6">
        <v>284.72099400000002</v>
      </c>
      <c r="U14" s="2">
        <v>327.61398600000001</v>
      </c>
    </row>
    <row r="15" spans="1:23">
      <c r="A15" s="2" t="s">
        <v>29</v>
      </c>
      <c r="B15" s="6">
        <f t="shared" ref="B15:K15" si="9">+B38+B61+B84+B108</f>
        <v>440.14799999999997</v>
      </c>
      <c r="C15" s="6">
        <f t="shared" si="9"/>
        <v>454.61200000000002</v>
      </c>
      <c r="D15" s="6">
        <f t="shared" si="9"/>
        <v>472.5</v>
      </c>
      <c r="E15" s="6">
        <f t="shared" si="9"/>
        <v>470.55000000000007</v>
      </c>
      <c r="F15" s="6">
        <f t="shared" si="9"/>
        <v>569.48599999999999</v>
      </c>
      <c r="G15" s="6">
        <f t="shared" si="9"/>
        <v>557.68100000000004</v>
      </c>
      <c r="H15" s="6">
        <f t="shared" si="9"/>
        <v>530.63800000000003</v>
      </c>
      <c r="I15" s="6">
        <f t="shared" si="9"/>
        <v>524.44099999999992</v>
      </c>
      <c r="J15" s="6">
        <f t="shared" si="9"/>
        <v>532.94899999999996</v>
      </c>
      <c r="K15" s="6">
        <f t="shared" si="9"/>
        <v>551.11</v>
      </c>
      <c r="L15" s="6">
        <v>581.971</v>
      </c>
      <c r="M15" s="6">
        <v>606.66099999999994</v>
      </c>
      <c r="N15" s="6">
        <v>625.11099999999999</v>
      </c>
      <c r="O15" s="6">
        <v>681.06700000000001</v>
      </c>
      <c r="P15" s="2">
        <v>723.2</v>
      </c>
      <c r="Q15" s="14">
        <v>719.08799999999997</v>
      </c>
      <c r="R15" s="14">
        <v>732.30100000000004</v>
      </c>
      <c r="S15" s="14">
        <v>791.01</v>
      </c>
      <c r="T15" s="6">
        <v>859.83600000000001</v>
      </c>
      <c r="U15" s="2">
        <v>993.65099999999995</v>
      </c>
    </row>
    <row r="16" spans="1:23">
      <c r="A16" s="2" t="s">
        <v>30</v>
      </c>
      <c r="B16" s="6">
        <f t="shared" ref="B16:K16" si="10">+B39+B62+B85+B109</f>
        <v>236.1</v>
      </c>
      <c r="C16" s="6">
        <f t="shared" si="10"/>
        <v>246.40000000000003</v>
      </c>
      <c r="D16" s="6">
        <f t="shared" si="10"/>
        <v>258.10000000000002</v>
      </c>
      <c r="E16" s="6">
        <f t="shared" si="10"/>
        <v>270.89999999999998</v>
      </c>
      <c r="F16" s="6">
        <f t="shared" si="10"/>
        <v>283.20000000000005</v>
      </c>
      <c r="G16" s="6">
        <f t="shared" si="10"/>
        <v>288.89999999999998</v>
      </c>
      <c r="H16" s="6">
        <f t="shared" si="10"/>
        <v>308</v>
      </c>
      <c r="I16" s="6">
        <f t="shared" si="10"/>
        <v>314.60000000000002</v>
      </c>
      <c r="J16" s="6">
        <f t="shared" si="10"/>
        <v>299.29999999999995</v>
      </c>
      <c r="K16" s="6">
        <f t="shared" si="10"/>
        <v>308.5</v>
      </c>
      <c r="L16" s="6">
        <v>314.39999999999998</v>
      </c>
      <c r="M16" s="6">
        <v>315.89999999999998</v>
      </c>
      <c r="N16" s="6">
        <v>329.5</v>
      </c>
      <c r="O16" s="6">
        <v>341.6</v>
      </c>
      <c r="P16" s="2">
        <v>362.2</v>
      </c>
      <c r="Q16" s="14">
        <v>387.9</v>
      </c>
      <c r="R16" s="14">
        <v>409.4</v>
      </c>
      <c r="S16" s="14">
        <v>431.3</v>
      </c>
      <c r="T16" s="6">
        <v>459.7</v>
      </c>
      <c r="U16" s="2">
        <v>511.1</v>
      </c>
    </row>
    <row r="17" spans="1:21">
      <c r="A17" s="2" t="s">
        <v>31</v>
      </c>
      <c r="B17" s="6">
        <f t="shared" ref="B17:K17" si="11">+B40+B63+B86+B110</f>
        <v>248.2</v>
      </c>
      <c r="C17" s="6">
        <f t="shared" si="11"/>
        <v>260.60000000000002</v>
      </c>
      <c r="D17" s="6">
        <f t="shared" si="11"/>
        <v>251.4</v>
      </c>
      <c r="E17" s="6">
        <f t="shared" si="11"/>
        <v>271.8</v>
      </c>
      <c r="F17" s="6">
        <f t="shared" si="11"/>
        <v>274.60000000000002</v>
      </c>
      <c r="G17" s="6">
        <f t="shared" si="11"/>
        <v>309.39999999999998</v>
      </c>
      <c r="H17" s="6">
        <f t="shared" si="11"/>
        <v>311.7</v>
      </c>
      <c r="I17" s="6">
        <f t="shared" si="11"/>
        <v>310.8</v>
      </c>
      <c r="J17" s="6">
        <f t="shared" si="11"/>
        <v>310.39999999999998</v>
      </c>
      <c r="K17" s="6">
        <f t="shared" si="11"/>
        <v>320.3</v>
      </c>
      <c r="L17" s="6">
        <v>304.8</v>
      </c>
      <c r="M17" s="6">
        <v>308.7</v>
      </c>
      <c r="N17" s="6">
        <v>314.8</v>
      </c>
      <c r="O17" s="6">
        <v>318.60000000000002</v>
      </c>
      <c r="P17" s="2">
        <v>332.5</v>
      </c>
      <c r="Q17" s="14">
        <v>350.7</v>
      </c>
      <c r="R17" s="14">
        <v>367.2</v>
      </c>
      <c r="S17" s="14">
        <v>401.5</v>
      </c>
      <c r="T17" s="6">
        <v>443.5</v>
      </c>
      <c r="U17" s="2">
        <v>495.3</v>
      </c>
    </row>
    <row r="18" spans="1:21">
      <c r="A18" s="2" t="s">
        <v>32</v>
      </c>
      <c r="B18" s="6">
        <f t="shared" ref="B18:K18" si="12">+B41+B64+B87+B111</f>
        <v>220.3</v>
      </c>
      <c r="C18" s="6">
        <f t="shared" si="12"/>
        <v>224.85</v>
      </c>
      <c r="D18" s="6">
        <f t="shared" si="12"/>
        <v>217.98699999999999</v>
      </c>
      <c r="E18" s="6">
        <f t="shared" si="12"/>
        <v>243.80400000000003</v>
      </c>
      <c r="F18" s="6">
        <f t="shared" si="12"/>
        <v>249.02999999999997</v>
      </c>
      <c r="G18" s="6">
        <f t="shared" si="12"/>
        <v>278.745</v>
      </c>
      <c r="H18" s="6">
        <f t="shared" si="12"/>
        <v>286.02699999999999</v>
      </c>
      <c r="I18" s="6">
        <f t="shared" si="12"/>
        <v>301.23400000000004</v>
      </c>
      <c r="J18" s="6">
        <f t="shared" si="12"/>
        <v>309.90600000000001</v>
      </c>
      <c r="K18" s="6">
        <f t="shared" si="12"/>
        <v>321.24900000000002</v>
      </c>
      <c r="L18" s="6">
        <v>319.685</v>
      </c>
      <c r="M18" s="6">
        <v>322.19099999999997</v>
      </c>
      <c r="N18" s="6">
        <v>332.55099999999999</v>
      </c>
      <c r="O18" s="6">
        <v>322.80799999999999</v>
      </c>
      <c r="P18" s="6">
        <v>335</v>
      </c>
      <c r="Q18" s="14">
        <v>364.61</v>
      </c>
      <c r="R18" s="14">
        <v>384.678</v>
      </c>
      <c r="S18" s="14">
        <v>419.78800000000001</v>
      </c>
      <c r="T18" s="6">
        <v>444.27199999999999</v>
      </c>
      <c r="U18" s="2">
        <v>510.40699999999998</v>
      </c>
    </row>
    <row r="19" spans="1:21" s="3" customFormat="1">
      <c r="A19" s="3" t="s">
        <v>33</v>
      </c>
      <c r="B19" s="12">
        <f t="shared" ref="B19:E19" si="13">SUM(B6:B18)</f>
        <v>4123.6080000000002</v>
      </c>
      <c r="C19" s="12">
        <f t="shared" si="13"/>
        <v>4315.1469999999999</v>
      </c>
      <c r="D19" s="12">
        <f t="shared" si="13"/>
        <v>4371.4859999999999</v>
      </c>
      <c r="E19" s="12">
        <f t="shared" si="13"/>
        <v>4568.1470000000008</v>
      </c>
      <c r="F19" s="12">
        <f t="shared" ref="F19:P19" si="14">SUM(F6:F18)</f>
        <v>5264.4740000000002</v>
      </c>
      <c r="G19" s="12">
        <f t="shared" si="14"/>
        <v>5637.8689999999997</v>
      </c>
      <c r="H19" s="12">
        <f t="shared" si="14"/>
        <v>5741.1210000000001</v>
      </c>
      <c r="I19" s="12">
        <f t="shared" si="14"/>
        <v>5907.3560000000016</v>
      </c>
      <c r="J19" s="12">
        <f t="shared" si="14"/>
        <v>5947.2279999999992</v>
      </c>
      <c r="K19" s="12">
        <f t="shared" si="14"/>
        <v>6047.3899999999994</v>
      </c>
      <c r="L19" s="12">
        <f t="shared" si="14"/>
        <v>6122.277</v>
      </c>
      <c r="M19" s="12">
        <f t="shared" si="14"/>
        <v>6407.66</v>
      </c>
      <c r="N19" s="12">
        <f t="shared" si="14"/>
        <v>6571.5248680000004</v>
      </c>
      <c r="O19" s="12">
        <f t="shared" si="14"/>
        <v>6805.6870000000008</v>
      </c>
      <c r="P19" s="12">
        <f t="shared" si="14"/>
        <v>7098.2999999999993</v>
      </c>
      <c r="Q19" s="12">
        <f>SUM(Q6:Q18)</f>
        <v>7459.8119279999992</v>
      </c>
      <c r="R19" s="12">
        <f>SUM(R6:R18)</f>
        <v>7716.9180679999999</v>
      </c>
      <c r="S19" s="12">
        <f>SUM(S6:S18)</f>
        <v>8262.9390000000003</v>
      </c>
      <c r="T19" s="12">
        <f>SUM(T6:T18)</f>
        <v>8955.0948320000025</v>
      </c>
      <c r="U19" s="12">
        <f>SUM(U6:U18)</f>
        <v>9940.5570859999989</v>
      </c>
    </row>
    <row r="20" spans="1:21">
      <c r="A20" s="2" t="s">
        <v>34</v>
      </c>
      <c r="B20" s="6">
        <f t="shared" ref="B20:K20" si="15">+B43+B66+B89+B113</f>
        <v>61.081000000000003</v>
      </c>
      <c r="C20" s="6">
        <f t="shared" si="15"/>
        <v>55.712000000000003</v>
      </c>
      <c r="D20" s="6">
        <f t="shared" si="15"/>
        <v>56.231999999999999</v>
      </c>
      <c r="E20" s="6">
        <f t="shared" si="15"/>
        <v>59.564999999999998</v>
      </c>
      <c r="F20" s="6">
        <f t="shared" si="15"/>
        <v>69.265000000000001</v>
      </c>
      <c r="G20" s="6">
        <f t="shared" si="15"/>
        <v>68.584000000000003</v>
      </c>
      <c r="H20" s="6">
        <f t="shared" si="15"/>
        <v>68.375</v>
      </c>
      <c r="I20" s="6">
        <f t="shared" si="15"/>
        <v>73.138999999999996</v>
      </c>
      <c r="J20" s="6">
        <f t="shared" si="15"/>
        <v>69.3</v>
      </c>
      <c r="K20" s="6">
        <f t="shared" si="15"/>
        <v>70.036999999999992</v>
      </c>
      <c r="L20" s="6">
        <v>62.976999999999997</v>
      </c>
      <c r="M20" s="6">
        <v>60.563000000000002</v>
      </c>
      <c r="N20" s="6">
        <v>58.963000000000001</v>
      </c>
      <c r="O20" s="6">
        <v>61.301000000000002</v>
      </c>
      <c r="P20" s="2">
        <v>65.8</v>
      </c>
      <c r="Q20" s="14">
        <v>67.822000000000003</v>
      </c>
      <c r="R20" s="14">
        <v>70.156999999999996</v>
      </c>
      <c r="S20" s="14">
        <v>76.379000000000005</v>
      </c>
      <c r="T20" s="6">
        <v>91.128</v>
      </c>
      <c r="U20" s="2">
        <v>96.311000000000007</v>
      </c>
    </row>
    <row r="21" spans="1:21">
      <c r="A21" s="2" t="s">
        <v>35</v>
      </c>
      <c r="B21" s="23"/>
      <c r="C21" s="23"/>
      <c r="D21" s="23"/>
      <c r="E21" s="23"/>
      <c r="F21" s="23"/>
      <c r="G21" s="23"/>
      <c r="H21" s="6">
        <v>15.135999999999999</v>
      </c>
      <c r="I21" s="6">
        <v>12.49</v>
      </c>
      <c r="J21" s="6">
        <v>13.068</v>
      </c>
      <c r="K21" s="6">
        <v>11.262</v>
      </c>
      <c r="L21" s="6">
        <v>9.3780000000000001</v>
      </c>
      <c r="M21" s="6">
        <v>9.43</v>
      </c>
      <c r="N21" s="6">
        <v>10.0076</v>
      </c>
      <c r="O21" s="6">
        <v>10.31</v>
      </c>
      <c r="P21" s="2">
        <v>11.4</v>
      </c>
      <c r="Q21" s="14">
        <v>12.2514</v>
      </c>
      <c r="R21" s="14">
        <v>13.1549</v>
      </c>
      <c r="S21" s="14">
        <v>12.573</v>
      </c>
      <c r="T21" s="6">
        <v>12.371600000000001</v>
      </c>
      <c r="U21" s="2">
        <v>14.2134</v>
      </c>
    </row>
    <row r="22" spans="1:21">
      <c r="A22" s="2" t="s">
        <v>36</v>
      </c>
      <c r="B22" s="23"/>
      <c r="C22" s="23"/>
      <c r="D22" s="23"/>
      <c r="E22" s="23"/>
      <c r="F22" s="23"/>
      <c r="G22" s="23"/>
      <c r="H22" s="6">
        <v>2.0129999999999999</v>
      </c>
      <c r="I22" s="6">
        <v>2.1230000000000002</v>
      </c>
      <c r="J22" s="6">
        <v>2.1589999999999998</v>
      </c>
      <c r="K22" s="6">
        <v>2.226</v>
      </c>
      <c r="L22" s="6">
        <v>2.0760000000000001</v>
      </c>
      <c r="M22" s="6">
        <v>2.5259999999999998</v>
      </c>
      <c r="N22" s="6">
        <v>2.2813940000000001</v>
      </c>
      <c r="O22" s="6">
        <v>2.2810000000000001</v>
      </c>
      <c r="P22" s="2">
        <v>2.2999999999999998</v>
      </c>
      <c r="Q22" s="14">
        <v>2.6983899999999998</v>
      </c>
      <c r="R22" s="14">
        <v>3.6309990000000001</v>
      </c>
      <c r="S22" s="14">
        <v>2.585</v>
      </c>
      <c r="T22" s="6">
        <v>2.0467939999999998</v>
      </c>
      <c r="U22" s="2">
        <v>4.0065099999999996</v>
      </c>
    </row>
    <row r="23" spans="1:21">
      <c r="A23" s="2" t="s">
        <v>37</v>
      </c>
      <c r="B23" s="23"/>
      <c r="C23" s="23"/>
      <c r="D23" s="23"/>
      <c r="E23" s="23"/>
      <c r="F23" s="23"/>
      <c r="G23" s="23"/>
      <c r="H23" s="6">
        <v>6.992</v>
      </c>
      <c r="I23" s="6">
        <v>6.532</v>
      </c>
      <c r="J23" s="6">
        <v>6.3559999999999999</v>
      </c>
      <c r="K23" s="6">
        <v>6.024</v>
      </c>
      <c r="L23" s="6">
        <v>6.1970000000000001</v>
      </c>
      <c r="M23" s="6">
        <v>6.7480000000000002</v>
      </c>
      <c r="N23" s="6">
        <v>6.9512489999999998</v>
      </c>
      <c r="O23" s="6">
        <v>7.508</v>
      </c>
      <c r="P23" s="2">
        <v>7.8</v>
      </c>
      <c r="Q23" s="14">
        <v>8.6248970000000007</v>
      </c>
      <c r="R23" s="14">
        <v>8.70566</v>
      </c>
      <c r="S23" s="14">
        <v>9.5259999999999998</v>
      </c>
      <c r="T23" s="6">
        <v>10.506489</v>
      </c>
      <c r="U23" s="2">
        <v>12.019484</v>
      </c>
    </row>
    <row r="24" spans="1:21">
      <c r="A24" s="2" t="s">
        <v>38</v>
      </c>
      <c r="B24" s="23"/>
      <c r="C24" s="23"/>
      <c r="D24" s="23"/>
      <c r="E24" s="23"/>
      <c r="F24" s="23"/>
      <c r="G24" s="24"/>
      <c r="H24" s="14">
        <v>2.9710000000000001</v>
      </c>
      <c r="I24" s="14">
        <v>3.3530000000000002</v>
      </c>
      <c r="J24" s="14">
        <v>3.552</v>
      </c>
      <c r="K24" s="14">
        <v>3.8889999999999998</v>
      </c>
      <c r="L24" s="14">
        <v>3.7090000000000001</v>
      </c>
      <c r="M24" s="14">
        <v>3.6819999999999999</v>
      </c>
      <c r="N24" s="14">
        <v>3.9826769999999998</v>
      </c>
      <c r="O24" s="6">
        <v>3.944</v>
      </c>
      <c r="P24" s="6">
        <v>4.5</v>
      </c>
      <c r="Q24" s="14">
        <v>5.0568759999999999</v>
      </c>
      <c r="R24" s="14">
        <v>4.8734489999999999</v>
      </c>
      <c r="S24" s="14">
        <v>4.6379999999999999</v>
      </c>
      <c r="T24" s="6">
        <v>5.3109270000000004</v>
      </c>
      <c r="U24" s="2">
        <v>6.6750600000000002</v>
      </c>
    </row>
    <row r="25" spans="1:21" s="3" customFormat="1">
      <c r="A25" s="3" t="s">
        <v>73</v>
      </c>
      <c r="B25" s="12">
        <f>SUM(B19:B24)</f>
        <v>4184.6890000000003</v>
      </c>
      <c r="C25" s="12">
        <f t="shared" ref="C25:P25" si="16">SUM(C19:C24)</f>
        <v>4370.8590000000004</v>
      </c>
      <c r="D25" s="12">
        <f t="shared" si="16"/>
        <v>4427.7179999999998</v>
      </c>
      <c r="E25" s="12">
        <f t="shared" si="16"/>
        <v>4627.7120000000004</v>
      </c>
      <c r="F25" s="12">
        <f t="shared" si="16"/>
        <v>5333.7390000000005</v>
      </c>
      <c r="G25" s="12">
        <f t="shared" si="16"/>
        <v>5706.4529999999995</v>
      </c>
      <c r="H25" s="12">
        <f t="shared" si="16"/>
        <v>5836.6080000000002</v>
      </c>
      <c r="I25" s="12">
        <f t="shared" si="16"/>
        <v>6004.9930000000013</v>
      </c>
      <c r="J25" s="12">
        <f t="shared" si="16"/>
        <v>6041.6629999999986</v>
      </c>
      <c r="K25" s="12">
        <f t="shared" si="16"/>
        <v>6140.8279999999995</v>
      </c>
      <c r="L25" s="12">
        <f t="shared" si="16"/>
        <v>6206.6139999999996</v>
      </c>
      <c r="M25" s="12">
        <f t="shared" si="16"/>
        <v>6490.6089999999995</v>
      </c>
      <c r="N25" s="12">
        <f t="shared" si="16"/>
        <v>6653.7107879999994</v>
      </c>
      <c r="O25" s="12">
        <f t="shared" si="16"/>
        <v>6891.0310000000018</v>
      </c>
      <c r="P25" s="12">
        <f t="shared" si="16"/>
        <v>7190.0999999999995</v>
      </c>
      <c r="Q25" s="12">
        <f>SUM(Q19:Q24)</f>
        <v>7556.2654909999983</v>
      </c>
      <c r="R25" s="12">
        <f>SUM(R19:R24)</f>
        <v>7817.4400759999999</v>
      </c>
      <c r="S25" s="12">
        <f>SUM(S19:S24)</f>
        <v>8368.6400000000012</v>
      </c>
      <c r="T25" s="12">
        <f>SUM(T19:T24)</f>
        <v>9076.4586420000032</v>
      </c>
      <c r="U25" s="12">
        <f>SUM(U19:U24)</f>
        <v>10073.782539999998</v>
      </c>
    </row>
    <row r="26" spans="1:21">
      <c r="B26" s="6"/>
      <c r="C26" s="6"/>
      <c r="O26" s="14"/>
    </row>
    <row r="27" spans="1:21" ht="15">
      <c r="A27" s="16" t="s">
        <v>74</v>
      </c>
      <c r="N27" s="16"/>
    </row>
    <row r="28" spans="1:21" s="3" customFormat="1">
      <c r="B28" s="3">
        <v>2004</v>
      </c>
      <c r="C28" s="3">
        <v>2005</v>
      </c>
      <c r="D28" s="3">
        <v>2006</v>
      </c>
      <c r="E28" s="3">
        <v>2007</v>
      </c>
      <c r="F28" s="3">
        <v>2008</v>
      </c>
      <c r="G28" s="3">
        <v>2009</v>
      </c>
      <c r="H28" s="3">
        <v>2010</v>
      </c>
      <c r="I28" s="3">
        <v>2011</v>
      </c>
      <c r="J28" s="3">
        <v>2012</v>
      </c>
      <c r="K28" s="3">
        <v>2013</v>
      </c>
      <c r="L28" s="3">
        <v>2014</v>
      </c>
      <c r="M28" s="3">
        <v>2015</v>
      </c>
      <c r="N28" s="3">
        <v>2016</v>
      </c>
      <c r="O28" s="3">
        <v>2017</v>
      </c>
      <c r="P28" s="3">
        <v>2018</v>
      </c>
      <c r="Q28" s="3">
        <v>2019</v>
      </c>
      <c r="R28" s="3">
        <v>2020</v>
      </c>
      <c r="S28" s="3">
        <v>2021</v>
      </c>
      <c r="T28" s="3">
        <v>2022</v>
      </c>
      <c r="U28" s="3">
        <v>2023</v>
      </c>
    </row>
    <row r="29" spans="1:21">
      <c r="A29" s="2" t="s">
        <v>20</v>
      </c>
      <c r="B29" s="6">
        <v>179.6</v>
      </c>
      <c r="C29" s="6">
        <v>183.8</v>
      </c>
      <c r="D29" s="6">
        <v>199.2</v>
      </c>
      <c r="E29" s="6">
        <v>207</v>
      </c>
      <c r="F29" s="6">
        <v>289.3</v>
      </c>
      <c r="G29" s="6">
        <v>293.2</v>
      </c>
      <c r="H29" s="6">
        <v>309.60000000000002</v>
      </c>
      <c r="I29" s="6">
        <v>312.5</v>
      </c>
      <c r="J29" s="14">
        <v>319.5</v>
      </c>
      <c r="K29" s="6">
        <v>341.2</v>
      </c>
      <c r="L29" s="6">
        <v>353.3</v>
      </c>
      <c r="M29" s="6">
        <v>366.8</v>
      </c>
      <c r="N29" s="6">
        <v>389.2</v>
      </c>
      <c r="O29" s="6">
        <v>419.3</v>
      </c>
      <c r="P29" s="2">
        <v>441</v>
      </c>
      <c r="Q29" s="14">
        <v>468.9</v>
      </c>
      <c r="R29" s="14">
        <v>501.9</v>
      </c>
      <c r="S29" s="14">
        <v>542.20000000000005</v>
      </c>
      <c r="T29" s="6">
        <v>576.9</v>
      </c>
      <c r="U29" s="2">
        <v>646.79999999999995</v>
      </c>
    </row>
    <row r="30" spans="1:21">
      <c r="A30" s="2" t="s">
        <v>21</v>
      </c>
      <c r="B30" s="6">
        <v>322.55500000000001</v>
      </c>
      <c r="C30" s="6">
        <v>361.21600000000001</v>
      </c>
      <c r="D30" s="6">
        <v>333.39400000000001</v>
      </c>
      <c r="E30" s="6">
        <v>338.30799999999999</v>
      </c>
      <c r="F30" s="6">
        <v>435.47500000000002</v>
      </c>
      <c r="G30" s="6">
        <v>450.35300000000001</v>
      </c>
      <c r="H30" s="6">
        <v>457.00400000000002</v>
      </c>
      <c r="I30" s="6">
        <v>463.99400000000003</v>
      </c>
      <c r="J30" s="14">
        <v>459.56599999999997</v>
      </c>
      <c r="K30" s="6">
        <v>448.57600000000002</v>
      </c>
      <c r="L30" s="6">
        <v>459.08</v>
      </c>
      <c r="M30" s="6">
        <v>480.072</v>
      </c>
      <c r="N30" s="6">
        <v>501.38200000000001</v>
      </c>
      <c r="O30" s="6">
        <v>549.13499999999999</v>
      </c>
      <c r="P30" s="2">
        <v>566.70000000000005</v>
      </c>
      <c r="Q30" s="14">
        <v>603.09299999999996</v>
      </c>
      <c r="R30" s="14">
        <v>644.577</v>
      </c>
      <c r="S30" s="14">
        <v>705.19500000000005</v>
      </c>
      <c r="T30" s="6">
        <v>751.26400000000001</v>
      </c>
      <c r="U30" s="2">
        <v>823.16399999999999</v>
      </c>
    </row>
    <row r="31" spans="1:21">
      <c r="A31" s="2" t="s">
        <v>22</v>
      </c>
      <c r="B31" s="6">
        <v>281.428</v>
      </c>
      <c r="C31" s="6">
        <v>286.13</v>
      </c>
      <c r="D31" s="6">
        <v>271.37400000000002</v>
      </c>
      <c r="E31" s="6">
        <v>281.67500000000001</v>
      </c>
      <c r="F31" s="6">
        <v>316.07400000000001</v>
      </c>
      <c r="G31" s="6">
        <v>335.28199999999998</v>
      </c>
      <c r="H31" s="6">
        <v>356.73200000000003</v>
      </c>
      <c r="I31" s="6">
        <v>366.45800000000003</v>
      </c>
      <c r="J31" s="14">
        <v>377.25900000000001</v>
      </c>
      <c r="K31" s="6">
        <v>404.95800000000003</v>
      </c>
      <c r="L31" s="6">
        <v>388.76299999999998</v>
      </c>
      <c r="M31" s="6">
        <v>416.10599999999999</v>
      </c>
      <c r="N31" s="6">
        <v>439.72550000000001</v>
      </c>
      <c r="O31" s="6">
        <v>441.82</v>
      </c>
      <c r="P31" s="2">
        <v>457.4</v>
      </c>
      <c r="Q31" s="14">
        <v>489.42860000000002</v>
      </c>
      <c r="R31" s="14">
        <v>525.27620000000002</v>
      </c>
      <c r="S31" s="14">
        <v>560.74900000000002</v>
      </c>
      <c r="T31" s="6">
        <v>607.65093400000001</v>
      </c>
      <c r="U31" s="2">
        <v>666.6617</v>
      </c>
    </row>
    <row r="32" spans="1:21">
      <c r="A32" s="2" t="s">
        <v>23</v>
      </c>
      <c r="B32" s="6">
        <v>213.4</v>
      </c>
      <c r="C32" s="6">
        <v>220.6</v>
      </c>
      <c r="D32" s="6">
        <v>223.3</v>
      </c>
      <c r="E32" s="6">
        <v>243.3</v>
      </c>
      <c r="F32" s="6">
        <v>252.5</v>
      </c>
      <c r="G32" s="6">
        <v>291.5</v>
      </c>
      <c r="H32" s="6">
        <v>322.7</v>
      </c>
      <c r="I32" s="6">
        <v>338.5</v>
      </c>
      <c r="J32" s="14">
        <v>350.5</v>
      </c>
      <c r="K32" s="6">
        <v>361.2</v>
      </c>
      <c r="L32" s="6">
        <v>363.8</v>
      </c>
      <c r="M32" s="6">
        <v>358.4</v>
      </c>
      <c r="N32" s="6">
        <v>367.7</v>
      </c>
      <c r="O32" s="6">
        <v>401.5</v>
      </c>
      <c r="P32" s="2">
        <v>425.6</v>
      </c>
      <c r="Q32" s="14">
        <v>467.7</v>
      </c>
      <c r="R32" s="14">
        <v>496.6</v>
      </c>
      <c r="S32" s="14">
        <v>524.1</v>
      </c>
      <c r="T32" s="6">
        <v>551.70000000000005</v>
      </c>
      <c r="U32" s="2">
        <v>609.9</v>
      </c>
    </row>
    <row r="33" spans="1:21">
      <c r="A33" s="2" t="s">
        <v>24</v>
      </c>
      <c r="B33" s="6">
        <v>150.101</v>
      </c>
      <c r="C33" s="6">
        <v>159.60400000000001</v>
      </c>
      <c r="D33" s="6">
        <v>155.47999999999999</v>
      </c>
      <c r="E33" s="6">
        <v>167.464</v>
      </c>
      <c r="F33" s="6">
        <v>195.37</v>
      </c>
      <c r="G33" s="6">
        <v>212.22</v>
      </c>
      <c r="H33" s="6">
        <v>231.28700000000001</v>
      </c>
      <c r="I33" s="6">
        <v>232.55600000000001</v>
      </c>
      <c r="J33" s="14">
        <v>229.70500000000001</v>
      </c>
      <c r="K33" s="6">
        <v>234.27699999999999</v>
      </c>
      <c r="L33" s="6">
        <v>243.65199999999999</v>
      </c>
      <c r="M33" s="6">
        <v>257.56599999999997</v>
      </c>
      <c r="N33" s="6">
        <v>264.05099999999999</v>
      </c>
      <c r="O33" s="6">
        <v>277.91500000000002</v>
      </c>
      <c r="P33" s="2">
        <v>289.10000000000002</v>
      </c>
      <c r="Q33" s="14">
        <v>310.80599999999998</v>
      </c>
      <c r="R33" s="14">
        <v>344.45400000000001</v>
      </c>
      <c r="S33" s="14">
        <v>367.93200000000002</v>
      </c>
      <c r="T33" s="6">
        <v>390.387</v>
      </c>
      <c r="U33" s="2">
        <v>418.90699999999998</v>
      </c>
    </row>
    <row r="34" spans="1:21">
      <c r="A34" s="2" t="s">
        <v>25</v>
      </c>
      <c r="B34" s="6">
        <v>276.60000000000002</v>
      </c>
      <c r="C34" s="6">
        <v>278.7</v>
      </c>
      <c r="D34" s="6">
        <v>274</v>
      </c>
      <c r="E34" s="6">
        <v>286.60000000000002</v>
      </c>
      <c r="F34" s="6">
        <v>309.298</v>
      </c>
      <c r="G34" s="6">
        <v>368.59300000000002</v>
      </c>
      <c r="H34" s="6">
        <v>374.608</v>
      </c>
      <c r="I34" s="6">
        <v>366.21499999999997</v>
      </c>
      <c r="J34" s="14">
        <v>394.3</v>
      </c>
      <c r="K34" s="6">
        <v>390</v>
      </c>
      <c r="L34" s="6">
        <v>396.6</v>
      </c>
      <c r="M34" s="6">
        <v>465.3</v>
      </c>
      <c r="N34" s="6">
        <v>478.1</v>
      </c>
      <c r="O34" s="6">
        <v>494</v>
      </c>
      <c r="P34" s="2">
        <v>522.70000000000005</v>
      </c>
      <c r="Q34" s="14">
        <v>546.29999999999995</v>
      </c>
      <c r="R34" s="14">
        <v>591.4</v>
      </c>
      <c r="S34" s="14">
        <v>643</v>
      </c>
      <c r="T34" s="6">
        <v>679.7</v>
      </c>
      <c r="U34" s="2">
        <v>761.6</v>
      </c>
    </row>
    <row r="35" spans="1:21">
      <c r="A35" s="2" t="s">
        <v>26</v>
      </c>
      <c r="B35" s="6">
        <v>192.2</v>
      </c>
      <c r="C35" s="6">
        <v>198.2</v>
      </c>
      <c r="D35" s="6">
        <v>198.4</v>
      </c>
      <c r="E35" s="6">
        <v>213.3</v>
      </c>
      <c r="F35" s="6">
        <v>233.7</v>
      </c>
      <c r="G35" s="6">
        <v>256.39999999999998</v>
      </c>
      <c r="H35" s="6">
        <v>299.8</v>
      </c>
      <c r="I35" s="6">
        <v>308</v>
      </c>
      <c r="J35" s="14">
        <v>307.7</v>
      </c>
      <c r="K35" s="6">
        <v>329.238</v>
      </c>
      <c r="L35" s="6">
        <v>333.80900000000003</v>
      </c>
      <c r="M35" s="6">
        <v>340.94200000000001</v>
      </c>
      <c r="N35" s="6">
        <v>324.11599999999999</v>
      </c>
      <c r="O35" s="6">
        <v>330.99</v>
      </c>
      <c r="P35" s="2">
        <v>334.4</v>
      </c>
      <c r="Q35" s="14">
        <v>358.45800000000003</v>
      </c>
      <c r="R35" s="14">
        <v>386.00900000000001</v>
      </c>
      <c r="S35" s="14">
        <v>410.12900000000002</v>
      </c>
      <c r="T35" s="6">
        <v>461.59</v>
      </c>
      <c r="U35" s="2">
        <v>504.49900000000002</v>
      </c>
    </row>
    <row r="36" spans="1:21">
      <c r="A36" s="2" t="s">
        <v>27</v>
      </c>
      <c r="B36" s="6">
        <v>250.399</v>
      </c>
      <c r="C36" s="6">
        <v>260.28800000000001</v>
      </c>
      <c r="D36" s="6">
        <v>266.89299999999997</v>
      </c>
      <c r="E36" s="6">
        <v>270.488</v>
      </c>
      <c r="F36" s="6">
        <v>287.87799999999999</v>
      </c>
      <c r="G36" s="6">
        <v>306.53100000000001</v>
      </c>
      <c r="H36" s="6">
        <v>326.91500000000002</v>
      </c>
      <c r="I36" s="6">
        <v>336.46899999999999</v>
      </c>
      <c r="J36" s="14">
        <v>345.78100000000001</v>
      </c>
      <c r="K36" s="6">
        <v>360.142</v>
      </c>
      <c r="L36" s="6">
        <v>363.41500000000002</v>
      </c>
      <c r="M36" s="6">
        <v>376.54700000000003</v>
      </c>
      <c r="N36" s="6">
        <v>381.60700000000003</v>
      </c>
      <c r="O36" s="6">
        <v>382.89400000000001</v>
      </c>
      <c r="P36" s="2">
        <v>393.9</v>
      </c>
      <c r="Q36" s="14">
        <v>426.221</v>
      </c>
      <c r="R36" s="14">
        <v>464.78699999999998</v>
      </c>
      <c r="S36" s="14">
        <v>503.91300000000001</v>
      </c>
      <c r="T36" s="6">
        <v>542.1</v>
      </c>
      <c r="U36" s="2">
        <v>594.38</v>
      </c>
    </row>
    <row r="37" spans="1:21">
      <c r="A37" s="2" t="s">
        <v>28</v>
      </c>
      <c r="B37" s="6">
        <v>95.856999999999999</v>
      </c>
      <c r="C37" s="6">
        <v>95.807000000000002</v>
      </c>
      <c r="D37" s="6">
        <v>102.935</v>
      </c>
      <c r="E37" s="6">
        <v>116.973</v>
      </c>
      <c r="F37" s="6">
        <v>129.858</v>
      </c>
      <c r="G37" s="6">
        <v>143.161</v>
      </c>
      <c r="H37" s="6">
        <v>150.46299999999999</v>
      </c>
      <c r="I37" s="6">
        <v>147.511</v>
      </c>
      <c r="J37" s="14">
        <v>146.62200000000001</v>
      </c>
      <c r="K37" s="6">
        <v>143.74299999999999</v>
      </c>
      <c r="L37" s="6">
        <v>143.46799999999999</v>
      </c>
      <c r="M37" s="6">
        <v>139.84700000000001</v>
      </c>
      <c r="N37" s="6">
        <v>145.183606</v>
      </c>
      <c r="O37" s="6">
        <v>159.24</v>
      </c>
      <c r="P37" s="2">
        <v>170.6</v>
      </c>
      <c r="Q37" s="14">
        <v>178.06893500000001</v>
      </c>
      <c r="R37" s="14">
        <v>187.64455599999999</v>
      </c>
      <c r="S37" s="14">
        <v>199.64</v>
      </c>
      <c r="T37" s="6">
        <v>214.90557999999999</v>
      </c>
      <c r="U37" s="2">
        <v>250.42466899999999</v>
      </c>
    </row>
    <row r="38" spans="1:21">
      <c r="A38" s="2" t="s">
        <v>29</v>
      </c>
      <c r="B38" s="6">
        <v>270.04899999999998</v>
      </c>
      <c r="C38" s="6">
        <v>279.62799999999999</v>
      </c>
      <c r="D38" s="6">
        <v>255.898</v>
      </c>
      <c r="E38" s="6">
        <v>273.88400000000001</v>
      </c>
      <c r="F38" s="6">
        <v>304.90100000000001</v>
      </c>
      <c r="G38" s="6">
        <v>386.392</v>
      </c>
      <c r="H38" s="6">
        <v>355.97</v>
      </c>
      <c r="I38" s="6">
        <v>353.92399999999998</v>
      </c>
      <c r="J38" s="14">
        <v>356.28</v>
      </c>
      <c r="K38" s="6">
        <v>372.947</v>
      </c>
      <c r="L38" s="6">
        <v>384.44200000000001</v>
      </c>
      <c r="M38" s="6">
        <v>393.11500000000001</v>
      </c>
      <c r="N38" s="6">
        <v>418.37700000000001</v>
      </c>
      <c r="O38" s="6">
        <v>448.53300000000002</v>
      </c>
      <c r="P38" s="2">
        <v>485.2</v>
      </c>
      <c r="Q38" s="14">
        <v>504.18</v>
      </c>
      <c r="R38" s="14">
        <v>522.33399999999995</v>
      </c>
      <c r="S38" s="14">
        <v>564.14499999999998</v>
      </c>
      <c r="T38" s="6">
        <v>633.17499999999995</v>
      </c>
      <c r="U38" s="2">
        <v>730.80700000000002</v>
      </c>
    </row>
    <row r="39" spans="1:21">
      <c r="A39" s="2" t="s">
        <v>30</v>
      </c>
      <c r="B39" s="6">
        <v>150.1</v>
      </c>
      <c r="C39" s="6">
        <v>154.30000000000001</v>
      </c>
      <c r="D39" s="6">
        <v>156</v>
      </c>
      <c r="E39" s="6">
        <v>166</v>
      </c>
      <c r="F39" s="6">
        <v>176.8</v>
      </c>
      <c r="G39" s="6">
        <v>187.2</v>
      </c>
      <c r="H39" s="6">
        <v>199.4</v>
      </c>
      <c r="I39" s="6">
        <v>204.9</v>
      </c>
      <c r="J39" s="14">
        <v>191</v>
      </c>
      <c r="K39" s="6">
        <v>194.7</v>
      </c>
      <c r="L39" s="6">
        <v>202.6</v>
      </c>
      <c r="M39" s="6">
        <v>204.1</v>
      </c>
      <c r="N39" s="6">
        <v>214.7</v>
      </c>
      <c r="O39" s="6">
        <v>226.7</v>
      </c>
      <c r="P39" s="2">
        <v>234.5</v>
      </c>
      <c r="Q39" s="14">
        <v>258.10000000000002</v>
      </c>
      <c r="R39" s="14">
        <v>284.2</v>
      </c>
      <c r="S39" s="14">
        <v>304.5</v>
      </c>
      <c r="T39" s="6">
        <v>320.8</v>
      </c>
      <c r="U39" s="2">
        <v>358.9</v>
      </c>
    </row>
    <row r="40" spans="1:21">
      <c r="A40" s="2" t="s">
        <v>31</v>
      </c>
      <c r="B40" s="6">
        <v>161.5</v>
      </c>
      <c r="C40" s="6">
        <v>169.2</v>
      </c>
      <c r="D40" s="6">
        <v>156.4</v>
      </c>
      <c r="E40" s="6">
        <v>167.4</v>
      </c>
      <c r="F40" s="6">
        <v>175.1</v>
      </c>
      <c r="G40" s="6">
        <v>198</v>
      </c>
      <c r="H40" s="6">
        <v>202.6</v>
      </c>
      <c r="I40" s="6">
        <v>200.1</v>
      </c>
      <c r="J40" s="14">
        <v>197.1</v>
      </c>
      <c r="K40" s="6">
        <v>202</v>
      </c>
      <c r="L40" s="6">
        <v>193</v>
      </c>
      <c r="M40" s="6">
        <v>198.6</v>
      </c>
      <c r="N40" s="6">
        <v>201</v>
      </c>
      <c r="O40" s="6">
        <v>210</v>
      </c>
      <c r="P40" s="2">
        <v>219</v>
      </c>
      <c r="Q40" s="14">
        <v>235.9</v>
      </c>
      <c r="R40" s="14">
        <v>256</v>
      </c>
      <c r="S40" s="14">
        <v>288</v>
      </c>
      <c r="T40" s="6">
        <v>309</v>
      </c>
      <c r="U40" s="2">
        <v>344.1</v>
      </c>
    </row>
    <row r="41" spans="1:21">
      <c r="A41" s="2" t="s">
        <v>32</v>
      </c>
      <c r="B41" s="6">
        <v>137.4</v>
      </c>
      <c r="C41" s="6">
        <v>135.57</v>
      </c>
      <c r="D41" s="6">
        <v>130.999</v>
      </c>
      <c r="E41" s="6">
        <v>138.79900000000001</v>
      </c>
      <c r="F41" s="6">
        <v>152.61699999999999</v>
      </c>
      <c r="G41" s="6">
        <v>164.953</v>
      </c>
      <c r="H41" s="6">
        <v>170.37899999999999</v>
      </c>
      <c r="I41" s="6">
        <v>174.316</v>
      </c>
      <c r="J41" s="14">
        <v>181.61799999999999</v>
      </c>
      <c r="K41" s="6">
        <v>190.845</v>
      </c>
      <c r="L41" s="6">
        <v>191.03800000000001</v>
      </c>
      <c r="M41" s="6">
        <v>194.45500000000001</v>
      </c>
      <c r="N41" s="6">
        <v>196.57400000000001</v>
      </c>
      <c r="O41" s="6">
        <v>206.54</v>
      </c>
      <c r="P41" s="2">
        <v>217.3</v>
      </c>
      <c r="Q41" s="14">
        <v>245.92699999999999</v>
      </c>
      <c r="R41" s="14">
        <v>272.91399999999999</v>
      </c>
      <c r="S41" s="14">
        <v>301.524</v>
      </c>
      <c r="T41" s="6">
        <v>320.76299999999998</v>
      </c>
      <c r="U41" s="2">
        <v>354.71199999999999</v>
      </c>
    </row>
    <row r="42" spans="1:21" s="3" customFormat="1">
      <c r="A42" s="3" t="s">
        <v>33</v>
      </c>
      <c r="B42" s="12">
        <f t="shared" ref="B42:P42" si="17">SUM(B29:B41)</f>
        <v>2681.1889999999999</v>
      </c>
      <c r="C42" s="12">
        <f t="shared" si="17"/>
        <v>2783.0430000000006</v>
      </c>
      <c r="D42" s="12">
        <f t="shared" si="17"/>
        <v>2724.2730000000001</v>
      </c>
      <c r="E42" s="12">
        <f t="shared" si="17"/>
        <v>2871.1909999999998</v>
      </c>
      <c r="F42" s="12">
        <f t="shared" si="17"/>
        <v>3258.8710000000005</v>
      </c>
      <c r="G42" s="12">
        <f t="shared" si="17"/>
        <v>3593.7849999999999</v>
      </c>
      <c r="H42" s="12">
        <f t="shared" si="17"/>
        <v>3757.4580000000005</v>
      </c>
      <c r="I42" s="12">
        <f t="shared" si="17"/>
        <v>3805.4429999999998</v>
      </c>
      <c r="J42" s="12">
        <f t="shared" si="17"/>
        <v>3856.9309999999996</v>
      </c>
      <c r="K42" s="8">
        <f t="shared" si="17"/>
        <v>3973.8259999999996</v>
      </c>
      <c r="L42" s="8">
        <f t="shared" si="17"/>
        <v>4016.9670000000001</v>
      </c>
      <c r="M42" s="8">
        <f t="shared" si="17"/>
        <v>4191.8500000000004</v>
      </c>
      <c r="N42" s="8">
        <f t="shared" si="17"/>
        <v>4321.7161059999989</v>
      </c>
      <c r="O42" s="8">
        <f t="shared" si="17"/>
        <v>4548.567</v>
      </c>
      <c r="P42" s="8">
        <f t="shared" si="17"/>
        <v>4757.4000000000005</v>
      </c>
      <c r="Q42" s="12">
        <f>SUM(Q29:Q41)</f>
        <v>5093.0825350000005</v>
      </c>
      <c r="R42" s="12">
        <f>SUM(R29:R41)</f>
        <v>5478.0957559999997</v>
      </c>
      <c r="S42" s="12">
        <f>SUM(S29:S41)</f>
        <v>5915.027000000001</v>
      </c>
      <c r="T42" s="8">
        <f>SUM(T29:T41)</f>
        <v>6359.9355140000007</v>
      </c>
      <c r="U42" s="8">
        <f>SUM(U29:U41)</f>
        <v>7064.8553690000008</v>
      </c>
    </row>
    <row r="43" spans="1:21">
      <c r="A43" s="2" t="s">
        <v>34</v>
      </c>
      <c r="B43" s="14">
        <v>35.893999999999998</v>
      </c>
      <c r="C43" s="14">
        <v>34.950000000000003</v>
      </c>
      <c r="D43" s="14">
        <v>35.911000000000001</v>
      </c>
      <c r="E43" s="14">
        <v>42.238999999999997</v>
      </c>
      <c r="F43" s="14">
        <v>49.65</v>
      </c>
      <c r="G43" s="14">
        <v>49.14</v>
      </c>
      <c r="H43" s="14">
        <v>49.015999999999998</v>
      </c>
      <c r="I43" s="14">
        <v>52.972999999999999</v>
      </c>
      <c r="J43" s="14">
        <v>50.003</v>
      </c>
      <c r="K43" s="6">
        <v>51.031999999999996</v>
      </c>
      <c r="L43" s="6">
        <v>47.368000000000002</v>
      </c>
      <c r="M43" s="6">
        <v>44.055999999999997</v>
      </c>
      <c r="N43" s="6">
        <v>43.234999999999999</v>
      </c>
      <c r="O43" s="6">
        <v>45.258000000000003</v>
      </c>
      <c r="P43" s="2">
        <v>49</v>
      </c>
      <c r="Q43" s="14">
        <v>50.731999999999999</v>
      </c>
      <c r="R43" s="14">
        <v>53.871000000000002</v>
      </c>
      <c r="S43" s="14">
        <v>58.280999999999999</v>
      </c>
      <c r="T43" s="6">
        <v>65.418000000000006</v>
      </c>
      <c r="U43" s="2">
        <v>73.873999999999995</v>
      </c>
    </row>
    <row r="44" spans="1:21">
      <c r="A44" s="2" t="s">
        <v>35</v>
      </c>
      <c r="B44" s="24"/>
      <c r="C44" s="24"/>
      <c r="D44" s="24"/>
      <c r="E44" s="24"/>
      <c r="F44" s="24"/>
      <c r="G44" s="24"/>
      <c r="H44" s="14">
        <v>7.202</v>
      </c>
      <c r="I44" s="14">
        <v>8.0030000000000001</v>
      </c>
      <c r="J44" s="14">
        <v>8.02</v>
      </c>
      <c r="K44" s="6">
        <v>6.2809999999999997</v>
      </c>
      <c r="L44" s="6">
        <v>5.5019999999999998</v>
      </c>
      <c r="M44" s="6">
        <v>5.5750000000000002</v>
      </c>
      <c r="N44" s="6">
        <v>5.8486000000000002</v>
      </c>
      <c r="O44" s="6">
        <v>6.0890000000000004</v>
      </c>
      <c r="P44" s="2">
        <v>7.3</v>
      </c>
      <c r="Q44" s="14">
        <v>7.4947999999999997</v>
      </c>
      <c r="R44" s="14">
        <v>7.3963999999999999</v>
      </c>
      <c r="S44" s="14">
        <v>7.9340000000000002</v>
      </c>
      <c r="T44" s="6">
        <v>8.4133999999999993</v>
      </c>
      <c r="U44" s="2">
        <v>9.8707999999999991</v>
      </c>
    </row>
    <row r="45" spans="1:21">
      <c r="A45" s="2" t="s">
        <v>36</v>
      </c>
      <c r="B45" s="24"/>
      <c r="C45" s="24"/>
      <c r="D45" s="24"/>
      <c r="E45" s="24"/>
      <c r="F45" s="24"/>
      <c r="G45" s="24"/>
      <c r="H45" s="14">
        <v>1.23</v>
      </c>
      <c r="I45" s="14">
        <v>1.5249999999999999</v>
      </c>
      <c r="J45" s="14">
        <v>1.5920000000000001</v>
      </c>
      <c r="K45" s="6">
        <v>1.56</v>
      </c>
      <c r="L45" s="6">
        <v>1.5089999999999999</v>
      </c>
      <c r="M45" s="6">
        <v>1.921</v>
      </c>
      <c r="N45" s="6">
        <v>1.6346350000000001</v>
      </c>
      <c r="O45" s="6">
        <v>1.623</v>
      </c>
      <c r="P45" s="2">
        <v>1.7</v>
      </c>
      <c r="Q45" s="14">
        <v>1.8011619999999999</v>
      </c>
      <c r="R45" s="14">
        <v>2.7721170000000002</v>
      </c>
      <c r="S45" s="14">
        <v>1.845</v>
      </c>
      <c r="T45" s="6">
        <v>1.301839</v>
      </c>
      <c r="U45" s="2">
        <v>2.6279080000000001</v>
      </c>
    </row>
    <row r="46" spans="1:21">
      <c r="A46" s="2" t="s">
        <v>37</v>
      </c>
      <c r="B46" s="24"/>
      <c r="C46" s="24"/>
      <c r="D46" s="24"/>
      <c r="E46" s="24"/>
      <c r="F46" s="24"/>
      <c r="G46" s="24"/>
      <c r="H46" s="14">
        <v>5.1429999999999998</v>
      </c>
      <c r="I46" s="14">
        <v>4.9359999999999999</v>
      </c>
      <c r="J46" s="14">
        <v>4.9379999999999997</v>
      </c>
      <c r="K46" s="6">
        <v>4.3369999999999997</v>
      </c>
      <c r="L46" s="6">
        <v>4.5380000000000003</v>
      </c>
      <c r="M46" s="6">
        <v>5.1920000000000002</v>
      </c>
      <c r="N46" s="6">
        <v>5.4490109999999996</v>
      </c>
      <c r="O46" s="6">
        <v>5.8639999999999999</v>
      </c>
      <c r="P46" s="2">
        <v>6.4</v>
      </c>
      <c r="Q46" s="14">
        <v>6.9881479999999998</v>
      </c>
      <c r="R46" s="14">
        <v>7.3246900000000004</v>
      </c>
      <c r="S46" s="14">
        <v>8.0500000000000007</v>
      </c>
      <c r="T46" s="6">
        <v>9.0387280000000008</v>
      </c>
      <c r="U46" s="2">
        <v>10.197374</v>
      </c>
    </row>
    <row r="47" spans="1:21">
      <c r="A47" s="2" t="s">
        <v>38</v>
      </c>
      <c r="B47" s="23"/>
      <c r="C47" s="23"/>
      <c r="D47" s="23"/>
      <c r="E47" s="23"/>
      <c r="F47" s="23"/>
      <c r="G47" s="24"/>
      <c r="H47" s="14">
        <v>2.2730000000000001</v>
      </c>
      <c r="I47" s="14">
        <v>2.5760000000000001</v>
      </c>
      <c r="J47" s="14">
        <v>2.5259999999999998</v>
      </c>
      <c r="K47" s="14">
        <v>2.7240000000000002</v>
      </c>
      <c r="L47" s="14">
        <v>2.7120000000000002</v>
      </c>
      <c r="M47" s="14">
        <v>2.593</v>
      </c>
      <c r="N47" s="14">
        <v>2.7554270000000001</v>
      </c>
      <c r="O47" s="6">
        <v>2.8029999999999999</v>
      </c>
      <c r="P47" s="6">
        <v>3.2</v>
      </c>
      <c r="Q47" s="14">
        <v>3.7919529999999999</v>
      </c>
      <c r="R47" s="14">
        <v>3.854149</v>
      </c>
      <c r="S47" s="14">
        <v>3.7839999999999998</v>
      </c>
      <c r="T47" s="6">
        <v>4.1133649999999999</v>
      </c>
      <c r="U47" s="2">
        <v>4.9553719999999997</v>
      </c>
    </row>
    <row r="48" spans="1:21" s="3" customFormat="1">
      <c r="A48" s="3" t="str">
        <f>A25</f>
        <v>Totaal (incl. kleine U)</v>
      </c>
      <c r="B48" s="12">
        <f>SUM(B42:B47)</f>
        <v>2717.0829999999996</v>
      </c>
      <c r="C48" s="12">
        <f t="shared" ref="C48:P48" si="18">SUM(C42:C47)</f>
        <v>2817.9930000000004</v>
      </c>
      <c r="D48" s="12">
        <f t="shared" si="18"/>
        <v>2760.1840000000002</v>
      </c>
      <c r="E48" s="12">
        <f t="shared" si="18"/>
        <v>2913.43</v>
      </c>
      <c r="F48" s="12">
        <f t="shared" si="18"/>
        <v>3308.5210000000006</v>
      </c>
      <c r="G48" s="12">
        <f t="shared" si="18"/>
        <v>3642.9249999999997</v>
      </c>
      <c r="H48" s="12">
        <f t="shared" si="18"/>
        <v>3822.322000000001</v>
      </c>
      <c r="I48" s="12">
        <f t="shared" si="18"/>
        <v>3875.4560000000001</v>
      </c>
      <c r="J48" s="12">
        <f t="shared" si="18"/>
        <v>3924.0099999999998</v>
      </c>
      <c r="K48" s="12">
        <f t="shared" si="18"/>
        <v>4039.7599999999998</v>
      </c>
      <c r="L48" s="12">
        <f t="shared" si="18"/>
        <v>4078.596</v>
      </c>
      <c r="M48" s="12">
        <f t="shared" si="18"/>
        <v>4251.1869999999999</v>
      </c>
      <c r="N48" s="12">
        <f t="shared" si="18"/>
        <v>4380.638778999999</v>
      </c>
      <c r="O48" s="12">
        <f t="shared" si="18"/>
        <v>4610.2039999999988</v>
      </c>
      <c r="P48" s="12">
        <f t="shared" si="18"/>
        <v>4825</v>
      </c>
      <c r="Q48" s="12">
        <f>SUM(Q42:Q47)</f>
        <v>5163.8905980000009</v>
      </c>
      <c r="R48" s="12">
        <f>SUM(R42:R47)</f>
        <v>5553.314112</v>
      </c>
      <c r="S48" s="12">
        <f>SUM(S42:S47)</f>
        <v>5994.9210000000012</v>
      </c>
      <c r="T48" s="8">
        <f>SUM(T42:T47)</f>
        <v>6448.2208460000011</v>
      </c>
      <c r="U48" s="8">
        <f>SUM(U42:U47)</f>
        <v>7166.3808230000013</v>
      </c>
    </row>
    <row r="49" spans="1:21">
      <c r="B49" s="6"/>
      <c r="C49" s="6"/>
    </row>
    <row r="50" spans="1:21" ht="15">
      <c r="A50" s="16" t="s">
        <v>75</v>
      </c>
      <c r="N50" s="16"/>
    </row>
    <row r="51" spans="1:21" s="3" customFormat="1">
      <c r="B51" s="3">
        <v>2004</v>
      </c>
      <c r="C51" s="3">
        <v>2005</v>
      </c>
      <c r="D51" s="3">
        <v>2006</v>
      </c>
      <c r="E51" s="3">
        <v>2007</v>
      </c>
      <c r="F51" s="3">
        <v>2008</v>
      </c>
      <c r="G51" s="3">
        <v>2009</v>
      </c>
      <c r="H51" s="3">
        <v>2010</v>
      </c>
      <c r="I51" s="3">
        <v>2011</v>
      </c>
      <c r="J51" s="3">
        <v>2012</v>
      </c>
      <c r="K51" s="3">
        <v>2013</v>
      </c>
      <c r="L51" s="3">
        <v>2014</v>
      </c>
      <c r="M51" s="3">
        <v>2015</v>
      </c>
      <c r="N51" s="3">
        <v>2016</v>
      </c>
      <c r="O51" s="3">
        <v>2017</v>
      </c>
      <c r="P51" s="3">
        <v>2018</v>
      </c>
      <c r="Q51" s="3">
        <v>2019</v>
      </c>
      <c r="R51" s="3">
        <v>2020</v>
      </c>
      <c r="S51" s="3">
        <v>2021</v>
      </c>
      <c r="T51" s="3">
        <v>2022</v>
      </c>
      <c r="U51" s="3">
        <v>2023</v>
      </c>
    </row>
    <row r="52" spans="1:21">
      <c r="A52" s="2" t="s">
        <v>20</v>
      </c>
      <c r="B52" s="6">
        <v>15.7</v>
      </c>
      <c r="C52" s="6">
        <v>18.8</v>
      </c>
      <c r="D52" s="6">
        <v>19.8</v>
      </c>
      <c r="E52" s="6">
        <v>22.6</v>
      </c>
      <c r="F52" s="6">
        <v>27.6</v>
      </c>
      <c r="G52" s="6">
        <v>26.6</v>
      </c>
      <c r="H52" s="6">
        <v>33.200000000000003</v>
      </c>
      <c r="I52" s="6">
        <v>41.1</v>
      </c>
      <c r="J52" s="14">
        <v>34.700000000000003</v>
      </c>
      <c r="K52" s="6">
        <v>36</v>
      </c>
      <c r="L52" s="6">
        <v>30.4</v>
      </c>
      <c r="M52" s="6">
        <v>31.2</v>
      </c>
      <c r="N52" s="6">
        <v>33</v>
      </c>
      <c r="O52" s="6">
        <v>34.4</v>
      </c>
      <c r="P52" s="2">
        <v>35.9</v>
      </c>
      <c r="Q52" s="14">
        <v>40.299999999999997</v>
      </c>
      <c r="R52" s="14">
        <v>36.700000000000003</v>
      </c>
      <c r="S52" s="14">
        <v>39.299999999999997</v>
      </c>
      <c r="T52" s="6">
        <v>38</v>
      </c>
      <c r="U52" s="2">
        <v>38.1</v>
      </c>
    </row>
    <row r="53" spans="1:21">
      <c r="A53" s="2" t="s">
        <v>21</v>
      </c>
      <c r="B53" s="6">
        <v>36.835999999999999</v>
      </c>
      <c r="C53" s="6">
        <v>37.975000000000001</v>
      </c>
      <c r="D53" s="6">
        <v>43.106000000000002</v>
      </c>
      <c r="E53" s="6">
        <v>40.369999999999997</v>
      </c>
      <c r="F53" s="6">
        <v>59.715000000000003</v>
      </c>
      <c r="G53" s="6">
        <v>51.610999999999997</v>
      </c>
      <c r="H53" s="6">
        <v>56.463000000000001</v>
      </c>
      <c r="I53" s="6">
        <v>57.249000000000002</v>
      </c>
      <c r="J53" s="14">
        <v>56.941000000000003</v>
      </c>
      <c r="K53" s="6">
        <v>57.314</v>
      </c>
      <c r="L53" s="6">
        <v>55.212000000000003</v>
      </c>
      <c r="M53" s="6">
        <v>56.610999999999997</v>
      </c>
      <c r="N53" s="6">
        <v>62.625</v>
      </c>
      <c r="O53" s="6">
        <v>66</v>
      </c>
      <c r="P53" s="2">
        <v>65.5</v>
      </c>
      <c r="Q53" s="14">
        <v>74.8</v>
      </c>
      <c r="R53" s="14">
        <v>68.239000000000004</v>
      </c>
      <c r="S53" s="14">
        <v>64.974999999999994</v>
      </c>
      <c r="T53" s="6">
        <v>65.863</v>
      </c>
      <c r="U53" s="2">
        <v>64.778000000000006</v>
      </c>
    </row>
    <row r="54" spans="1:21">
      <c r="A54" s="2" t="s">
        <v>22</v>
      </c>
      <c r="B54" s="6">
        <v>26.504999999999999</v>
      </c>
      <c r="C54" s="6">
        <v>22.966000000000001</v>
      </c>
      <c r="D54" s="6">
        <v>27.818000000000001</v>
      </c>
      <c r="E54" s="6">
        <v>21.33</v>
      </c>
      <c r="F54" s="6">
        <v>21.824000000000002</v>
      </c>
      <c r="G54" s="6">
        <v>42.106000000000002</v>
      </c>
      <c r="H54" s="6">
        <v>30.231999999999999</v>
      </c>
      <c r="I54" s="6">
        <v>44.177</v>
      </c>
      <c r="J54" s="14">
        <v>37.929000000000002</v>
      </c>
      <c r="K54" s="6">
        <v>29.739000000000001</v>
      </c>
      <c r="L54" s="6">
        <v>33.756999999999998</v>
      </c>
      <c r="M54" s="6">
        <v>34.779000000000003</v>
      </c>
      <c r="N54" s="6">
        <v>32.897799999999997</v>
      </c>
      <c r="O54" s="6">
        <v>35.237000000000002</v>
      </c>
      <c r="P54" s="2">
        <v>36.200000000000003</v>
      </c>
      <c r="Q54" s="14">
        <v>35.634399999999999</v>
      </c>
      <c r="R54" s="14">
        <v>37.125599999999999</v>
      </c>
      <c r="S54" s="14">
        <v>39.533999999999999</v>
      </c>
      <c r="T54" s="6">
        <v>42.659498999999997</v>
      </c>
      <c r="U54" s="2">
        <v>43.374000000000002</v>
      </c>
    </row>
    <row r="55" spans="1:21">
      <c r="A55" s="2" t="s">
        <v>23</v>
      </c>
      <c r="B55" s="6">
        <v>9.9</v>
      </c>
      <c r="C55" s="6">
        <v>12.7</v>
      </c>
      <c r="D55" s="6">
        <v>11</v>
      </c>
      <c r="E55" s="6">
        <v>11.9</v>
      </c>
      <c r="F55" s="6">
        <v>12.5</v>
      </c>
      <c r="G55" s="6">
        <v>14.9</v>
      </c>
      <c r="H55" s="6">
        <v>14.1</v>
      </c>
      <c r="I55" s="6">
        <v>15.7</v>
      </c>
      <c r="J55" s="14">
        <v>17.2</v>
      </c>
      <c r="K55" s="6">
        <v>23.7</v>
      </c>
      <c r="L55" s="6">
        <v>29.7</v>
      </c>
      <c r="M55" s="6">
        <v>29.2</v>
      </c>
      <c r="N55" s="6">
        <v>50.8</v>
      </c>
      <c r="O55" s="6">
        <v>36.700000000000003</v>
      </c>
      <c r="P55" s="2">
        <v>33.1</v>
      </c>
      <c r="Q55" s="14">
        <v>37.200000000000003</v>
      </c>
      <c r="R55" s="14">
        <v>40.9</v>
      </c>
      <c r="S55" s="14">
        <v>39.200000000000003</v>
      </c>
      <c r="T55" s="6">
        <v>39.1</v>
      </c>
      <c r="U55" s="2">
        <v>54.1</v>
      </c>
    </row>
    <row r="56" spans="1:21">
      <c r="A56" s="2" t="s">
        <v>24</v>
      </c>
      <c r="B56" s="6">
        <v>16.779</v>
      </c>
      <c r="C56" s="6">
        <v>16.66</v>
      </c>
      <c r="D56" s="6">
        <v>17.532</v>
      </c>
      <c r="E56" s="6">
        <v>19.504000000000001</v>
      </c>
      <c r="F56" s="6">
        <v>18.12</v>
      </c>
      <c r="G56" s="6">
        <v>19.713999999999999</v>
      </c>
      <c r="H56" s="6">
        <v>20.001000000000001</v>
      </c>
      <c r="I56" s="6">
        <v>20.506</v>
      </c>
      <c r="J56" s="14">
        <v>20.861000000000001</v>
      </c>
      <c r="K56" s="6">
        <v>20.707000000000001</v>
      </c>
      <c r="L56" s="6">
        <v>25.678000000000001</v>
      </c>
      <c r="M56" s="6">
        <v>23.06</v>
      </c>
      <c r="N56" s="6">
        <v>24.375</v>
      </c>
      <c r="O56" s="6">
        <v>24.744</v>
      </c>
      <c r="P56" s="2">
        <v>24.4</v>
      </c>
      <c r="Q56" s="14">
        <v>28.802</v>
      </c>
      <c r="R56" s="14">
        <v>26.588000000000001</v>
      </c>
      <c r="S56" s="14">
        <v>25.754999999999999</v>
      </c>
      <c r="T56" s="6">
        <v>26.986999999999998</v>
      </c>
      <c r="U56" s="2">
        <v>25.358000000000001</v>
      </c>
    </row>
    <row r="57" spans="1:21">
      <c r="A57" s="2" t="s">
        <v>25</v>
      </c>
      <c r="B57" s="2">
        <v>29.6</v>
      </c>
      <c r="C57" s="6">
        <v>30.2</v>
      </c>
      <c r="D57" s="6">
        <v>31.6</v>
      </c>
      <c r="E57" s="6">
        <v>25.9</v>
      </c>
      <c r="F57" s="6">
        <v>29.841999999999999</v>
      </c>
      <c r="G57" s="6">
        <v>38.712000000000003</v>
      </c>
      <c r="H57" s="6">
        <v>34.857999999999997</v>
      </c>
      <c r="I57" s="6">
        <v>51.188000000000002</v>
      </c>
      <c r="J57" s="14">
        <v>42.8</v>
      </c>
      <c r="K57" s="6">
        <v>38.5</v>
      </c>
      <c r="L57" s="6">
        <v>39.4</v>
      </c>
      <c r="M57" s="6">
        <v>41.9</v>
      </c>
      <c r="N57" s="6">
        <v>42.9</v>
      </c>
      <c r="O57" s="6">
        <v>43.3</v>
      </c>
      <c r="P57" s="2">
        <v>44.5</v>
      </c>
      <c r="Q57" s="14">
        <v>45.3</v>
      </c>
      <c r="R57" s="14">
        <v>44.4</v>
      </c>
      <c r="S57" s="14">
        <v>42.7</v>
      </c>
      <c r="T57" s="6">
        <v>45.6</v>
      </c>
      <c r="U57" s="2">
        <v>51.1</v>
      </c>
    </row>
    <row r="58" spans="1:21">
      <c r="A58" s="2" t="s">
        <v>26</v>
      </c>
      <c r="B58" s="6">
        <v>14.9</v>
      </c>
      <c r="C58" s="6">
        <v>15</v>
      </c>
      <c r="D58" s="6">
        <v>16.8</v>
      </c>
      <c r="E58" s="6">
        <v>16.7</v>
      </c>
      <c r="F58" s="6">
        <v>18.399999999999999</v>
      </c>
      <c r="G58" s="6">
        <v>18.7</v>
      </c>
      <c r="H58" s="6">
        <v>20.8</v>
      </c>
      <c r="I58" s="6">
        <v>29.2</v>
      </c>
      <c r="J58" s="14">
        <v>29.3</v>
      </c>
      <c r="K58" s="6">
        <v>33.287999999999997</v>
      </c>
      <c r="L58" s="6">
        <v>30.934000000000001</v>
      </c>
      <c r="M58" s="6">
        <v>32.375999999999998</v>
      </c>
      <c r="N58" s="6">
        <v>40.234999999999999</v>
      </c>
      <c r="O58" s="6">
        <v>44.889000000000003</v>
      </c>
      <c r="P58" s="2">
        <v>45.3</v>
      </c>
      <c r="Q58" s="14">
        <v>48.073999999999998</v>
      </c>
      <c r="R58" s="14">
        <v>45.942999999999998</v>
      </c>
      <c r="S58" s="14">
        <v>47.418999999999997</v>
      </c>
      <c r="T58" s="6">
        <v>50.637999999999998</v>
      </c>
      <c r="U58" s="2">
        <v>51.073999999999998</v>
      </c>
    </row>
    <row r="59" spans="1:21">
      <c r="A59" s="2" t="s">
        <v>27</v>
      </c>
      <c r="B59" s="6">
        <v>25.856999999999999</v>
      </c>
      <c r="C59" s="6">
        <v>28.687000000000001</v>
      </c>
      <c r="D59" s="6">
        <v>29.318000000000001</v>
      </c>
      <c r="E59" s="6">
        <v>26.786999999999999</v>
      </c>
      <c r="F59" s="6">
        <v>30.565999999999999</v>
      </c>
      <c r="G59" s="6">
        <v>28.655000000000001</v>
      </c>
      <c r="H59" s="6">
        <v>25.350999999999999</v>
      </c>
      <c r="I59" s="6">
        <v>28.841000000000001</v>
      </c>
      <c r="J59" s="14">
        <v>29.85</v>
      </c>
      <c r="K59" s="6">
        <v>28.963000000000001</v>
      </c>
      <c r="L59" s="6">
        <v>32.944000000000003</v>
      </c>
      <c r="M59" s="6">
        <v>30.675999999999998</v>
      </c>
      <c r="N59" s="6">
        <v>30.192</v>
      </c>
      <c r="O59" s="6">
        <v>30.09</v>
      </c>
      <c r="P59" s="2">
        <v>32.299999999999997</v>
      </c>
      <c r="Q59" s="14">
        <v>32.164999999999999</v>
      </c>
      <c r="R59" s="14">
        <v>31.414000000000001</v>
      </c>
      <c r="S59" s="14">
        <v>34.343000000000004</v>
      </c>
      <c r="T59" s="6">
        <v>32.694000000000003</v>
      </c>
      <c r="U59" s="2">
        <v>34.975999999999999</v>
      </c>
    </row>
    <row r="60" spans="1:21">
      <c r="A60" s="2" t="s">
        <v>28</v>
      </c>
      <c r="B60" s="6">
        <v>4.1680000000000001</v>
      </c>
      <c r="C60" s="6">
        <v>6.0469999999999997</v>
      </c>
      <c r="D60" s="6">
        <v>7.024</v>
      </c>
      <c r="E60" s="6">
        <v>6.62</v>
      </c>
      <c r="F60" s="6">
        <v>9.3550000000000004</v>
      </c>
      <c r="G60" s="6">
        <v>7.6959999999999997</v>
      </c>
      <c r="H60" s="6">
        <v>9.3640000000000008</v>
      </c>
      <c r="I60" s="6">
        <v>8.8059999999999992</v>
      </c>
      <c r="J60" s="14">
        <v>9.1969999999999992</v>
      </c>
      <c r="K60" s="6">
        <v>9.4629999999999992</v>
      </c>
      <c r="L60" s="6">
        <v>10.898999999999999</v>
      </c>
      <c r="M60" s="6">
        <v>12.831</v>
      </c>
      <c r="N60" s="6">
        <v>13.456794</v>
      </c>
      <c r="O60" s="6">
        <v>10.86</v>
      </c>
      <c r="P60" s="2">
        <v>12.8</v>
      </c>
      <c r="Q60" s="14">
        <v>12.422812</v>
      </c>
      <c r="R60" s="14">
        <v>13.365750999999999</v>
      </c>
      <c r="S60" s="14">
        <v>14.084</v>
      </c>
      <c r="T60" s="6">
        <v>14.719531999999999</v>
      </c>
      <c r="U60" s="2">
        <v>12.467275000000001</v>
      </c>
    </row>
    <row r="61" spans="1:21">
      <c r="A61" s="2" t="s">
        <v>29</v>
      </c>
      <c r="B61" s="6">
        <v>41.13</v>
      </c>
      <c r="C61" s="6">
        <v>31.41</v>
      </c>
      <c r="D61" s="6">
        <v>23.786999999999999</v>
      </c>
      <c r="E61" s="6">
        <v>19.100000000000001</v>
      </c>
      <c r="F61" s="6">
        <v>49.395000000000003</v>
      </c>
      <c r="G61" s="6">
        <v>14.092000000000001</v>
      </c>
      <c r="H61" s="6">
        <v>36.804000000000002</v>
      </c>
      <c r="I61" s="6">
        <v>36.948</v>
      </c>
      <c r="J61" s="14">
        <v>39.07</v>
      </c>
      <c r="K61" s="6">
        <v>34.728999999999999</v>
      </c>
      <c r="L61" s="6">
        <v>38.677</v>
      </c>
      <c r="M61" s="6">
        <v>39.884</v>
      </c>
      <c r="N61" s="6">
        <v>36.286999999999999</v>
      </c>
      <c r="O61" s="6">
        <v>39.648000000000003</v>
      </c>
      <c r="P61" s="2">
        <v>43.6</v>
      </c>
      <c r="Q61" s="14">
        <v>37.686</v>
      </c>
      <c r="R61" s="14">
        <v>42.552</v>
      </c>
      <c r="S61" s="14">
        <v>42.744</v>
      </c>
      <c r="T61" s="6">
        <v>44.442999999999998</v>
      </c>
      <c r="U61" s="2">
        <v>48.033999999999999</v>
      </c>
    </row>
    <row r="62" spans="1:21">
      <c r="A62" s="2" t="s">
        <v>30</v>
      </c>
      <c r="B62" s="6">
        <v>16.899999999999999</v>
      </c>
      <c r="C62" s="6">
        <v>17.3</v>
      </c>
      <c r="D62" s="6">
        <v>18.3</v>
      </c>
      <c r="E62" s="6">
        <v>19.100000000000001</v>
      </c>
      <c r="F62" s="6">
        <v>17.3</v>
      </c>
      <c r="G62" s="6">
        <v>16.100000000000001</v>
      </c>
      <c r="H62" s="6">
        <v>16</v>
      </c>
      <c r="I62" s="6">
        <v>17.8</v>
      </c>
      <c r="J62" s="14">
        <v>19.7</v>
      </c>
      <c r="K62" s="6">
        <v>22.4</v>
      </c>
      <c r="L62" s="6">
        <v>20.7</v>
      </c>
      <c r="M62" s="6">
        <v>23.5</v>
      </c>
      <c r="N62" s="6">
        <v>22.9</v>
      </c>
      <c r="O62" s="6">
        <v>24</v>
      </c>
      <c r="P62" s="2">
        <v>24.2</v>
      </c>
      <c r="Q62" s="14">
        <v>30.1</v>
      </c>
      <c r="R62" s="14">
        <v>29.4</v>
      </c>
      <c r="S62" s="14">
        <v>30</v>
      </c>
      <c r="T62" s="6">
        <v>31.2</v>
      </c>
      <c r="U62" s="2">
        <v>33.799999999999997</v>
      </c>
    </row>
    <row r="63" spans="1:21">
      <c r="A63" s="2" t="s">
        <v>31</v>
      </c>
      <c r="B63" s="6">
        <v>16.399999999999999</v>
      </c>
      <c r="C63" s="6">
        <v>14.3</v>
      </c>
      <c r="D63" s="6">
        <v>15</v>
      </c>
      <c r="E63" s="6">
        <v>17.7</v>
      </c>
      <c r="F63" s="6">
        <v>16.8</v>
      </c>
      <c r="G63" s="6">
        <v>15.3</v>
      </c>
      <c r="H63" s="6">
        <v>16.399999999999999</v>
      </c>
      <c r="I63" s="6">
        <v>23.1</v>
      </c>
      <c r="J63" s="14">
        <v>24</v>
      </c>
      <c r="K63" s="6">
        <v>24.9</v>
      </c>
      <c r="L63" s="6">
        <v>27.6</v>
      </c>
      <c r="M63" s="6">
        <v>24.3</v>
      </c>
      <c r="N63" s="6">
        <v>23.5</v>
      </c>
      <c r="O63" s="6">
        <v>22.6</v>
      </c>
      <c r="P63" s="2">
        <v>21</v>
      </c>
      <c r="Q63" s="14">
        <v>23.5</v>
      </c>
      <c r="R63" s="14">
        <v>24.5</v>
      </c>
      <c r="S63" s="14">
        <v>26.2</v>
      </c>
      <c r="T63" s="6">
        <v>24</v>
      </c>
      <c r="U63" s="2">
        <v>27.5</v>
      </c>
    </row>
    <row r="64" spans="1:21">
      <c r="A64" s="2" t="s">
        <v>32</v>
      </c>
      <c r="B64" s="6">
        <v>9.9</v>
      </c>
      <c r="C64" s="6">
        <v>10.291</v>
      </c>
      <c r="D64" s="6">
        <v>12.815</v>
      </c>
      <c r="E64" s="6">
        <v>26.3</v>
      </c>
      <c r="F64" s="6">
        <v>14.159000000000001</v>
      </c>
      <c r="G64" s="6">
        <v>16.760999999999999</v>
      </c>
      <c r="H64" s="6">
        <v>16.469000000000001</v>
      </c>
      <c r="I64" s="6">
        <v>23.651</v>
      </c>
      <c r="J64" s="14">
        <v>23.405999999999999</v>
      </c>
      <c r="K64" s="6">
        <v>21.614999999999998</v>
      </c>
      <c r="L64" s="6">
        <v>23.041</v>
      </c>
      <c r="M64" s="6">
        <v>20.414000000000001</v>
      </c>
      <c r="N64" s="6">
        <v>26.962</v>
      </c>
      <c r="O64" s="6">
        <v>23.83</v>
      </c>
      <c r="P64" s="2">
        <v>22.9</v>
      </c>
      <c r="Q64" s="14">
        <v>22.768000000000001</v>
      </c>
      <c r="R64" s="14">
        <v>26.338999999999999</v>
      </c>
      <c r="S64" s="14">
        <v>28.757999999999999</v>
      </c>
      <c r="T64" s="6">
        <v>31.367999999999999</v>
      </c>
      <c r="U64" s="2">
        <v>32.286000000000001</v>
      </c>
    </row>
    <row r="65" spans="1:21" s="3" customFormat="1">
      <c r="A65" s="3" t="s">
        <v>33</v>
      </c>
      <c r="B65" s="12">
        <f t="shared" ref="B65:P65" si="19">SUM(B52:B64)</f>
        <v>264.57499999999999</v>
      </c>
      <c r="C65" s="12">
        <f t="shared" si="19"/>
        <v>262.33600000000007</v>
      </c>
      <c r="D65" s="12">
        <f t="shared" si="19"/>
        <v>273.90000000000003</v>
      </c>
      <c r="E65" s="12">
        <f t="shared" si="19"/>
        <v>273.911</v>
      </c>
      <c r="F65" s="12">
        <f t="shared" si="19"/>
        <v>325.57600000000002</v>
      </c>
      <c r="G65" s="12">
        <f t="shared" si="19"/>
        <v>310.94700000000006</v>
      </c>
      <c r="H65" s="12">
        <f t="shared" si="19"/>
        <v>330.04199999999997</v>
      </c>
      <c r="I65" s="12">
        <f t="shared" si="19"/>
        <v>398.26600000000002</v>
      </c>
      <c r="J65" s="12">
        <f t="shared" si="19"/>
        <v>384.95400000000001</v>
      </c>
      <c r="K65" s="8">
        <f t="shared" si="19"/>
        <v>381.31799999999998</v>
      </c>
      <c r="L65" s="8">
        <f t="shared" si="19"/>
        <v>398.94200000000001</v>
      </c>
      <c r="M65" s="8">
        <f t="shared" si="19"/>
        <v>400.73100000000005</v>
      </c>
      <c r="N65" s="8">
        <f t="shared" si="19"/>
        <v>440.13059399999992</v>
      </c>
      <c r="O65" s="8">
        <f t="shared" si="19"/>
        <v>436.298</v>
      </c>
      <c r="P65" s="8">
        <f t="shared" si="19"/>
        <v>441.70000000000005</v>
      </c>
      <c r="Q65" s="12">
        <f>SUM(Q52:Q64)</f>
        <v>468.75221199999999</v>
      </c>
      <c r="R65" s="12">
        <f>SUM(R52:R64)</f>
        <v>467.46635099999997</v>
      </c>
      <c r="S65" s="12">
        <f>SUM(S52:S64)</f>
        <v>475.01199999999994</v>
      </c>
      <c r="T65" s="12">
        <f>SUM(T52:T64)</f>
        <v>487.27203099999997</v>
      </c>
      <c r="U65" s="12">
        <f>SUM(U52:U64)</f>
        <v>516.94727499999999</v>
      </c>
    </row>
    <row r="66" spans="1:21">
      <c r="A66" s="2" t="s">
        <v>34</v>
      </c>
      <c r="B66" s="14">
        <v>2.0579999999999998</v>
      </c>
      <c r="C66" s="14">
        <v>1.411</v>
      </c>
      <c r="D66" s="14">
        <v>1.7310000000000001</v>
      </c>
      <c r="E66" s="14">
        <v>1.925</v>
      </c>
      <c r="F66" s="14">
        <v>1.8919999999999999</v>
      </c>
      <c r="G66" s="14">
        <v>1.6910000000000001</v>
      </c>
      <c r="H66" s="14">
        <v>1.6419999999999999</v>
      </c>
      <c r="I66" s="14">
        <v>1.8149999999999999</v>
      </c>
      <c r="J66" s="14">
        <v>1.972</v>
      </c>
      <c r="K66" s="6">
        <v>2.181</v>
      </c>
      <c r="L66" s="6">
        <v>2.3159999999999998</v>
      </c>
      <c r="M66" s="6">
        <v>2.335</v>
      </c>
      <c r="N66" s="6">
        <v>2.2029999999999998</v>
      </c>
      <c r="O66" s="6">
        <v>2.1509999999999998</v>
      </c>
      <c r="P66" s="2">
        <v>1.9</v>
      </c>
      <c r="Q66" s="14">
        <v>2.57</v>
      </c>
      <c r="R66" s="14">
        <v>1.7989999999999999</v>
      </c>
      <c r="S66" s="14">
        <v>1.887</v>
      </c>
      <c r="T66" s="6">
        <v>1.546</v>
      </c>
      <c r="U66" s="2">
        <v>1.236</v>
      </c>
    </row>
    <row r="67" spans="1:21">
      <c r="A67" s="2" t="s">
        <v>35</v>
      </c>
      <c r="B67" s="24"/>
      <c r="C67" s="24"/>
      <c r="D67" s="24"/>
      <c r="E67" s="24"/>
      <c r="F67" s="24"/>
      <c r="G67" s="24"/>
      <c r="H67" s="14">
        <v>0.155</v>
      </c>
      <c r="I67" s="14">
        <v>0.11799999999999999</v>
      </c>
      <c r="J67" s="14">
        <v>0.317</v>
      </c>
      <c r="K67" s="6">
        <v>0.36599999999999999</v>
      </c>
      <c r="L67" s="6">
        <v>0.38400000000000001</v>
      </c>
      <c r="M67" s="6">
        <v>0.41199999999999998</v>
      </c>
      <c r="N67" s="6">
        <v>0.64970000000000006</v>
      </c>
      <c r="O67" s="6">
        <v>0.60399999999999998</v>
      </c>
      <c r="P67" s="2">
        <v>0.6</v>
      </c>
      <c r="Q67" s="14">
        <v>0.59740000000000004</v>
      </c>
      <c r="R67" s="14">
        <v>0.59609999999999996</v>
      </c>
      <c r="S67" s="14">
        <v>0.60299999999999998</v>
      </c>
      <c r="T67" s="6">
        <v>0.47170000000000001</v>
      </c>
      <c r="U67" s="2">
        <v>-0.1895</v>
      </c>
    </row>
    <row r="68" spans="1:21">
      <c r="A68" s="2" t="s">
        <v>36</v>
      </c>
      <c r="B68" s="24"/>
      <c r="C68" s="24"/>
      <c r="D68" s="24"/>
      <c r="E68" s="24"/>
      <c r="F68" s="24"/>
      <c r="G68" s="24"/>
      <c r="H68" s="14">
        <v>0.11</v>
      </c>
      <c r="I68" s="14">
        <v>8.5000000000000006E-2</v>
      </c>
      <c r="J68" s="14">
        <v>7.1999999999999995E-2</v>
      </c>
      <c r="K68" s="6">
        <v>6.4000000000000001E-2</v>
      </c>
      <c r="L68" s="6">
        <v>4.7E-2</v>
      </c>
      <c r="M68" s="6">
        <v>4.2999999999999997E-2</v>
      </c>
      <c r="N68" s="6">
        <v>4.2847999999999997E-2</v>
      </c>
      <c r="O68" s="6">
        <v>4.2999999999999997E-2</v>
      </c>
      <c r="P68" s="6">
        <v>0</v>
      </c>
      <c r="Q68" s="14">
        <v>4.4822000000000001E-2</v>
      </c>
      <c r="R68" s="14">
        <v>5.6182000000000003E-2</v>
      </c>
      <c r="S68" s="14">
        <v>0.06</v>
      </c>
      <c r="T68" s="6">
        <v>6.0385000000000001E-2</v>
      </c>
      <c r="U68" s="2">
        <v>7.8423999999999994E-2</v>
      </c>
    </row>
    <row r="69" spans="1:21">
      <c r="A69" s="2" t="s">
        <v>37</v>
      </c>
      <c r="B69" s="24"/>
      <c r="C69" s="24"/>
      <c r="D69" s="24"/>
      <c r="E69" s="24"/>
      <c r="F69" s="24"/>
      <c r="G69" s="24"/>
      <c r="H69" s="14">
        <v>0.30099999999999999</v>
      </c>
      <c r="I69" s="14">
        <v>0.317</v>
      </c>
      <c r="J69" s="14">
        <v>0.30599999999999999</v>
      </c>
      <c r="K69" s="6">
        <v>0.314</v>
      </c>
      <c r="L69" s="6">
        <v>0.32500000000000001</v>
      </c>
      <c r="M69" s="6">
        <v>0.314</v>
      </c>
      <c r="N69" s="6">
        <v>0.32286500000000001</v>
      </c>
      <c r="O69" s="6">
        <v>0.4</v>
      </c>
      <c r="P69" s="2">
        <v>0.2</v>
      </c>
      <c r="Q69" s="14">
        <v>0.17621300000000001</v>
      </c>
      <c r="R69" s="14">
        <v>0.13194900000000001</v>
      </c>
      <c r="S69" s="14">
        <v>0.161</v>
      </c>
      <c r="T69" s="6">
        <v>0.181617</v>
      </c>
      <c r="U69" s="2">
        <v>0.226183</v>
      </c>
    </row>
    <row r="70" spans="1:21">
      <c r="A70" s="2" t="s">
        <v>38</v>
      </c>
      <c r="B70" s="23"/>
      <c r="C70" s="23"/>
      <c r="D70" s="23"/>
      <c r="E70" s="23"/>
      <c r="F70" s="23"/>
      <c r="G70" s="24"/>
      <c r="H70" s="14">
        <v>6.9000000000000006E-2</v>
      </c>
      <c r="I70" s="14">
        <v>7.5999999999999998E-2</v>
      </c>
      <c r="J70" s="14">
        <v>9.6000000000000002E-2</v>
      </c>
      <c r="K70" s="14">
        <v>9.7000000000000003E-2</v>
      </c>
      <c r="L70" s="14">
        <v>9.4E-2</v>
      </c>
      <c r="M70" s="14">
        <v>0</v>
      </c>
      <c r="N70" s="14">
        <v>7.1152000000000007E-2</v>
      </c>
      <c r="O70" s="6">
        <v>7.5999999999999998E-2</v>
      </c>
      <c r="P70" s="6">
        <v>0</v>
      </c>
      <c r="Q70" s="14">
        <v>5.3922999999999999E-2</v>
      </c>
      <c r="R70" s="14">
        <v>5.0694999999999997E-2</v>
      </c>
      <c r="S70" s="14">
        <v>5.3999999999999999E-2</v>
      </c>
      <c r="T70" s="6">
        <v>-5.9977000000000003E-2</v>
      </c>
      <c r="U70" s="2">
        <v>0.14917800000000001</v>
      </c>
    </row>
    <row r="71" spans="1:21" s="3" customFormat="1">
      <c r="A71" s="3" t="str">
        <f>A25</f>
        <v>Totaal (incl. kleine U)</v>
      </c>
      <c r="B71" s="12">
        <f>SUM(B65:B70)</f>
        <v>266.63299999999998</v>
      </c>
      <c r="C71" s="12">
        <f t="shared" ref="C71:P71" si="20">SUM(C65:C70)</f>
        <v>263.74700000000007</v>
      </c>
      <c r="D71" s="12">
        <f t="shared" si="20"/>
        <v>275.63100000000003</v>
      </c>
      <c r="E71" s="12">
        <f t="shared" si="20"/>
        <v>275.83600000000001</v>
      </c>
      <c r="F71" s="12">
        <f t="shared" si="20"/>
        <v>327.46800000000002</v>
      </c>
      <c r="G71" s="12">
        <f t="shared" si="20"/>
        <v>312.63800000000003</v>
      </c>
      <c r="H71" s="12">
        <f t="shared" si="20"/>
        <v>332.31899999999996</v>
      </c>
      <c r="I71" s="12">
        <f t="shared" si="20"/>
        <v>400.67700000000002</v>
      </c>
      <c r="J71" s="12">
        <f t="shared" si="20"/>
        <v>387.71699999999998</v>
      </c>
      <c r="K71" s="12">
        <f t="shared" si="20"/>
        <v>384.34</v>
      </c>
      <c r="L71" s="12">
        <f t="shared" si="20"/>
        <v>402.108</v>
      </c>
      <c r="M71" s="12">
        <f t="shared" si="20"/>
        <v>403.83500000000004</v>
      </c>
      <c r="N71" s="12">
        <f t="shared" si="20"/>
        <v>443.42015899999984</v>
      </c>
      <c r="O71" s="12">
        <f t="shared" si="20"/>
        <v>439.572</v>
      </c>
      <c r="P71" s="12">
        <f t="shared" si="20"/>
        <v>444.40000000000003</v>
      </c>
      <c r="Q71" s="12">
        <f>SUM(Q65:Q70)</f>
        <v>472.19457</v>
      </c>
      <c r="R71" s="12">
        <f>SUM(R65:R70)</f>
        <v>470.10027699999995</v>
      </c>
      <c r="S71" s="12">
        <f>SUM(S65:S70)</f>
        <v>477.77699999999993</v>
      </c>
      <c r="T71" s="12">
        <f>SUM(T65:T70)</f>
        <v>489.47175599999997</v>
      </c>
      <c r="U71" s="12">
        <f>SUM(U65:U70)</f>
        <v>518.44756000000007</v>
      </c>
    </row>
    <row r="72" spans="1:21" s="3" customFormat="1">
      <c r="B72" s="8"/>
      <c r="C72" s="8"/>
      <c r="D72" s="8"/>
      <c r="E72" s="8"/>
      <c r="F72" s="8"/>
      <c r="G72" s="8"/>
      <c r="H72" s="8"/>
      <c r="I72" s="8"/>
    </row>
    <row r="73" spans="1:21" s="3" customFormat="1" ht="15">
      <c r="A73" s="16" t="s">
        <v>76</v>
      </c>
      <c r="B73" s="8"/>
      <c r="C73" s="8"/>
      <c r="D73" s="8"/>
      <c r="E73" s="8"/>
      <c r="F73" s="8"/>
      <c r="G73" s="8"/>
      <c r="H73" s="8"/>
      <c r="I73" s="8"/>
      <c r="N73" s="16"/>
    </row>
    <row r="74" spans="1:21" s="3" customFormat="1">
      <c r="B74" s="3">
        <v>2004</v>
      </c>
      <c r="C74" s="3">
        <v>2005</v>
      </c>
      <c r="D74" s="3">
        <v>2006</v>
      </c>
      <c r="E74" s="3">
        <v>2007</v>
      </c>
      <c r="F74" s="3">
        <v>2008</v>
      </c>
      <c r="G74" s="3">
        <v>2009</v>
      </c>
      <c r="H74" s="3">
        <v>2010</v>
      </c>
      <c r="I74" s="3">
        <v>2011</v>
      </c>
      <c r="J74" s="3">
        <v>2012</v>
      </c>
      <c r="K74" s="3">
        <v>2013</v>
      </c>
      <c r="L74" s="3">
        <v>2014</v>
      </c>
      <c r="M74" s="3">
        <v>2015</v>
      </c>
      <c r="N74" s="3">
        <v>2016</v>
      </c>
      <c r="O74" s="3">
        <v>2017</v>
      </c>
      <c r="P74" s="3">
        <v>2018</v>
      </c>
      <c r="Q74" s="3">
        <v>2019</v>
      </c>
      <c r="R74" s="3">
        <v>2020</v>
      </c>
      <c r="S74" s="3">
        <v>2021</v>
      </c>
      <c r="T74" s="3">
        <v>2022</v>
      </c>
      <c r="U74" s="3">
        <v>2023</v>
      </c>
    </row>
    <row r="75" spans="1:21" s="3" customFormat="1">
      <c r="A75" s="2" t="s">
        <v>20</v>
      </c>
      <c r="B75" s="6">
        <v>0</v>
      </c>
      <c r="C75" s="6">
        <v>38.6</v>
      </c>
      <c r="D75" s="6">
        <v>37.5</v>
      </c>
      <c r="E75" s="6">
        <v>38.1</v>
      </c>
      <c r="F75" s="6">
        <v>34.799999999999997</v>
      </c>
      <c r="G75" s="6">
        <v>39.200000000000003</v>
      </c>
      <c r="H75" s="6">
        <v>33.700000000000003</v>
      </c>
      <c r="I75" s="6">
        <v>36.700000000000003</v>
      </c>
      <c r="J75" s="14">
        <v>39.6</v>
      </c>
      <c r="K75" s="6">
        <v>38</v>
      </c>
      <c r="L75" s="6">
        <v>36.5</v>
      </c>
      <c r="M75" s="6">
        <v>45.2</v>
      </c>
      <c r="N75" s="6">
        <v>47.9</v>
      </c>
      <c r="O75" s="6">
        <v>44.2</v>
      </c>
      <c r="P75" s="2">
        <v>49.9</v>
      </c>
      <c r="Q75" s="14">
        <v>50.6</v>
      </c>
      <c r="R75" s="14">
        <v>46.3</v>
      </c>
      <c r="S75" s="14">
        <v>51.5</v>
      </c>
      <c r="T75" s="6">
        <v>45.8</v>
      </c>
      <c r="U75" s="6">
        <v>53.5</v>
      </c>
    </row>
    <row r="76" spans="1:21" s="3" customFormat="1">
      <c r="A76" s="2" t="s">
        <v>21</v>
      </c>
      <c r="B76" s="6">
        <v>0</v>
      </c>
      <c r="C76" s="6">
        <v>51.073</v>
      </c>
      <c r="D76" s="6">
        <v>63.722000000000001</v>
      </c>
      <c r="E76" s="6">
        <v>65.093000000000004</v>
      </c>
      <c r="F76" s="6">
        <v>69.188999999999993</v>
      </c>
      <c r="G76" s="6">
        <v>73.108000000000004</v>
      </c>
      <c r="H76" s="6">
        <v>77.353999999999999</v>
      </c>
      <c r="I76" s="6">
        <v>84.253</v>
      </c>
      <c r="J76" s="14">
        <v>73.738</v>
      </c>
      <c r="K76" s="6">
        <v>76.55</v>
      </c>
      <c r="L76" s="6">
        <v>85.402000000000001</v>
      </c>
      <c r="M76" s="6">
        <v>75.867000000000004</v>
      </c>
      <c r="N76" s="6">
        <v>78.975999999999999</v>
      </c>
      <c r="O76" s="6">
        <v>62.228000000000002</v>
      </c>
      <c r="P76" s="2">
        <v>82.6</v>
      </c>
      <c r="Q76" s="14">
        <v>71.263000000000005</v>
      </c>
      <c r="R76" s="14">
        <v>69.433000000000007</v>
      </c>
      <c r="S76" s="14">
        <v>65.19</v>
      </c>
      <c r="T76" s="6">
        <v>70.397999999999996</v>
      </c>
      <c r="U76" s="6">
        <v>118.23</v>
      </c>
    </row>
    <row r="77" spans="1:21" s="3" customFormat="1">
      <c r="A77" s="2" t="s">
        <v>22</v>
      </c>
      <c r="B77" s="6">
        <v>0</v>
      </c>
      <c r="C77" s="6">
        <v>26.135000000000002</v>
      </c>
      <c r="D77" s="6">
        <v>28.667999999999999</v>
      </c>
      <c r="E77" s="6">
        <v>33.97</v>
      </c>
      <c r="F77" s="6">
        <v>39.89</v>
      </c>
      <c r="G77" s="6">
        <v>34.936</v>
      </c>
      <c r="H77" s="6">
        <v>44.701999999999998</v>
      </c>
      <c r="I77" s="6">
        <v>38.161999999999999</v>
      </c>
      <c r="J77" s="14">
        <v>40.470999999999997</v>
      </c>
      <c r="K77" s="6">
        <v>44.134999999999998</v>
      </c>
      <c r="L77" s="6">
        <v>38.662999999999997</v>
      </c>
      <c r="M77" s="6">
        <v>38.82</v>
      </c>
      <c r="N77" s="6">
        <v>40.220100000000002</v>
      </c>
      <c r="O77" s="6">
        <v>40.198999999999998</v>
      </c>
      <c r="P77" s="2">
        <v>41.4</v>
      </c>
      <c r="Q77" s="14">
        <v>43.656199999999998</v>
      </c>
      <c r="R77" s="14">
        <v>40.710599999999999</v>
      </c>
      <c r="S77" s="14">
        <v>43.381999999999998</v>
      </c>
      <c r="T77" s="6">
        <v>60.29786</v>
      </c>
      <c r="U77" s="6">
        <v>76.775000000000006</v>
      </c>
    </row>
    <row r="78" spans="1:21" s="3" customFormat="1">
      <c r="A78" s="2" t="s">
        <v>23</v>
      </c>
      <c r="B78" s="6">
        <v>0</v>
      </c>
      <c r="C78" s="6">
        <v>17.100000000000001</v>
      </c>
      <c r="D78" s="6">
        <v>17.100000000000001</v>
      </c>
      <c r="E78" s="6">
        <v>18.8</v>
      </c>
      <c r="F78" s="6">
        <v>33.5</v>
      </c>
      <c r="G78" s="6">
        <v>34.700000000000003</v>
      </c>
      <c r="H78" s="6">
        <v>33.299999999999997</v>
      </c>
      <c r="I78" s="6">
        <v>41.9</v>
      </c>
      <c r="J78" s="14">
        <v>29.2</v>
      </c>
      <c r="K78" s="6">
        <v>29.9</v>
      </c>
      <c r="L78" s="6">
        <v>29.7</v>
      </c>
      <c r="M78" s="6">
        <v>44.1</v>
      </c>
      <c r="N78" s="6">
        <v>31.9</v>
      </c>
      <c r="O78" s="6">
        <v>28.4</v>
      </c>
      <c r="P78" s="2">
        <v>29.4</v>
      </c>
      <c r="Q78" s="14">
        <v>27.3</v>
      </c>
      <c r="R78" s="14">
        <v>36.1</v>
      </c>
      <c r="S78" s="14">
        <v>29</v>
      </c>
      <c r="T78" s="6">
        <v>36.6</v>
      </c>
      <c r="U78" s="6">
        <v>41.7</v>
      </c>
    </row>
    <row r="79" spans="1:21" s="3" customFormat="1">
      <c r="A79" s="2" t="s">
        <v>24</v>
      </c>
      <c r="B79" s="6">
        <v>0</v>
      </c>
      <c r="C79" s="6">
        <v>19.757999999999999</v>
      </c>
      <c r="D79" s="6">
        <v>20.550999999999998</v>
      </c>
      <c r="E79" s="6">
        <v>20.568000000000001</v>
      </c>
      <c r="F79" s="6">
        <v>18.056999999999999</v>
      </c>
      <c r="G79" s="6">
        <v>17.867999999999999</v>
      </c>
      <c r="H79" s="6">
        <v>19.273</v>
      </c>
      <c r="I79" s="6">
        <v>19.902000000000001</v>
      </c>
      <c r="J79" s="14">
        <v>19.777000000000001</v>
      </c>
      <c r="K79" s="6">
        <v>20.797000000000001</v>
      </c>
      <c r="L79" s="6">
        <v>22.195</v>
      </c>
      <c r="M79" s="6">
        <v>23.8</v>
      </c>
      <c r="N79" s="6">
        <v>23.754000000000001</v>
      </c>
      <c r="O79" s="6">
        <v>26.167999999999999</v>
      </c>
      <c r="P79" s="2">
        <v>26.8</v>
      </c>
      <c r="Q79" s="14">
        <v>31.004999999999999</v>
      </c>
      <c r="R79" s="14">
        <v>30.257000000000001</v>
      </c>
      <c r="S79" s="14">
        <v>29.693999999999999</v>
      </c>
      <c r="T79" s="6">
        <v>31.23</v>
      </c>
      <c r="U79" s="6">
        <v>41.741</v>
      </c>
    </row>
    <row r="80" spans="1:21" s="3" customFormat="1">
      <c r="A80" s="2" t="s">
        <v>25</v>
      </c>
      <c r="B80" s="6">
        <v>0</v>
      </c>
      <c r="C80" s="6">
        <v>49</v>
      </c>
      <c r="D80" s="6">
        <v>54.3</v>
      </c>
      <c r="E80" s="6">
        <v>48.7</v>
      </c>
      <c r="F80" s="6">
        <v>37.295999999999999</v>
      </c>
      <c r="G80" s="6">
        <v>41.887</v>
      </c>
      <c r="H80" s="6">
        <v>42.043999999999997</v>
      </c>
      <c r="I80" s="6">
        <v>51.869</v>
      </c>
      <c r="J80" s="14">
        <v>47.3</v>
      </c>
      <c r="K80" s="6">
        <v>41.8</v>
      </c>
      <c r="L80" s="6">
        <v>44.9</v>
      </c>
      <c r="M80" s="6">
        <v>44.9</v>
      </c>
      <c r="N80" s="6">
        <v>46.8</v>
      </c>
      <c r="O80" s="6">
        <v>51.1</v>
      </c>
      <c r="P80" s="2">
        <v>49.1</v>
      </c>
      <c r="Q80" s="14">
        <v>47.6</v>
      </c>
      <c r="R80" s="14">
        <v>57.9</v>
      </c>
      <c r="S80" s="14">
        <v>58.3</v>
      </c>
      <c r="T80" s="6">
        <v>65.599999999999994</v>
      </c>
      <c r="U80" s="6">
        <v>82.1</v>
      </c>
    </row>
    <row r="81" spans="1:21" s="3" customFormat="1">
      <c r="A81" s="2" t="s">
        <v>26</v>
      </c>
      <c r="B81" s="6">
        <v>0</v>
      </c>
      <c r="C81" s="6">
        <v>32.299999999999997</v>
      </c>
      <c r="D81" s="6">
        <v>47.9</v>
      </c>
      <c r="E81" s="6">
        <v>37.299999999999997</v>
      </c>
      <c r="F81" s="6">
        <v>32.1</v>
      </c>
      <c r="G81" s="6">
        <v>34.200000000000003</v>
      </c>
      <c r="H81" s="6">
        <v>26.4</v>
      </c>
      <c r="I81" s="6">
        <v>33.200000000000003</v>
      </c>
      <c r="J81" s="14">
        <v>35.9</v>
      </c>
      <c r="K81" s="6">
        <v>38.396999999999998</v>
      </c>
      <c r="L81" s="6">
        <v>38.496000000000002</v>
      </c>
      <c r="M81" s="6">
        <v>38.125999999999998</v>
      </c>
      <c r="N81" s="6">
        <v>35.122999999999998</v>
      </c>
      <c r="O81" s="6">
        <v>33.527999999999999</v>
      </c>
      <c r="P81" s="2">
        <v>38.700000000000003</v>
      </c>
      <c r="Q81" s="14">
        <v>35.695</v>
      </c>
      <c r="R81" s="14">
        <v>37.332000000000001</v>
      </c>
      <c r="S81" s="14">
        <v>43.613999999999997</v>
      </c>
      <c r="T81" s="6">
        <v>47.731000000000002</v>
      </c>
      <c r="U81" s="6">
        <v>48.615000000000002</v>
      </c>
    </row>
    <row r="82" spans="1:21" s="3" customFormat="1">
      <c r="A82" s="2" t="s">
        <v>27</v>
      </c>
      <c r="B82" s="6">
        <v>0</v>
      </c>
      <c r="C82" s="6">
        <v>20.489000000000001</v>
      </c>
      <c r="D82" s="6">
        <v>30.29</v>
      </c>
      <c r="E82" s="6">
        <v>108.369</v>
      </c>
      <c r="F82" s="6">
        <v>22.757000000000001</v>
      </c>
      <c r="G82" s="6">
        <v>21.957999999999998</v>
      </c>
      <c r="H82" s="6">
        <v>21.925000000000001</v>
      </c>
      <c r="I82" s="6">
        <v>28.922999999999998</v>
      </c>
      <c r="J82" s="14">
        <v>26.95</v>
      </c>
      <c r="K82" s="6">
        <v>31.125</v>
      </c>
      <c r="L82" s="6">
        <v>25.898</v>
      </c>
      <c r="M82" s="6">
        <v>33.997</v>
      </c>
      <c r="N82" s="6">
        <v>26.218</v>
      </c>
      <c r="O82" s="6">
        <v>28.193000000000001</v>
      </c>
      <c r="P82" s="2">
        <v>28.2</v>
      </c>
      <c r="Q82" s="14">
        <v>25.407</v>
      </c>
      <c r="R82" s="14">
        <v>28.794</v>
      </c>
      <c r="S82" s="14">
        <v>33.216999999999999</v>
      </c>
      <c r="T82" s="6">
        <v>32.106999999999999</v>
      </c>
      <c r="U82" s="6">
        <v>35.154000000000003</v>
      </c>
    </row>
    <row r="83" spans="1:21" s="3" customFormat="1">
      <c r="A83" s="2" t="s">
        <v>28</v>
      </c>
      <c r="B83" s="6">
        <v>0</v>
      </c>
      <c r="C83" s="6">
        <v>8.9510000000000005</v>
      </c>
      <c r="D83" s="6">
        <v>8.2420000000000009</v>
      </c>
      <c r="E83" s="6">
        <v>10.055999999999999</v>
      </c>
      <c r="F83" s="6">
        <v>7.6970000000000001</v>
      </c>
      <c r="G83" s="6">
        <v>9.4550000000000001</v>
      </c>
      <c r="H83" s="6">
        <v>8.8420000000000005</v>
      </c>
      <c r="I83" s="6">
        <v>9.4789999999999992</v>
      </c>
      <c r="J83" s="14">
        <v>11.420999999999999</v>
      </c>
      <c r="K83" s="6">
        <v>10.840999999999999</v>
      </c>
      <c r="L83" s="6">
        <v>9.9139999999999997</v>
      </c>
      <c r="M83" s="6">
        <v>9.4939999999999998</v>
      </c>
      <c r="N83" s="6">
        <v>9.6241160000000008</v>
      </c>
      <c r="O83" s="6">
        <v>12.913</v>
      </c>
      <c r="P83" s="6">
        <v>13</v>
      </c>
      <c r="Q83" s="14">
        <v>13.073435</v>
      </c>
      <c r="R83" s="14">
        <v>13.362406</v>
      </c>
      <c r="S83" s="14">
        <v>14.260999999999999</v>
      </c>
      <c r="T83" s="6">
        <v>14.064181</v>
      </c>
      <c r="U83" s="6">
        <v>18.277156999999999</v>
      </c>
    </row>
    <row r="84" spans="1:21" s="3" customFormat="1">
      <c r="A84" s="2" t="s">
        <v>29</v>
      </c>
      <c r="B84" s="6">
        <v>0</v>
      </c>
      <c r="C84" s="6">
        <v>73.305000000000007</v>
      </c>
      <c r="D84" s="6">
        <v>106.732</v>
      </c>
      <c r="E84" s="6">
        <v>73.501999999999995</v>
      </c>
      <c r="F84" s="6">
        <v>59.823999999999998</v>
      </c>
      <c r="G84" s="6">
        <v>68.305000000000007</v>
      </c>
      <c r="H84" s="6">
        <v>55.292000000000002</v>
      </c>
      <c r="I84" s="6">
        <v>55.676000000000002</v>
      </c>
      <c r="J84" s="14">
        <v>56.503</v>
      </c>
      <c r="K84" s="6">
        <v>52.203000000000003</v>
      </c>
      <c r="L84" s="6">
        <v>63.256999999999998</v>
      </c>
      <c r="M84" s="6">
        <v>71.8</v>
      </c>
      <c r="N84" s="6">
        <v>66.084000000000003</v>
      </c>
      <c r="O84" s="6">
        <v>65.483000000000004</v>
      </c>
      <c r="P84" s="2">
        <v>79.5</v>
      </c>
      <c r="Q84" s="14">
        <v>76.123999999999995</v>
      </c>
      <c r="R84" s="14">
        <v>67.853999999999999</v>
      </c>
      <c r="S84" s="14">
        <v>76.346000000000004</v>
      </c>
      <c r="T84" s="6">
        <v>83.5</v>
      </c>
      <c r="U84" s="6">
        <v>103.99299999999999</v>
      </c>
    </row>
    <row r="85" spans="1:21" s="3" customFormat="1">
      <c r="A85" s="2" t="s">
        <v>30</v>
      </c>
      <c r="B85" s="6">
        <v>0</v>
      </c>
      <c r="C85" s="6">
        <v>33.9</v>
      </c>
      <c r="D85" s="6">
        <v>39.1</v>
      </c>
      <c r="E85" s="6">
        <v>41.4</v>
      </c>
      <c r="F85" s="6">
        <v>22.9</v>
      </c>
      <c r="G85" s="6">
        <v>23.2</v>
      </c>
      <c r="H85" s="6">
        <v>21.3</v>
      </c>
      <c r="I85" s="6">
        <v>20.8</v>
      </c>
      <c r="J85" s="14">
        <v>22.2</v>
      </c>
      <c r="K85" s="6">
        <v>22.3</v>
      </c>
      <c r="L85" s="6">
        <v>21.3</v>
      </c>
      <c r="M85" s="6">
        <v>20.6</v>
      </c>
      <c r="N85" s="6">
        <v>19.899999999999999</v>
      </c>
      <c r="O85" s="6">
        <v>20.3</v>
      </c>
      <c r="P85" s="2">
        <v>20.2</v>
      </c>
      <c r="Q85" s="14">
        <v>23.7</v>
      </c>
      <c r="R85" s="14">
        <v>22.4</v>
      </c>
      <c r="S85" s="14">
        <v>21.7</v>
      </c>
      <c r="T85" s="6">
        <v>27.2</v>
      </c>
      <c r="U85" s="6">
        <v>32.299999999999997</v>
      </c>
    </row>
    <row r="86" spans="1:21" s="3" customFormat="1">
      <c r="A86" s="2" t="s">
        <v>31</v>
      </c>
      <c r="B86" s="6">
        <v>0</v>
      </c>
      <c r="C86" s="6">
        <v>17</v>
      </c>
      <c r="D86" s="6">
        <v>17.399999999999999</v>
      </c>
      <c r="E86" s="6">
        <v>22</v>
      </c>
      <c r="F86" s="6">
        <v>18.600000000000001</v>
      </c>
      <c r="G86" s="6">
        <v>19.7</v>
      </c>
      <c r="H86" s="6">
        <v>22.9</v>
      </c>
      <c r="I86" s="6">
        <v>21.9</v>
      </c>
      <c r="J86" s="14">
        <v>20.8</v>
      </c>
      <c r="K86" s="6">
        <v>20.8</v>
      </c>
      <c r="L86" s="6">
        <v>23.2</v>
      </c>
      <c r="M86" s="6">
        <v>22.2</v>
      </c>
      <c r="N86" s="6">
        <v>22.2</v>
      </c>
      <c r="O86" s="6">
        <v>21.8</v>
      </c>
      <c r="P86" s="2">
        <v>23.7</v>
      </c>
      <c r="Q86" s="14">
        <v>22.5</v>
      </c>
      <c r="R86" s="14">
        <v>22.5</v>
      </c>
      <c r="S86" s="14">
        <v>22</v>
      </c>
      <c r="T86" s="6">
        <v>34</v>
      </c>
      <c r="U86" s="6">
        <v>33.1</v>
      </c>
    </row>
    <row r="87" spans="1:21" s="3" customFormat="1">
      <c r="A87" s="2" t="s">
        <v>32</v>
      </c>
      <c r="B87" s="6">
        <v>0</v>
      </c>
      <c r="C87" s="6">
        <v>31.904</v>
      </c>
      <c r="D87" s="6">
        <v>22.658999999999999</v>
      </c>
      <c r="E87" s="6">
        <v>24.030999999999999</v>
      </c>
      <c r="F87" s="6">
        <v>16.696000000000002</v>
      </c>
      <c r="G87" s="6">
        <v>21.465</v>
      </c>
      <c r="H87" s="6">
        <v>22.053000000000001</v>
      </c>
      <c r="I87" s="6">
        <v>24.651</v>
      </c>
      <c r="J87" s="14">
        <v>25.661000000000001</v>
      </c>
      <c r="K87" s="6">
        <v>24.751000000000001</v>
      </c>
      <c r="L87" s="6">
        <v>24.602</v>
      </c>
      <c r="M87" s="6">
        <v>27.565000000000001</v>
      </c>
      <c r="N87" s="6">
        <v>26.407</v>
      </c>
      <c r="O87" s="6">
        <v>23.91</v>
      </c>
      <c r="P87" s="2">
        <v>24.7</v>
      </c>
      <c r="Q87" s="14">
        <v>23.300999999999998</v>
      </c>
      <c r="R87" s="14">
        <v>24.858000000000001</v>
      </c>
      <c r="S87" s="14">
        <v>28.622</v>
      </c>
      <c r="T87" s="6">
        <v>29.213999999999999</v>
      </c>
      <c r="U87" s="6">
        <v>40.978999999999999</v>
      </c>
    </row>
    <row r="88" spans="1:21" s="3" customFormat="1">
      <c r="A88" s="3" t="s">
        <v>33</v>
      </c>
      <c r="B88" s="8">
        <f t="shared" ref="B88:P88" si="21">SUM(B75:B87)</f>
        <v>0</v>
      </c>
      <c r="C88" s="8">
        <f t="shared" si="21"/>
        <v>419.51499999999999</v>
      </c>
      <c r="D88" s="8">
        <f t="shared" si="21"/>
        <v>494.16399999999999</v>
      </c>
      <c r="E88" s="8">
        <f t="shared" si="21"/>
        <v>541.88900000000001</v>
      </c>
      <c r="F88" s="8">
        <f t="shared" si="21"/>
        <v>413.30600000000004</v>
      </c>
      <c r="G88" s="8">
        <f t="shared" si="21"/>
        <v>439.98199999999991</v>
      </c>
      <c r="H88" s="8">
        <f t="shared" si="21"/>
        <v>429.08499999999998</v>
      </c>
      <c r="I88" s="8">
        <f t="shared" si="21"/>
        <v>467.41500000000002</v>
      </c>
      <c r="J88" s="12">
        <f t="shared" si="21"/>
        <v>449.52099999999996</v>
      </c>
      <c r="K88" s="8">
        <f t="shared" si="21"/>
        <v>451.59900000000005</v>
      </c>
      <c r="L88" s="8">
        <f t="shared" si="21"/>
        <v>464.02699999999993</v>
      </c>
      <c r="M88" s="8">
        <f t="shared" si="21"/>
        <v>496.46899999999999</v>
      </c>
      <c r="N88" s="8">
        <f t="shared" si="21"/>
        <v>475.10621599999996</v>
      </c>
      <c r="O88" s="8">
        <f t="shared" si="21"/>
        <v>458.42200000000008</v>
      </c>
      <c r="P88" s="8">
        <f t="shared" si="21"/>
        <v>507.2</v>
      </c>
      <c r="Q88" s="12">
        <f>SUM(Q75:Q87)</f>
        <v>491.22463500000003</v>
      </c>
      <c r="R88" s="12">
        <f>SUM(R75:R87)</f>
        <v>497.80100599999997</v>
      </c>
      <c r="S88" s="12">
        <f>SUM(S75:S87)</f>
        <v>516.82599999999991</v>
      </c>
      <c r="T88" s="12">
        <f>SUM(T75:T87)</f>
        <v>577.74204099999997</v>
      </c>
      <c r="U88" s="12">
        <f>SUM(U75:U87)</f>
        <v>726.464157</v>
      </c>
    </row>
    <row r="89" spans="1:21" s="3" customFormat="1">
      <c r="A89" s="2" t="s">
        <v>34</v>
      </c>
      <c r="B89" s="6">
        <v>0</v>
      </c>
      <c r="C89" s="6">
        <v>2.9119999999999999</v>
      </c>
      <c r="D89" s="6">
        <v>4.08</v>
      </c>
      <c r="E89" s="6">
        <v>3.9420000000000002</v>
      </c>
      <c r="F89" s="6">
        <v>2.915</v>
      </c>
      <c r="G89" s="6">
        <v>2.96</v>
      </c>
      <c r="H89" s="6">
        <v>2.92</v>
      </c>
      <c r="I89" s="6">
        <v>3.2629999999999999</v>
      </c>
      <c r="J89" s="6">
        <v>2.8580000000000001</v>
      </c>
      <c r="K89" s="6">
        <v>2.73</v>
      </c>
      <c r="L89" s="6">
        <v>2.6709999999999998</v>
      </c>
      <c r="M89" s="6">
        <v>2.472</v>
      </c>
      <c r="N89" s="6">
        <v>2.4169999999999998</v>
      </c>
      <c r="O89" s="6">
        <v>2.5179999999999998</v>
      </c>
      <c r="P89" s="2">
        <v>2.6</v>
      </c>
      <c r="Q89" s="14">
        <v>2.1549999999999998</v>
      </c>
      <c r="R89" s="14">
        <v>2.3730000000000002</v>
      </c>
      <c r="S89" s="14">
        <v>2.3159999999999998</v>
      </c>
      <c r="T89" s="6">
        <v>2.3980000000000001</v>
      </c>
      <c r="U89" s="6">
        <v>2.9340000000000002</v>
      </c>
    </row>
    <row r="90" spans="1:21" s="3" customFormat="1">
      <c r="A90" s="2" t="s">
        <v>35</v>
      </c>
      <c r="B90" s="23"/>
      <c r="C90" s="23"/>
      <c r="D90" s="23"/>
      <c r="E90" s="23"/>
      <c r="F90" s="23"/>
      <c r="G90" s="23"/>
      <c r="H90" s="6">
        <v>0.49</v>
      </c>
      <c r="I90" s="6">
        <v>0.40100000000000002</v>
      </c>
      <c r="J90" s="6">
        <v>1.5940000000000001</v>
      </c>
      <c r="K90" s="6">
        <v>1.113</v>
      </c>
      <c r="L90" s="6">
        <v>1.046</v>
      </c>
      <c r="M90" s="6">
        <v>1.0669999999999999</v>
      </c>
      <c r="N90" s="6">
        <v>1.0327999999999999</v>
      </c>
      <c r="O90" s="6">
        <v>1.036</v>
      </c>
      <c r="P90" s="2">
        <v>1.1000000000000001</v>
      </c>
      <c r="Q90" s="14">
        <v>1.0696000000000001</v>
      </c>
      <c r="R90" s="14">
        <v>0.89149999999999996</v>
      </c>
      <c r="S90" s="14">
        <v>0.998</v>
      </c>
      <c r="T90" s="6">
        <v>0.97019999999999995</v>
      </c>
      <c r="U90" s="6">
        <v>1.1103000000000001</v>
      </c>
    </row>
    <row r="91" spans="1:21" s="3" customFormat="1">
      <c r="A91" s="2" t="s">
        <v>36</v>
      </c>
      <c r="B91" s="23"/>
      <c r="C91" s="23"/>
      <c r="D91" s="23"/>
      <c r="E91" s="23"/>
      <c r="F91" s="23"/>
      <c r="G91" s="23"/>
      <c r="H91" s="6">
        <v>0.11799999999999999</v>
      </c>
      <c r="I91" s="6">
        <v>8.4000000000000005E-2</v>
      </c>
      <c r="J91" s="6">
        <v>7.0999999999999994E-2</v>
      </c>
      <c r="K91" s="6">
        <v>0.16700000000000001</v>
      </c>
      <c r="L91" s="6">
        <v>0.129</v>
      </c>
      <c r="M91" s="6">
        <v>0.13900000000000001</v>
      </c>
      <c r="N91" s="6">
        <v>0.135214</v>
      </c>
      <c r="O91" s="6">
        <v>0.14699999999999999</v>
      </c>
      <c r="P91" s="2">
        <v>0.2</v>
      </c>
      <c r="Q91" s="14">
        <v>0.205702</v>
      </c>
      <c r="R91" s="14">
        <v>0.27643299999999998</v>
      </c>
      <c r="S91" s="14">
        <v>0.21199999999999999</v>
      </c>
      <c r="T91" s="6">
        <v>0.13505</v>
      </c>
      <c r="U91" s="6">
        <v>0.34089799999999998</v>
      </c>
    </row>
    <row r="92" spans="1:21" s="3" customFormat="1">
      <c r="A92" s="2" t="s">
        <v>37</v>
      </c>
      <c r="B92" s="23"/>
      <c r="C92" s="23"/>
      <c r="D92" s="23"/>
      <c r="E92" s="23"/>
      <c r="F92" s="23"/>
      <c r="G92" s="23"/>
      <c r="H92" s="6">
        <v>0.17499999999999999</v>
      </c>
      <c r="I92" s="6">
        <v>0.19</v>
      </c>
      <c r="J92" s="6">
        <v>0.24299999999999999</v>
      </c>
      <c r="K92" s="6">
        <v>0.253</v>
      </c>
      <c r="L92" s="6">
        <v>0.224</v>
      </c>
      <c r="M92" s="6">
        <v>0.17499999999999999</v>
      </c>
      <c r="N92" s="6">
        <v>0.22847400000000001</v>
      </c>
      <c r="O92" s="6">
        <v>0.19700000000000001</v>
      </c>
      <c r="P92" s="2">
        <v>0.2</v>
      </c>
      <c r="Q92" s="14">
        <v>0.24587999999999999</v>
      </c>
      <c r="R92" s="14">
        <v>0.17954700000000001</v>
      </c>
      <c r="S92" s="14">
        <v>0.158</v>
      </c>
      <c r="T92" s="6">
        <v>0.20464199999999999</v>
      </c>
      <c r="U92" s="6">
        <v>0.240506</v>
      </c>
    </row>
    <row r="93" spans="1:21">
      <c r="A93" s="2" t="s">
        <v>38</v>
      </c>
      <c r="B93" s="23"/>
      <c r="C93" s="23"/>
      <c r="D93" s="23"/>
      <c r="E93" s="23"/>
      <c r="F93" s="23"/>
      <c r="G93" s="24"/>
      <c r="H93" s="14">
        <v>0.10299999999999999</v>
      </c>
      <c r="I93" s="14">
        <v>0.114</v>
      </c>
      <c r="J93" s="14">
        <v>0.191</v>
      </c>
      <c r="K93" s="14">
        <v>0.12</v>
      </c>
      <c r="L93" s="14">
        <v>0.125</v>
      </c>
      <c r="M93" s="14">
        <v>0.14000000000000001</v>
      </c>
      <c r="N93" s="14">
        <v>0.193859</v>
      </c>
      <c r="O93" s="6">
        <v>0.182</v>
      </c>
      <c r="P93" s="6">
        <v>0.2</v>
      </c>
      <c r="Q93" s="14">
        <v>0.26821299999999998</v>
      </c>
      <c r="R93" s="14">
        <v>0.15068000000000001</v>
      </c>
      <c r="S93" s="14">
        <v>0.16500000000000001</v>
      </c>
      <c r="T93" s="6">
        <v>0.327011</v>
      </c>
      <c r="U93" s="6">
        <v>0.42543300000000001</v>
      </c>
    </row>
    <row r="94" spans="1:21" s="3" customFormat="1">
      <c r="A94" s="3" t="str">
        <f>A25</f>
        <v>Totaal (incl. kleine U)</v>
      </c>
      <c r="B94" s="8">
        <f>SUM(B88:B93)</f>
        <v>0</v>
      </c>
      <c r="C94" s="8">
        <f t="shared" ref="C94:P94" si="22">SUM(C88:C93)</f>
        <v>422.42699999999996</v>
      </c>
      <c r="D94" s="8">
        <f t="shared" si="22"/>
        <v>498.24399999999997</v>
      </c>
      <c r="E94" s="8">
        <f t="shared" si="22"/>
        <v>545.83100000000002</v>
      </c>
      <c r="F94" s="8">
        <f t="shared" si="22"/>
        <v>416.22100000000006</v>
      </c>
      <c r="G94" s="8">
        <f t="shared" si="22"/>
        <v>442.94199999999989</v>
      </c>
      <c r="H94" s="8">
        <f t="shared" si="22"/>
        <v>432.89100000000002</v>
      </c>
      <c r="I94" s="8">
        <f t="shared" si="22"/>
        <v>471.46699999999998</v>
      </c>
      <c r="J94" s="8">
        <f t="shared" si="22"/>
        <v>454.47799999999995</v>
      </c>
      <c r="K94" s="8">
        <f t="shared" si="22"/>
        <v>455.98200000000003</v>
      </c>
      <c r="L94" s="8">
        <f t="shared" si="22"/>
        <v>468.22199999999992</v>
      </c>
      <c r="M94" s="8">
        <f t="shared" si="22"/>
        <v>500.46199999999999</v>
      </c>
      <c r="N94" s="8">
        <f t="shared" si="22"/>
        <v>479.11356299999994</v>
      </c>
      <c r="O94" s="8">
        <f t="shared" si="22"/>
        <v>462.50200000000007</v>
      </c>
      <c r="P94" s="8">
        <f t="shared" si="22"/>
        <v>511.5</v>
      </c>
      <c r="Q94" s="12">
        <f>SUM(Q88:Q93)</f>
        <v>495.16902999999996</v>
      </c>
      <c r="R94" s="12">
        <f>SUM(R88:R93)</f>
        <v>501.672166</v>
      </c>
      <c r="S94" s="12">
        <f>SUM(S88:S93)</f>
        <v>520.67499999999995</v>
      </c>
      <c r="T94" s="12">
        <f>SUM(T88:T93)</f>
        <v>581.77694399999996</v>
      </c>
      <c r="U94" s="12">
        <f>SUM(U88:U93)</f>
        <v>731.51529400000004</v>
      </c>
    </row>
    <row r="95" spans="1:21">
      <c r="B95" s="6"/>
      <c r="C95" s="6"/>
      <c r="D95" s="6"/>
    </row>
    <row r="96" spans="1:21">
      <c r="B96" s="6"/>
      <c r="C96" s="6"/>
      <c r="D96" s="6"/>
    </row>
    <row r="97" spans="1:21" ht="15">
      <c r="A97" s="16" t="s">
        <v>77</v>
      </c>
      <c r="N97" s="16"/>
    </row>
    <row r="98" spans="1:21">
      <c r="A98" s="3"/>
      <c r="B98" s="3">
        <v>2004</v>
      </c>
      <c r="C98" s="3">
        <v>2005</v>
      </c>
      <c r="D98" s="3">
        <v>2006</v>
      </c>
      <c r="E98" s="3">
        <v>2007</v>
      </c>
      <c r="F98" s="3">
        <v>2008</v>
      </c>
      <c r="G98" s="3">
        <v>2009</v>
      </c>
      <c r="H98" s="3">
        <v>2010</v>
      </c>
      <c r="I98" s="3">
        <v>2011</v>
      </c>
      <c r="J98" s="3">
        <v>2012</v>
      </c>
      <c r="K98" s="3">
        <v>2013</v>
      </c>
      <c r="L98" s="3">
        <v>2014</v>
      </c>
      <c r="M98" s="3">
        <v>2015</v>
      </c>
      <c r="N98" s="3">
        <v>2016</v>
      </c>
      <c r="O98" s="3">
        <v>2017</v>
      </c>
      <c r="P98" s="3">
        <v>2018</v>
      </c>
      <c r="Q98" s="3">
        <v>2019</v>
      </c>
      <c r="R98" s="3">
        <v>2020</v>
      </c>
      <c r="S98" s="3">
        <v>2021</v>
      </c>
      <c r="T98" s="3">
        <v>2022</v>
      </c>
      <c r="U98" s="3">
        <v>2023</v>
      </c>
    </row>
    <row r="99" spans="1:21">
      <c r="A99" s="2" t="s">
        <v>20</v>
      </c>
      <c r="B99" s="6">
        <v>72.599999999999994</v>
      </c>
      <c r="C99" s="6">
        <v>49.1</v>
      </c>
      <c r="D99" s="6">
        <v>45.4</v>
      </c>
      <c r="E99" s="6">
        <v>46.3</v>
      </c>
      <c r="F99" s="6">
        <v>95.4</v>
      </c>
      <c r="G99" s="6">
        <v>103.8</v>
      </c>
      <c r="H99" s="6">
        <v>96.6</v>
      </c>
      <c r="I99" s="6">
        <v>98.2</v>
      </c>
      <c r="J99" s="6">
        <v>94.4</v>
      </c>
      <c r="K99" s="6">
        <v>97</v>
      </c>
      <c r="L99" s="6">
        <v>105.3</v>
      </c>
      <c r="M99" s="6">
        <v>115</v>
      </c>
      <c r="N99" s="6">
        <v>115.6</v>
      </c>
      <c r="O99" s="6">
        <v>116.1</v>
      </c>
      <c r="P99" s="2">
        <v>122.6</v>
      </c>
      <c r="Q99" s="6">
        <v>130.69999999999999</v>
      </c>
      <c r="R99" s="6">
        <v>113.2</v>
      </c>
      <c r="S99" s="6">
        <v>120.6</v>
      </c>
      <c r="T99" s="6">
        <v>142.69999999999999</v>
      </c>
      <c r="U99" s="6">
        <v>136.69999999999999</v>
      </c>
    </row>
    <row r="100" spans="1:21">
      <c r="A100" s="2" t="s">
        <v>21</v>
      </c>
      <c r="B100" s="6">
        <v>215.779</v>
      </c>
      <c r="C100" s="6">
        <v>169.548</v>
      </c>
      <c r="D100" s="6">
        <v>176.495</v>
      </c>
      <c r="E100" s="6">
        <v>199.917</v>
      </c>
      <c r="F100" s="6">
        <v>142.18899999999999</v>
      </c>
      <c r="G100" s="6">
        <v>190.61600000000001</v>
      </c>
      <c r="H100" s="6">
        <v>152.595</v>
      </c>
      <c r="I100" s="6">
        <v>150.91300000000001</v>
      </c>
      <c r="J100" s="6">
        <v>153.94399999999999</v>
      </c>
      <c r="K100" s="6">
        <v>154.30699999999999</v>
      </c>
      <c r="L100" s="6">
        <v>156.06</v>
      </c>
      <c r="M100" s="6">
        <v>163.66300000000001</v>
      </c>
      <c r="N100" s="6">
        <v>154.17400000000001</v>
      </c>
      <c r="O100" s="6">
        <v>150.572</v>
      </c>
      <c r="P100" s="2">
        <v>150.19999999999999</v>
      </c>
      <c r="Q100" s="6">
        <v>162.71899999999999</v>
      </c>
      <c r="R100" s="6">
        <v>152.012</v>
      </c>
      <c r="S100" s="6">
        <v>148.23500000000001</v>
      </c>
      <c r="T100" s="6">
        <v>173.36799999999999</v>
      </c>
      <c r="U100" s="6">
        <v>189.19</v>
      </c>
    </row>
    <row r="101" spans="1:21">
      <c r="A101" s="2" t="s">
        <v>22</v>
      </c>
      <c r="B101" s="6">
        <v>114.089</v>
      </c>
      <c r="C101" s="6">
        <v>83.436000000000007</v>
      </c>
      <c r="D101" s="6">
        <v>87.897000000000006</v>
      </c>
      <c r="E101" s="6">
        <v>88.418999999999997</v>
      </c>
      <c r="F101" s="6">
        <v>103.369</v>
      </c>
      <c r="G101" s="6">
        <v>130.404</v>
      </c>
      <c r="H101" s="6">
        <v>143.732</v>
      </c>
      <c r="I101" s="6">
        <v>146.68100000000001</v>
      </c>
      <c r="J101" s="6">
        <v>158.709</v>
      </c>
      <c r="K101" s="6">
        <v>128.96899999999999</v>
      </c>
      <c r="L101" s="6">
        <v>142.05000000000001</v>
      </c>
      <c r="M101" s="6">
        <v>138.84</v>
      </c>
      <c r="N101" s="6">
        <v>131.9879</v>
      </c>
      <c r="O101" s="6">
        <v>135.36500000000001</v>
      </c>
      <c r="P101" s="2">
        <v>136.5</v>
      </c>
      <c r="Q101" s="6">
        <v>132.93969999999999</v>
      </c>
      <c r="R101" s="6">
        <v>120.1698</v>
      </c>
      <c r="S101" s="6">
        <v>129.477</v>
      </c>
      <c r="T101" s="6">
        <v>148.140545</v>
      </c>
      <c r="U101" s="6">
        <v>145.2354</v>
      </c>
    </row>
    <row r="102" spans="1:21">
      <c r="A102" s="2" t="s">
        <v>23</v>
      </c>
      <c r="B102" s="6">
        <v>98</v>
      </c>
      <c r="C102" s="6">
        <v>84.7</v>
      </c>
      <c r="D102" s="6">
        <v>100.2</v>
      </c>
      <c r="E102" s="6">
        <v>112.4</v>
      </c>
      <c r="F102" s="6">
        <v>116.2</v>
      </c>
      <c r="G102" s="6">
        <v>113</v>
      </c>
      <c r="H102" s="6">
        <v>113.7</v>
      </c>
      <c r="I102" s="6">
        <v>122.7</v>
      </c>
      <c r="J102" s="6">
        <v>111.9</v>
      </c>
      <c r="K102" s="6">
        <v>118.3</v>
      </c>
      <c r="L102" s="6">
        <v>109.2</v>
      </c>
      <c r="M102" s="6">
        <v>106.4</v>
      </c>
      <c r="N102" s="6">
        <v>121.8</v>
      </c>
      <c r="O102" s="6">
        <v>140.30000000000001</v>
      </c>
      <c r="P102" s="2">
        <v>153.30000000000001</v>
      </c>
      <c r="Q102" s="6">
        <v>157.80000000000001</v>
      </c>
      <c r="R102" s="6">
        <v>139.19999999999999</v>
      </c>
      <c r="S102" s="6">
        <v>150</v>
      </c>
      <c r="T102" s="6">
        <v>177.4</v>
      </c>
      <c r="U102" s="6">
        <v>187.2</v>
      </c>
    </row>
    <row r="103" spans="1:21">
      <c r="A103" s="2" t="s">
        <v>24</v>
      </c>
      <c r="B103" s="6">
        <v>56.966000000000001</v>
      </c>
      <c r="C103" s="6">
        <v>41.448</v>
      </c>
      <c r="D103" s="6">
        <v>38.380000000000003</v>
      </c>
      <c r="E103" s="6">
        <v>42.856000000000002</v>
      </c>
      <c r="F103" s="6">
        <v>64.05</v>
      </c>
      <c r="G103" s="6">
        <v>82.823999999999998</v>
      </c>
      <c r="H103" s="6">
        <v>76.239999999999995</v>
      </c>
      <c r="I103" s="6">
        <v>73.981999999999999</v>
      </c>
      <c r="J103" s="6">
        <v>74.763999999999996</v>
      </c>
      <c r="K103" s="6">
        <v>78.302999999999997</v>
      </c>
      <c r="L103" s="6">
        <v>81.209999999999994</v>
      </c>
      <c r="M103" s="6">
        <v>91.453000000000003</v>
      </c>
      <c r="N103" s="6">
        <v>86.635000000000005</v>
      </c>
      <c r="O103" s="6">
        <f>75.187+9.987</f>
        <v>85.173999999999992</v>
      </c>
      <c r="P103" s="2">
        <v>84.2</v>
      </c>
      <c r="Q103" s="6">
        <v>90.698999999999998</v>
      </c>
      <c r="R103" s="6">
        <v>72.897999999999996</v>
      </c>
      <c r="S103" s="6">
        <v>76.662000000000006</v>
      </c>
      <c r="T103" s="6">
        <v>91.603999999999999</v>
      </c>
      <c r="U103" s="6">
        <v>94.962000000000003</v>
      </c>
    </row>
    <row r="104" spans="1:21">
      <c r="A104" s="2" t="s">
        <v>25</v>
      </c>
      <c r="B104" s="6">
        <v>98.7</v>
      </c>
      <c r="C104" s="6">
        <v>63.1</v>
      </c>
      <c r="D104" s="6">
        <v>49.9</v>
      </c>
      <c r="E104" s="6">
        <v>55.9</v>
      </c>
      <c r="F104" s="6">
        <v>141.80000000000001</v>
      </c>
      <c r="G104" s="6">
        <v>112.17400000000001</v>
      </c>
      <c r="H104" s="6">
        <v>117.66200000000001</v>
      </c>
      <c r="I104" s="6">
        <v>127.67100000000001</v>
      </c>
      <c r="J104" s="6">
        <v>135.19999999999999</v>
      </c>
      <c r="K104" s="6">
        <v>118.9</v>
      </c>
      <c r="L104" s="6">
        <v>117</v>
      </c>
      <c r="M104" s="6">
        <v>163.6</v>
      </c>
      <c r="N104" s="6">
        <v>167.4</v>
      </c>
      <c r="O104" s="6">
        <v>166.4</v>
      </c>
      <c r="P104" s="2">
        <v>166</v>
      </c>
      <c r="Q104" s="6">
        <v>165.6</v>
      </c>
      <c r="R104" s="6">
        <v>154.69999999999999</v>
      </c>
      <c r="S104" s="6">
        <v>153.9</v>
      </c>
      <c r="T104" s="6">
        <v>179.5</v>
      </c>
      <c r="U104" s="6">
        <v>183.2</v>
      </c>
    </row>
    <row r="105" spans="1:21">
      <c r="A105" s="2" t="s">
        <v>26</v>
      </c>
      <c r="B105" s="6">
        <v>71.5</v>
      </c>
      <c r="C105" s="6">
        <v>44.9</v>
      </c>
      <c r="D105" s="6">
        <v>44.4</v>
      </c>
      <c r="E105" s="6">
        <v>45.4</v>
      </c>
      <c r="F105" s="6">
        <v>122.2</v>
      </c>
      <c r="G105" s="6">
        <v>122.2</v>
      </c>
      <c r="H105" s="6">
        <v>85.9</v>
      </c>
      <c r="I105" s="6">
        <v>81.5</v>
      </c>
      <c r="J105" s="6">
        <v>86.6</v>
      </c>
      <c r="K105" s="6">
        <v>84.956999999999994</v>
      </c>
      <c r="L105" s="6">
        <v>90.24</v>
      </c>
      <c r="M105" s="6">
        <v>86.748999999999995</v>
      </c>
      <c r="N105" s="6">
        <v>93.459000000000003</v>
      </c>
      <c r="O105" s="6">
        <v>82.825999999999993</v>
      </c>
      <c r="P105" s="2">
        <v>89.4</v>
      </c>
      <c r="Q105" s="6">
        <v>92.228999999999999</v>
      </c>
      <c r="R105" s="6">
        <v>92.516999999999996</v>
      </c>
      <c r="S105" s="6">
        <v>110.498</v>
      </c>
      <c r="T105" s="6">
        <v>121.895</v>
      </c>
      <c r="U105" s="6">
        <v>122.57</v>
      </c>
    </row>
    <row r="106" spans="1:21">
      <c r="A106" s="2" t="s">
        <v>27</v>
      </c>
      <c r="B106" s="6">
        <v>83.373999999999995</v>
      </c>
      <c r="C106" s="6">
        <v>75.733999999999995</v>
      </c>
      <c r="D106" s="6">
        <v>70.697000000000003</v>
      </c>
      <c r="E106" s="6">
        <v>0</v>
      </c>
      <c r="F106" s="6">
        <v>101.15600000000001</v>
      </c>
      <c r="G106" s="6">
        <v>104.831</v>
      </c>
      <c r="H106" s="6">
        <v>105.22</v>
      </c>
      <c r="I106" s="6">
        <v>106.017</v>
      </c>
      <c r="J106" s="6">
        <v>111.34</v>
      </c>
      <c r="K106" s="6">
        <v>117.327</v>
      </c>
      <c r="L106" s="6">
        <v>105.765</v>
      </c>
      <c r="M106" s="6">
        <v>110.754</v>
      </c>
      <c r="N106" s="6">
        <v>105.83499999999999</v>
      </c>
      <c r="O106" s="6">
        <v>113.095</v>
      </c>
      <c r="P106" s="2">
        <v>111.2</v>
      </c>
      <c r="Q106" s="6">
        <v>109.226</v>
      </c>
      <c r="R106" s="6">
        <v>90.748000000000005</v>
      </c>
      <c r="S106" s="6">
        <v>112.44499999999999</v>
      </c>
      <c r="T106" s="6">
        <v>124.11</v>
      </c>
      <c r="U106" s="6">
        <v>131.398</v>
      </c>
    </row>
    <row r="107" spans="1:21">
      <c r="A107" s="2" t="s">
        <v>28</v>
      </c>
      <c r="B107" s="6">
        <v>25.466999999999999</v>
      </c>
      <c r="C107" s="6">
        <v>19.933</v>
      </c>
      <c r="D107" s="6">
        <v>20.882999999999999</v>
      </c>
      <c r="E107" s="6">
        <v>22.126000000000001</v>
      </c>
      <c r="F107" s="6">
        <v>29.132999999999999</v>
      </c>
      <c r="G107" s="6">
        <v>30.047999999999998</v>
      </c>
      <c r="H107" s="6">
        <v>32.088999999999999</v>
      </c>
      <c r="I107" s="6">
        <v>35.259</v>
      </c>
      <c r="J107" s="6">
        <v>33.747999999999998</v>
      </c>
      <c r="K107" s="6">
        <v>25.614999999999998</v>
      </c>
      <c r="L107" s="6">
        <v>28.117000000000001</v>
      </c>
      <c r="M107" s="6">
        <v>29.231999999999999</v>
      </c>
      <c r="N107" s="6">
        <v>30.610052</v>
      </c>
      <c r="O107" s="6">
        <v>31.85</v>
      </c>
      <c r="P107" s="2">
        <v>31.6</v>
      </c>
      <c r="Q107" s="6">
        <v>35.511845999999998</v>
      </c>
      <c r="R107" s="6">
        <v>29.490155000000001</v>
      </c>
      <c r="S107" s="6">
        <v>33.527000000000001</v>
      </c>
      <c r="T107" s="6">
        <v>41.031700999999998</v>
      </c>
      <c r="U107" s="6">
        <v>46.444884999999999</v>
      </c>
    </row>
    <row r="108" spans="1:21">
      <c r="A108" s="2" t="s">
        <v>29</v>
      </c>
      <c r="B108" s="6">
        <v>128.96899999999999</v>
      </c>
      <c r="C108" s="6">
        <v>70.269000000000005</v>
      </c>
      <c r="D108" s="6">
        <v>86.082999999999998</v>
      </c>
      <c r="E108" s="6">
        <v>104.06399999999999</v>
      </c>
      <c r="F108" s="6">
        <v>155.36600000000001</v>
      </c>
      <c r="G108" s="6">
        <v>88.891999999999996</v>
      </c>
      <c r="H108" s="6">
        <v>82.572000000000003</v>
      </c>
      <c r="I108" s="6">
        <v>77.893000000000001</v>
      </c>
      <c r="J108" s="6">
        <v>81.096000000000004</v>
      </c>
      <c r="K108" s="6">
        <v>91.230999999999995</v>
      </c>
      <c r="L108" s="6">
        <v>95.594999999999999</v>
      </c>
      <c r="M108" s="6">
        <v>101.86199999999999</v>
      </c>
      <c r="N108" s="6">
        <v>104.363</v>
      </c>
      <c r="O108" s="6">
        <f>93.185+17.109</f>
        <v>110.29400000000001</v>
      </c>
      <c r="P108" s="2">
        <v>88.7</v>
      </c>
      <c r="Q108" s="6">
        <v>84.826999999999998</v>
      </c>
      <c r="R108" s="6">
        <v>74.114000000000004</v>
      </c>
      <c r="S108" s="6">
        <v>85.593999999999994</v>
      </c>
      <c r="T108" s="6">
        <v>76.429000000000002</v>
      </c>
      <c r="U108" s="6">
        <v>88.236000000000004</v>
      </c>
    </row>
    <row r="109" spans="1:21">
      <c r="A109" s="2" t="s">
        <v>30</v>
      </c>
      <c r="B109" s="6">
        <v>69.099999999999994</v>
      </c>
      <c r="C109" s="6">
        <v>40.9</v>
      </c>
      <c r="D109" s="6">
        <v>44.7</v>
      </c>
      <c r="E109" s="6">
        <v>44.4</v>
      </c>
      <c r="F109" s="6">
        <v>66.2</v>
      </c>
      <c r="G109" s="6">
        <v>62.4</v>
      </c>
      <c r="H109" s="6">
        <v>71.3</v>
      </c>
      <c r="I109" s="6">
        <v>71.099999999999994</v>
      </c>
      <c r="J109" s="6">
        <v>66.400000000000006</v>
      </c>
      <c r="K109" s="6">
        <v>69.099999999999994</v>
      </c>
      <c r="L109" s="6">
        <v>69.8</v>
      </c>
      <c r="M109" s="6">
        <v>67.7</v>
      </c>
      <c r="N109" s="6">
        <v>72</v>
      </c>
      <c r="O109" s="6">
        <v>70.599999999999994</v>
      </c>
      <c r="P109" s="2">
        <v>83.3</v>
      </c>
      <c r="Q109" s="6">
        <v>76</v>
      </c>
      <c r="R109" s="6">
        <v>73.400000000000006</v>
      </c>
      <c r="S109" s="6">
        <v>75.099999999999994</v>
      </c>
      <c r="T109" s="6">
        <v>80.5</v>
      </c>
      <c r="U109" s="6">
        <v>86.1</v>
      </c>
    </row>
    <row r="110" spans="1:21">
      <c r="A110" s="2" t="s">
        <v>31</v>
      </c>
      <c r="B110" s="6">
        <v>70.3</v>
      </c>
      <c r="C110" s="6">
        <v>60.1</v>
      </c>
      <c r="D110" s="6">
        <v>62.6</v>
      </c>
      <c r="E110" s="6">
        <v>64.7</v>
      </c>
      <c r="F110" s="6">
        <v>64.099999999999994</v>
      </c>
      <c r="G110" s="6">
        <v>76.400000000000006</v>
      </c>
      <c r="H110" s="6">
        <v>69.8</v>
      </c>
      <c r="I110" s="6">
        <v>65.7</v>
      </c>
      <c r="J110" s="6">
        <v>68.5</v>
      </c>
      <c r="K110" s="6">
        <v>72.599999999999994</v>
      </c>
      <c r="L110" s="6">
        <v>61</v>
      </c>
      <c r="M110" s="6">
        <v>63.6</v>
      </c>
      <c r="N110" s="6">
        <v>68.099999999999994</v>
      </c>
      <c r="O110" s="6">
        <v>64.2</v>
      </c>
      <c r="P110" s="2">
        <v>68.8</v>
      </c>
      <c r="Q110" s="6">
        <v>68.8</v>
      </c>
      <c r="R110" s="6">
        <v>64.2</v>
      </c>
      <c r="S110" s="6">
        <v>65.3</v>
      </c>
      <c r="T110" s="6">
        <v>76.5</v>
      </c>
      <c r="U110" s="6">
        <v>90.6</v>
      </c>
    </row>
    <row r="111" spans="1:21">
      <c r="A111" s="2" t="s">
        <v>32</v>
      </c>
      <c r="B111" s="6">
        <v>73</v>
      </c>
      <c r="C111" s="6">
        <v>47.085000000000001</v>
      </c>
      <c r="D111" s="6">
        <v>51.514000000000003</v>
      </c>
      <c r="E111" s="6">
        <v>54.673999999999999</v>
      </c>
      <c r="F111" s="6">
        <v>65.558000000000007</v>
      </c>
      <c r="G111" s="6">
        <v>75.566000000000003</v>
      </c>
      <c r="H111" s="6">
        <v>77.126000000000005</v>
      </c>
      <c r="I111" s="6">
        <v>78.616</v>
      </c>
      <c r="J111" s="6">
        <v>79.221000000000004</v>
      </c>
      <c r="K111" s="6">
        <v>84.037999999999997</v>
      </c>
      <c r="L111" s="6">
        <v>81.004000000000005</v>
      </c>
      <c r="M111" s="6">
        <v>79.757000000000005</v>
      </c>
      <c r="N111" s="6">
        <v>82.608000000000004</v>
      </c>
      <c r="O111" s="6">
        <v>68.528000000000006</v>
      </c>
      <c r="P111" s="2">
        <v>70.099999999999994</v>
      </c>
      <c r="Q111" s="6">
        <v>72.614000000000004</v>
      </c>
      <c r="R111" s="6">
        <v>60.567</v>
      </c>
      <c r="S111" s="6">
        <v>60.884</v>
      </c>
      <c r="T111" s="6">
        <v>62.927</v>
      </c>
      <c r="U111" s="6">
        <v>82.43</v>
      </c>
    </row>
    <row r="112" spans="1:21">
      <c r="A112" s="3" t="s">
        <v>33</v>
      </c>
      <c r="B112" s="8">
        <f t="shared" ref="B112:E112" si="23">SUM(B99:B111)</f>
        <v>1177.8439999999998</v>
      </c>
      <c r="C112" s="8">
        <f t="shared" si="23"/>
        <v>850.25300000000004</v>
      </c>
      <c r="D112" s="8">
        <f t="shared" si="23"/>
        <v>879.14900000000011</v>
      </c>
      <c r="E112" s="8">
        <f t="shared" si="23"/>
        <v>881.15599999999984</v>
      </c>
      <c r="F112" s="8">
        <f t="shared" ref="F112:P112" si="24">SUM(F99:F111)</f>
        <v>1266.721</v>
      </c>
      <c r="G112" s="8">
        <f t="shared" si="24"/>
        <v>1293.1550000000002</v>
      </c>
      <c r="H112" s="8">
        <f t="shared" si="24"/>
        <v>1224.5360000000001</v>
      </c>
      <c r="I112" s="8">
        <f t="shared" si="24"/>
        <v>1236.232</v>
      </c>
      <c r="J112" s="8">
        <f t="shared" si="24"/>
        <v>1255.8220000000001</v>
      </c>
      <c r="K112" s="8">
        <f t="shared" si="24"/>
        <v>1240.6469999999997</v>
      </c>
      <c r="L112" s="8">
        <f t="shared" si="24"/>
        <v>1242.3409999999999</v>
      </c>
      <c r="M112" s="8">
        <f t="shared" si="24"/>
        <v>1318.6100000000001</v>
      </c>
      <c r="N112" s="8">
        <f t="shared" si="24"/>
        <v>1334.5719519999998</v>
      </c>
      <c r="O112" s="8">
        <f t="shared" si="24"/>
        <v>1335.3040000000001</v>
      </c>
      <c r="P112" s="8">
        <f t="shared" si="24"/>
        <v>1355.8999999999999</v>
      </c>
      <c r="Q112" s="8">
        <f>SUM(Q99:Q111)</f>
        <v>1379.6655459999999</v>
      </c>
      <c r="R112" s="8">
        <f>SUM(R99:R111)</f>
        <v>1237.2159550000001</v>
      </c>
      <c r="S112" s="8">
        <f>SUM(S99:S111)</f>
        <v>1322.222</v>
      </c>
      <c r="T112" s="8">
        <f>SUM(T99:T111)</f>
        <v>1496.1052459999999</v>
      </c>
      <c r="U112" s="8">
        <f>SUM(U99:U111)</f>
        <v>1584.2662849999997</v>
      </c>
    </row>
    <row r="113" spans="1:26">
      <c r="A113" s="2" t="s">
        <v>34</v>
      </c>
      <c r="B113" s="6">
        <v>23.129000000000001</v>
      </c>
      <c r="C113" s="6">
        <v>16.439</v>
      </c>
      <c r="D113" s="6">
        <v>14.51</v>
      </c>
      <c r="E113" s="6">
        <v>11.459</v>
      </c>
      <c r="F113" s="6">
        <v>14.808</v>
      </c>
      <c r="G113" s="6">
        <v>14.792999999999999</v>
      </c>
      <c r="H113" s="6">
        <v>14.797000000000001</v>
      </c>
      <c r="I113" s="6">
        <v>15.087999999999999</v>
      </c>
      <c r="J113" s="6">
        <v>14.467000000000001</v>
      </c>
      <c r="K113" s="6">
        <v>14.093999999999999</v>
      </c>
      <c r="L113" s="6">
        <v>10.622999999999999</v>
      </c>
      <c r="M113" s="6">
        <v>11.7</v>
      </c>
      <c r="N113" s="6">
        <v>11.108000000000001</v>
      </c>
      <c r="O113" s="6">
        <v>11.374000000000001</v>
      </c>
      <c r="P113" s="2">
        <v>12.3</v>
      </c>
      <c r="Q113" s="6">
        <v>12.365</v>
      </c>
      <c r="R113" s="6">
        <v>12.114000000000001</v>
      </c>
      <c r="S113" s="6">
        <v>13.895</v>
      </c>
      <c r="T113" s="6">
        <v>21.765999999999998</v>
      </c>
      <c r="U113" s="6">
        <v>18.266999999999999</v>
      </c>
    </row>
    <row r="114" spans="1:26">
      <c r="A114" s="2" t="s">
        <v>35</v>
      </c>
      <c r="B114" s="23"/>
      <c r="C114" s="23"/>
      <c r="D114" s="23"/>
      <c r="E114" s="23"/>
      <c r="F114" s="23"/>
      <c r="G114" s="23"/>
      <c r="H114" s="6">
        <v>7.2889999999999997</v>
      </c>
      <c r="I114" s="6">
        <v>3.968</v>
      </c>
      <c r="J114" s="6">
        <v>3.1379999999999999</v>
      </c>
      <c r="K114" s="6">
        <v>3.5009999999999999</v>
      </c>
      <c r="L114" s="6">
        <v>2.4460000000000002</v>
      </c>
      <c r="M114" s="6">
        <v>2.375</v>
      </c>
      <c r="N114" s="6">
        <v>2.4765000000000001</v>
      </c>
      <c r="O114" s="6">
        <v>2.581</v>
      </c>
      <c r="P114" s="2">
        <v>2.5</v>
      </c>
      <c r="Q114" s="6">
        <v>3.0895999999999999</v>
      </c>
      <c r="R114" s="6">
        <v>4.2709000000000001</v>
      </c>
      <c r="S114" s="6">
        <v>3.0379999999999998</v>
      </c>
      <c r="T114" s="6">
        <v>2.5163000000000002</v>
      </c>
      <c r="U114" s="6">
        <v>3.4218000000000002</v>
      </c>
    </row>
    <row r="115" spans="1:26">
      <c r="A115" s="2" t="s">
        <v>36</v>
      </c>
      <c r="B115" s="23"/>
      <c r="C115" s="23"/>
      <c r="D115" s="23"/>
      <c r="E115" s="23"/>
      <c r="F115" s="23"/>
      <c r="G115" s="23"/>
      <c r="H115" s="6">
        <v>0.55600000000000005</v>
      </c>
      <c r="I115" s="6">
        <v>0.42899999999999999</v>
      </c>
      <c r="J115" s="6">
        <v>0.42499999999999999</v>
      </c>
      <c r="K115" s="6">
        <v>0.434</v>
      </c>
      <c r="L115" s="6">
        <v>0.39100000000000001</v>
      </c>
      <c r="M115" s="6">
        <v>0.42199999999999999</v>
      </c>
      <c r="N115" s="6">
        <v>0.46869699999999997</v>
      </c>
      <c r="O115" s="6">
        <v>0.46800000000000003</v>
      </c>
      <c r="P115" s="2">
        <v>0.4</v>
      </c>
      <c r="Q115" s="6">
        <v>0.64670399999999995</v>
      </c>
      <c r="R115" s="6">
        <v>0.52626700000000004</v>
      </c>
      <c r="S115" s="6">
        <v>0.46800000000000003</v>
      </c>
      <c r="T115" s="6">
        <v>0.54952000000000001</v>
      </c>
      <c r="U115" s="6">
        <v>0.95928000000000002</v>
      </c>
    </row>
    <row r="116" spans="1:26">
      <c r="A116" s="2" t="s">
        <v>37</v>
      </c>
      <c r="B116" s="23"/>
      <c r="C116" s="23"/>
      <c r="D116" s="23"/>
      <c r="E116" s="23"/>
      <c r="F116" s="23"/>
      <c r="G116" s="23"/>
      <c r="H116" s="6">
        <v>1.3740000000000001</v>
      </c>
      <c r="I116" s="6">
        <v>1.0880000000000001</v>
      </c>
      <c r="J116" s="6">
        <v>0.86899999999999999</v>
      </c>
      <c r="K116" s="6">
        <v>1.119</v>
      </c>
      <c r="L116" s="6">
        <v>1.109</v>
      </c>
      <c r="M116" s="6">
        <v>1.0669999999999999</v>
      </c>
      <c r="N116" s="6">
        <v>0.95089900000000005</v>
      </c>
      <c r="O116" s="6">
        <v>1.048</v>
      </c>
      <c r="P116" s="6">
        <v>1</v>
      </c>
      <c r="Q116" s="6">
        <v>1.214656</v>
      </c>
      <c r="R116" s="6">
        <v>1.069474</v>
      </c>
      <c r="S116" s="6">
        <v>1.157</v>
      </c>
      <c r="T116" s="6">
        <v>1.081502</v>
      </c>
      <c r="U116" s="6">
        <v>1.355421</v>
      </c>
    </row>
    <row r="117" spans="1:26">
      <c r="A117" s="2" t="s">
        <v>38</v>
      </c>
      <c r="B117" s="23"/>
      <c r="C117" s="23"/>
      <c r="D117" s="23"/>
      <c r="E117" s="23"/>
      <c r="F117" s="23"/>
      <c r="G117" s="23"/>
      <c r="H117" s="14">
        <v>0.52600000000000002</v>
      </c>
      <c r="I117" s="14">
        <v>0.58699999999999997</v>
      </c>
      <c r="J117" s="14">
        <v>0.73899999999999999</v>
      </c>
      <c r="K117" s="14">
        <v>0.94799999999999995</v>
      </c>
      <c r="L117" s="14">
        <v>0.77900000000000003</v>
      </c>
      <c r="M117" s="14">
        <v>0.871</v>
      </c>
      <c r="N117" s="14">
        <v>0.96223899999999996</v>
      </c>
      <c r="O117" s="6">
        <v>0.88200000000000001</v>
      </c>
      <c r="P117" s="6">
        <v>1.1000000000000001</v>
      </c>
      <c r="Q117" s="6">
        <v>0.94278700000000004</v>
      </c>
      <c r="R117" s="6">
        <v>0.81792500000000001</v>
      </c>
      <c r="S117" s="6">
        <v>0.63500000000000001</v>
      </c>
      <c r="T117" s="6">
        <v>0.93052800000000002</v>
      </c>
      <c r="U117" s="6">
        <v>1.1450769999999999</v>
      </c>
    </row>
    <row r="118" spans="1:26">
      <c r="A118" s="3" t="str">
        <f>A25</f>
        <v>Totaal (incl. kleine U)</v>
      </c>
      <c r="B118" s="8">
        <f>SUM(B112:B117)</f>
        <v>1200.9729999999997</v>
      </c>
      <c r="C118" s="8">
        <f t="shared" ref="C118:P118" si="25">SUM(C112:C117)</f>
        <v>866.69200000000001</v>
      </c>
      <c r="D118" s="8">
        <f t="shared" si="25"/>
        <v>893.65900000000011</v>
      </c>
      <c r="E118" s="8">
        <f t="shared" si="25"/>
        <v>892.61499999999978</v>
      </c>
      <c r="F118" s="8">
        <f t="shared" si="25"/>
        <v>1281.529</v>
      </c>
      <c r="G118" s="8">
        <f t="shared" si="25"/>
        <v>1307.9480000000001</v>
      </c>
      <c r="H118" s="8">
        <f t="shared" si="25"/>
        <v>1249.0780000000002</v>
      </c>
      <c r="I118" s="8">
        <f t="shared" si="25"/>
        <v>1257.3920000000001</v>
      </c>
      <c r="J118" s="8">
        <f t="shared" si="25"/>
        <v>1275.46</v>
      </c>
      <c r="K118" s="8">
        <f t="shared" si="25"/>
        <v>1260.7429999999997</v>
      </c>
      <c r="L118" s="8">
        <f t="shared" si="25"/>
        <v>1257.6889999999999</v>
      </c>
      <c r="M118" s="8">
        <f t="shared" si="25"/>
        <v>1335.0450000000003</v>
      </c>
      <c r="N118" s="8">
        <f t="shared" si="25"/>
        <v>1350.5382869999996</v>
      </c>
      <c r="O118" s="8">
        <f t="shared" si="25"/>
        <v>1351.6570000000002</v>
      </c>
      <c r="P118" s="8">
        <f t="shared" si="25"/>
        <v>1373.1999999999998</v>
      </c>
      <c r="Q118" s="8">
        <f>SUM(Q112:Q117)</f>
        <v>1397.924293</v>
      </c>
      <c r="R118" s="8">
        <f>SUM(R112:R117)</f>
        <v>1256.0145210000001</v>
      </c>
      <c r="S118" s="8">
        <f>SUM(S112:S117)</f>
        <v>1341.415</v>
      </c>
      <c r="T118" s="8">
        <f>SUM(T112:T117)</f>
        <v>1522.9490960000001</v>
      </c>
      <c r="U118" s="8">
        <f>SUM(U112:U117)</f>
        <v>1609.4148629999997</v>
      </c>
    </row>
    <row r="120" spans="1:26" ht="15">
      <c r="A120" s="16" t="s">
        <v>78</v>
      </c>
      <c r="N120" s="16"/>
    </row>
    <row r="121" spans="1:26">
      <c r="A121" s="3"/>
      <c r="B121" s="3">
        <v>2004</v>
      </c>
      <c r="C121" s="3">
        <v>2005</v>
      </c>
      <c r="D121" s="3">
        <v>2006</v>
      </c>
      <c r="E121" s="3">
        <v>2007</v>
      </c>
      <c r="F121" s="3">
        <v>2008</v>
      </c>
      <c r="G121" s="3">
        <v>2009</v>
      </c>
      <c r="H121" s="3">
        <v>2010</v>
      </c>
      <c r="I121" s="3">
        <v>2011</v>
      </c>
      <c r="J121" s="3">
        <v>2012</v>
      </c>
      <c r="K121" s="3">
        <v>2013</v>
      </c>
      <c r="L121" s="3">
        <v>2014</v>
      </c>
      <c r="M121" s="3">
        <v>2015</v>
      </c>
      <c r="N121" s="3">
        <v>2016</v>
      </c>
      <c r="O121" s="3">
        <v>2017</v>
      </c>
      <c r="P121" s="3">
        <v>2018</v>
      </c>
      <c r="Q121" s="3">
        <v>2019</v>
      </c>
      <c r="R121" s="3">
        <v>2020</v>
      </c>
      <c r="S121" s="3">
        <v>2021</v>
      </c>
      <c r="T121" s="3">
        <v>2022</v>
      </c>
      <c r="U121" s="3">
        <v>2023</v>
      </c>
      <c r="Z121" s="6">
        <f>SUM(T118+T141)</f>
        <v>1556.989096</v>
      </c>
    </row>
    <row r="122" spans="1:26">
      <c r="A122" s="2" t="s">
        <v>20</v>
      </c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Q122" s="6"/>
      <c r="T122" s="6">
        <v>0</v>
      </c>
      <c r="U122" s="6">
        <v>17.600000000000001</v>
      </c>
    </row>
    <row r="123" spans="1:26">
      <c r="A123" s="2" t="s">
        <v>21</v>
      </c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Q123" s="6"/>
      <c r="T123" s="6">
        <v>0</v>
      </c>
      <c r="U123" s="6">
        <v>0</v>
      </c>
    </row>
    <row r="124" spans="1:26">
      <c r="A124" s="2" t="s">
        <v>22</v>
      </c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Q124" s="6"/>
      <c r="T124" s="6">
        <v>0</v>
      </c>
      <c r="U124" s="6">
        <v>0</v>
      </c>
    </row>
    <row r="125" spans="1:26">
      <c r="A125" s="2" t="s">
        <v>23</v>
      </c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Q125" s="6"/>
      <c r="T125" s="6">
        <v>0</v>
      </c>
      <c r="U125" s="6">
        <v>0</v>
      </c>
    </row>
    <row r="126" spans="1:26">
      <c r="A126" s="2" t="s">
        <v>24</v>
      </c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>
        <v>9.9870000000000001</v>
      </c>
      <c r="P126" s="2">
        <v>9.9030000000000005</v>
      </c>
      <c r="Q126" s="6">
        <v>10.816000000000001</v>
      </c>
      <c r="R126" s="6">
        <v>10.891999999999999</v>
      </c>
      <c r="S126" s="6">
        <v>11.67</v>
      </c>
      <c r="T126" s="6">
        <v>11.750999999999999</v>
      </c>
      <c r="U126" s="6">
        <v>7.843</v>
      </c>
    </row>
    <row r="127" spans="1:26">
      <c r="A127" s="2" t="s">
        <v>25</v>
      </c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Q127" s="6"/>
      <c r="T127" s="6">
        <v>0</v>
      </c>
      <c r="U127" s="6">
        <v>0</v>
      </c>
    </row>
    <row r="128" spans="1:26">
      <c r="A128" s="2" t="s">
        <v>26</v>
      </c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Q128" s="6"/>
      <c r="T128" s="6">
        <v>0</v>
      </c>
      <c r="U128" s="6">
        <v>0</v>
      </c>
    </row>
    <row r="129" spans="1:21">
      <c r="A129" s="2" t="s">
        <v>27</v>
      </c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Q129" s="6"/>
      <c r="T129" s="6">
        <v>0</v>
      </c>
      <c r="U129" s="6">
        <v>0</v>
      </c>
    </row>
    <row r="130" spans="1:21">
      <c r="A130" s="2" t="s">
        <v>28</v>
      </c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Q130" s="6"/>
      <c r="T130" s="6">
        <v>0</v>
      </c>
      <c r="U130" s="6">
        <v>0</v>
      </c>
    </row>
    <row r="131" spans="1:21">
      <c r="A131" s="2" t="s">
        <v>29</v>
      </c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>
        <v>17.109000000000002</v>
      </c>
      <c r="P131" s="2">
        <v>26.24</v>
      </c>
      <c r="Q131" s="6">
        <v>16.271000000000001</v>
      </c>
      <c r="R131" s="6">
        <v>25.446999999999999</v>
      </c>
      <c r="S131" s="6">
        <v>22.181000000000001</v>
      </c>
      <c r="T131" s="6">
        <v>22.289000000000001</v>
      </c>
      <c r="U131" s="6">
        <v>22.581</v>
      </c>
    </row>
    <row r="132" spans="1:21">
      <c r="A132" s="2" t="s">
        <v>30</v>
      </c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Q132" s="6"/>
      <c r="T132" s="6">
        <v>0</v>
      </c>
      <c r="U132" s="6">
        <v>0</v>
      </c>
    </row>
    <row r="133" spans="1:21">
      <c r="A133" s="2" t="s">
        <v>31</v>
      </c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Q133" s="6"/>
      <c r="T133" s="6">
        <v>0</v>
      </c>
      <c r="U133" s="6">
        <v>0</v>
      </c>
    </row>
    <row r="134" spans="1:21" s="3" customFormat="1">
      <c r="A134" s="2" t="s">
        <v>32</v>
      </c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2"/>
      <c r="Q134" s="6"/>
      <c r="T134" s="8">
        <v>0</v>
      </c>
      <c r="U134" s="6">
        <v>0</v>
      </c>
    </row>
    <row r="135" spans="1:21">
      <c r="A135" s="3" t="s">
        <v>33</v>
      </c>
      <c r="B135" s="8">
        <f t="shared" ref="B135:E135" si="26">SUM(B122:B134)</f>
        <v>0</v>
      </c>
      <c r="C135" s="8">
        <f t="shared" si="26"/>
        <v>0</v>
      </c>
      <c r="D135" s="8">
        <f t="shared" si="26"/>
        <v>0</v>
      </c>
      <c r="E135" s="8">
        <f t="shared" si="26"/>
        <v>0</v>
      </c>
      <c r="F135" s="8">
        <f t="shared" ref="F135:P135" si="27">SUM(F122:F134)</f>
        <v>0</v>
      </c>
      <c r="G135" s="8">
        <f t="shared" si="27"/>
        <v>0</v>
      </c>
      <c r="H135" s="8">
        <f t="shared" si="27"/>
        <v>0</v>
      </c>
      <c r="I135" s="8">
        <f t="shared" si="27"/>
        <v>0</v>
      </c>
      <c r="J135" s="8">
        <f t="shared" si="27"/>
        <v>0</v>
      </c>
      <c r="K135" s="8">
        <f t="shared" si="27"/>
        <v>0</v>
      </c>
      <c r="L135" s="8">
        <f t="shared" si="27"/>
        <v>0</v>
      </c>
      <c r="M135" s="8">
        <f t="shared" si="27"/>
        <v>0</v>
      </c>
      <c r="N135" s="8">
        <f t="shared" si="27"/>
        <v>0</v>
      </c>
      <c r="O135" s="8">
        <f t="shared" si="27"/>
        <v>27.096000000000004</v>
      </c>
      <c r="P135" s="8">
        <f t="shared" si="27"/>
        <v>36.143000000000001</v>
      </c>
      <c r="Q135" s="8">
        <f>SUM(Q122:Q134)</f>
        <v>27.087000000000003</v>
      </c>
      <c r="R135" s="8">
        <f>SUM(R122:R134)</f>
        <v>36.338999999999999</v>
      </c>
      <c r="S135" s="8">
        <f>SUM(S122:S134)</f>
        <v>33.850999999999999</v>
      </c>
      <c r="T135" s="8">
        <f>SUM(T122:T134)</f>
        <v>34.04</v>
      </c>
      <c r="U135" s="8">
        <f>SUM(U122:U134)</f>
        <v>48.024000000000001</v>
      </c>
    </row>
    <row r="136" spans="1:21">
      <c r="A136" s="2" t="s">
        <v>34</v>
      </c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Q136" s="6"/>
      <c r="T136" s="2">
        <v>0</v>
      </c>
      <c r="U136" s="6">
        <v>0</v>
      </c>
    </row>
    <row r="137" spans="1:21">
      <c r="A137" s="2" t="s">
        <v>35</v>
      </c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Q137" s="6"/>
      <c r="T137" s="2">
        <v>0</v>
      </c>
      <c r="U137" s="6">
        <v>0</v>
      </c>
    </row>
    <row r="138" spans="1:21">
      <c r="A138" s="2" t="s">
        <v>36</v>
      </c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Q138" s="6"/>
      <c r="T138" s="2">
        <v>0</v>
      </c>
      <c r="U138" s="6">
        <v>0</v>
      </c>
    </row>
    <row r="139" spans="1:21">
      <c r="A139" s="2" t="s">
        <v>37</v>
      </c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T139" s="2">
        <v>0</v>
      </c>
      <c r="U139" s="6">
        <v>0</v>
      </c>
    </row>
    <row r="140" spans="1:21" s="3" customFormat="1">
      <c r="A140" s="2" t="s">
        <v>38</v>
      </c>
      <c r="B140" s="6"/>
      <c r="C140" s="6"/>
      <c r="D140" s="6"/>
      <c r="E140" s="6"/>
      <c r="F140" s="6"/>
      <c r="G140" s="6"/>
      <c r="H140" s="14"/>
      <c r="I140" s="14"/>
      <c r="J140" s="14"/>
      <c r="K140" s="14"/>
      <c r="L140" s="14"/>
      <c r="M140" s="14"/>
      <c r="N140" s="14"/>
      <c r="O140" s="6"/>
      <c r="P140" s="6"/>
      <c r="Q140" s="6"/>
      <c r="T140" s="3">
        <v>0</v>
      </c>
      <c r="U140" s="6">
        <v>0</v>
      </c>
    </row>
    <row r="141" spans="1:21">
      <c r="A141" s="3" t="str">
        <f>A2</f>
        <v>lasten per kostencategorie, in miljoenen euro</v>
      </c>
      <c r="B141" s="8">
        <f>SUM(B135:B140)</f>
        <v>0</v>
      </c>
      <c r="C141" s="8">
        <f t="shared" ref="C141:P141" si="28">SUM(C135:C140)</f>
        <v>0</v>
      </c>
      <c r="D141" s="8">
        <f t="shared" si="28"/>
        <v>0</v>
      </c>
      <c r="E141" s="8">
        <f t="shared" si="28"/>
        <v>0</v>
      </c>
      <c r="F141" s="8">
        <f t="shared" si="28"/>
        <v>0</v>
      </c>
      <c r="G141" s="8">
        <f t="shared" si="28"/>
        <v>0</v>
      </c>
      <c r="H141" s="8">
        <f t="shared" si="28"/>
        <v>0</v>
      </c>
      <c r="I141" s="8">
        <f t="shared" si="28"/>
        <v>0</v>
      </c>
      <c r="J141" s="8">
        <f t="shared" si="28"/>
        <v>0</v>
      </c>
      <c r="K141" s="8">
        <f t="shared" si="28"/>
        <v>0</v>
      </c>
      <c r="L141" s="8">
        <f t="shared" si="28"/>
        <v>0</v>
      </c>
      <c r="M141" s="8">
        <f t="shared" si="28"/>
        <v>0</v>
      </c>
      <c r="N141" s="8">
        <f t="shared" si="28"/>
        <v>0</v>
      </c>
      <c r="O141" s="8">
        <f t="shared" si="28"/>
        <v>27.096000000000004</v>
      </c>
      <c r="P141" s="8">
        <f t="shared" si="28"/>
        <v>36.143000000000001</v>
      </c>
      <c r="Q141" s="8">
        <f>SUM(Q135:Q140)</f>
        <v>27.087000000000003</v>
      </c>
      <c r="R141" s="8">
        <f>SUM(R135:R140)</f>
        <v>36.338999999999999</v>
      </c>
      <c r="S141" s="8">
        <f>SUM(S135:S140)</f>
        <v>33.850999999999999</v>
      </c>
      <c r="T141" s="8">
        <f>SUM(T135:T140)</f>
        <v>34.04</v>
      </c>
      <c r="U141" s="8">
        <f>SUM(U135:U140)</f>
        <v>48.024000000000001</v>
      </c>
    </row>
    <row r="142" spans="1:21">
      <c r="A142" s="3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</row>
    <row r="143" spans="1:21">
      <c r="A143" s="2" t="s">
        <v>10</v>
      </c>
    </row>
    <row r="144" spans="1:21">
      <c r="A144" s="22" t="s">
        <v>48</v>
      </c>
      <c r="N144" s="22"/>
      <c r="O144" s="6"/>
      <c r="P144" s="6"/>
      <c r="Q144" s="6"/>
      <c r="R144" s="6"/>
    </row>
    <row r="145" spans="1:14">
      <c r="A145" s="15"/>
      <c r="N145" s="15"/>
    </row>
    <row r="146" spans="1:14">
      <c r="A146" s="3" t="s">
        <v>79</v>
      </c>
      <c r="N146" s="15"/>
    </row>
    <row r="147" spans="1:14">
      <c r="A147" s="2" t="s">
        <v>12</v>
      </c>
    </row>
    <row r="148" spans="1:14">
      <c r="A148" s="2" t="s">
        <v>54</v>
      </c>
    </row>
  </sheetData>
  <hyperlinks>
    <hyperlink ref="A144" r:id="rId1" xr:uid="{00000000-0004-0000-0400-000000000000}"/>
  </hyperlinks>
  <pageMargins left="0.7" right="0.7" top="0.75" bottom="0.75" header="0.3" footer="0.3"/>
  <pageSetup paperSize="9" scale="3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106"/>
  <sheetViews>
    <sheetView tabSelected="1" topLeftCell="A72" workbookViewId="0">
      <pane xSplit="1" topLeftCell="B1" activePane="topRight" state="frozen"/>
      <selection activeCell="A55" sqref="A55"/>
      <selection pane="topRight" activeCell="U106" sqref="U106"/>
    </sheetView>
  </sheetViews>
  <sheetFormatPr defaultColWidth="9.140625" defaultRowHeight="12.75"/>
  <cols>
    <col min="1" max="1" width="14.140625" style="2" customWidth="1"/>
    <col min="2" max="19" width="9.140625" style="2" customWidth="1"/>
    <col min="20" max="16384" width="9.140625" style="2"/>
  </cols>
  <sheetData>
    <row r="1" spans="1:22" ht="15.75">
      <c r="A1" s="1" t="s">
        <v>70</v>
      </c>
    </row>
    <row r="2" spans="1:22">
      <c r="A2" s="2" t="s">
        <v>80</v>
      </c>
    </row>
    <row r="3" spans="1:22">
      <c r="B3" s="6"/>
      <c r="C3" s="6"/>
    </row>
    <row r="4" spans="1:22" ht="15">
      <c r="A4" s="16" t="s">
        <v>81</v>
      </c>
    </row>
    <row r="5" spans="1:22" s="3" customFormat="1">
      <c r="B5" s="3">
        <v>2004</v>
      </c>
      <c r="C5" s="3">
        <v>2005</v>
      </c>
      <c r="D5" s="3">
        <v>2006</v>
      </c>
      <c r="E5" s="3">
        <v>2007</v>
      </c>
      <c r="F5" s="3">
        <v>2008</v>
      </c>
      <c r="G5" s="3">
        <v>2009</v>
      </c>
      <c r="H5" s="3">
        <v>2010</v>
      </c>
      <c r="I5" s="3">
        <v>2011</v>
      </c>
      <c r="J5" s="3">
        <v>2012</v>
      </c>
      <c r="K5" s="3">
        <v>2013</v>
      </c>
      <c r="L5" s="3">
        <v>2014</v>
      </c>
      <c r="M5" s="3">
        <v>2015</v>
      </c>
      <c r="N5" s="3">
        <v>2016</v>
      </c>
      <c r="O5" s="3">
        <v>2017</v>
      </c>
      <c r="P5" s="3">
        <v>2018</v>
      </c>
      <c r="Q5" s="3">
        <v>2019</v>
      </c>
      <c r="R5" s="3">
        <v>2020</v>
      </c>
      <c r="S5" s="3">
        <v>2021</v>
      </c>
      <c r="T5" s="3">
        <v>2022</v>
      </c>
      <c r="U5" s="3">
        <v>2023</v>
      </c>
    </row>
    <row r="6" spans="1:22">
      <c r="A6" s="2" t="s">
        <v>20</v>
      </c>
      <c r="B6" s="6">
        <f>+Lasten!B29/Lasten!B6*100</f>
        <v>67.039940276222481</v>
      </c>
      <c r="C6" s="6">
        <f>+Lasten!C29/Lasten!C6*100</f>
        <v>63.313813296589736</v>
      </c>
      <c r="D6" s="6">
        <f>+Lasten!D29/Lasten!D6*100</f>
        <v>65.982113282543892</v>
      </c>
      <c r="E6" s="6">
        <f>+Lasten!E29/Lasten!E6*100</f>
        <v>65.923566878980893</v>
      </c>
      <c r="F6" s="6">
        <f>+Lasten!F29/Lasten!F6*100</f>
        <v>64.705882352941174</v>
      </c>
      <c r="G6" s="6">
        <f>+Lasten!G29/Lasten!G6*100</f>
        <v>63.35350043215211</v>
      </c>
      <c r="H6" s="6">
        <f>+Lasten!H29/Lasten!H6*100</f>
        <v>65.440710209258086</v>
      </c>
      <c r="I6" s="6">
        <f>+Lasten!I29/Lasten!I6*100</f>
        <v>63.971340839303991</v>
      </c>
      <c r="J6" s="6">
        <f>+Lasten!J29/Lasten!J6*100</f>
        <v>65.444489963129854</v>
      </c>
      <c r="K6" s="6">
        <f>+Lasten!K29/Lasten!K6*100</f>
        <v>66.614603670441227</v>
      </c>
      <c r="L6" s="6">
        <f>+Lasten!L29/Lasten!L6*100</f>
        <v>67.231208372978116</v>
      </c>
      <c r="M6" s="6">
        <f>+Lasten!M29/Lasten!M6*100</f>
        <v>65.711214618416335</v>
      </c>
      <c r="N6" s="6">
        <f>+Lasten!N29/Lasten!N6*100</f>
        <v>66.450401229298279</v>
      </c>
      <c r="O6" s="6">
        <f>+Lasten!O29/Lasten!O6*100</f>
        <v>68.289902280130292</v>
      </c>
      <c r="P6" s="6">
        <f>+Lasten!P29/Lasten!P6*100</f>
        <v>67.908838928241451</v>
      </c>
      <c r="Q6" s="6">
        <f>(Lasten!Q29/Lasten!Q6)*100</f>
        <v>67.907313540912384</v>
      </c>
      <c r="R6" s="6">
        <f>(Lasten!R29/Lasten!R6)*100</f>
        <v>71.895143962183056</v>
      </c>
      <c r="S6" s="6">
        <f>(Lasten!S29/Lasten!S6)*100</f>
        <v>71.947983014862004</v>
      </c>
      <c r="T6" s="6">
        <f>(Lasten!T29/Lasten!T6)*100</f>
        <v>71.807318894697531</v>
      </c>
      <c r="U6" s="6">
        <f>(Lasten!U29/Lasten!U6)*100</f>
        <v>72.454351965945989</v>
      </c>
      <c r="V6" s="6"/>
    </row>
    <row r="7" spans="1:22">
      <c r="A7" s="2" t="s">
        <v>21</v>
      </c>
      <c r="B7" s="6">
        <f>+Lasten!B30/Lasten!B7*100</f>
        <v>56.079941582488644</v>
      </c>
      <c r="C7" s="6">
        <f>+Lasten!C30/Lasten!C7*100</f>
        <v>58.278316650855423</v>
      </c>
      <c r="D7" s="6">
        <f>+Lasten!D30/Lasten!D7*100</f>
        <v>54.059479469513569</v>
      </c>
      <c r="E7" s="6">
        <f>+Lasten!E30/Lasten!E7*100</f>
        <v>52.557760902797625</v>
      </c>
      <c r="F7" s="6">
        <f>+Lasten!F30/Lasten!F7*100</f>
        <v>61.63242603684288</v>
      </c>
      <c r="G7" s="6">
        <f>+Lasten!G30/Lasten!G7*100</f>
        <v>58.816776546060531</v>
      </c>
      <c r="H7" s="6">
        <f>+Lasten!H30/Lasten!H7*100</f>
        <v>61.473522227124512</v>
      </c>
      <c r="I7" s="6">
        <f>+Lasten!I30/Lasten!I7*100</f>
        <v>61.341681550589691</v>
      </c>
      <c r="J7" s="6">
        <f>+Lasten!J30/Lasten!J7*100</f>
        <v>61.753936164065863</v>
      </c>
      <c r="K7" s="6">
        <f>+Lasten!K30/Lasten!K7*100</f>
        <v>60.886030075453313</v>
      </c>
      <c r="L7" s="6">
        <f>+Lasten!L30/Lasten!L7*100</f>
        <v>60.744633835877806</v>
      </c>
      <c r="M7" s="6">
        <f>+Lasten!M30/Lasten!M7*100</f>
        <v>61.847972141667306</v>
      </c>
      <c r="N7" s="6">
        <f>+Lasten!N30/Lasten!N7*100</f>
        <v>62.896267611022672</v>
      </c>
      <c r="O7" s="6">
        <f>+Lasten!O30/Lasten!O7*100</f>
        <v>66.325858914045185</v>
      </c>
      <c r="P7" s="6">
        <f>+Lasten!P30/Lasten!P7*100</f>
        <v>65.506877817593349</v>
      </c>
      <c r="Q7" s="6">
        <f>(Lasten!Q30/Lasten!Q7)*100</f>
        <v>66.137683344756681</v>
      </c>
      <c r="R7" s="6">
        <f>(Lasten!R30/Lasten!R7)*100</f>
        <v>68.993247069073846</v>
      </c>
      <c r="S7" s="6">
        <f>(Lasten!S30/Lasten!S7)*100</f>
        <v>71.695667424092235</v>
      </c>
      <c r="T7" s="6">
        <f>(Lasten!T30/Lasten!T7)*100</f>
        <v>70.814304552862538</v>
      </c>
      <c r="U7" s="6">
        <f>(Lasten!U30/Lasten!U7)*100</f>
        <v>68.863156098320005</v>
      </c>
      <c r="V7" s="6"/>
    </row>
    <row r="8" spans="1:22">
      <c r="A8" s="2" t="s">
        <v>22</v>
      </c>
      <c r="B8" s="6">
        <f>+Lasten!B31/Lasten!B8*100</f>
        <v>66.6856230243921</v>
      </c>
      <c r="C8" s="6">
        <f>+Lasten!C31/Lasten!C8*100</f>
        <v>68.343098452947089</v>
      </c>
      <c r="D8" s="6">
        <f>+Lasten!D31/Lasten!D8*100</f>
        <v>65.272262403278845</v>
      </c>
      <c r="E8" s="6">
        <f>+Lasten!E31/Lasten!E8*100</f>
        <v>66.215085309148705</v>
      </c>
      <c r="F8" s="6">
        <f>+Lasten!F31/Lasten!F8*100</f>
        <v>65.690408743923498</v>
      </c>
      <c r="G8" s="6">
        <f>+Lasten!G31/Lasten!G8*100</f>
        <v>61.777170147845695</v>
      </c>
      <c r="H8" s="6">
        <f>+Lasten!H31/Lasten!H8*100</f>
        <v>61.997434819029621</v>
      </c>
      <c r="I8" s="6">
        <f>+Lasten!I31/Lasten!I8*100</f>
        <v>61.540140861627123</v>
      </c>
      <c r="J8" s="6">
        <f>+Lasten!J31/Lasten!J8*100</f>
        <v>61.406030261992818</v>
      </c>
      <c r="K8" s="6">
        <f>+Lasten!K31/Lasten!K8*100</f>
        <v>66.626741318293341</v>
      </c>
      <c r="L8" s="6">
        <f>+Lasten!L31/Lasten!L8*100</f>
        <v>64.446573711981941</v>
      </c>
      <c r="M8" s="6">
        <f>+Lasten!M31/Lasten!M8*100</f>
        <v>66.201465288881465</v>
      </c>
      <c r="N8" s="6">
        <f>+Lasten!N31/Lasten!N8*100</f>
        <v>68.192331854858779</v>
      </c>
      <c r="O8" s="6">
        <f>+Lasten!O31/Lasten!O8*100</f>
        <v>67.699323190642048</v>
      </c>
      <c r="P8" s="6">
        <f>+Lasten!P31/Lasten!P8*100</f>
        <v>68.10601548540798</v>
      </c>
      <c r="Q8" s="6">
        <f>(Lasten!Q31/Lasten!Q8)*100</f>
        <v>69.75306662539306</v>
      </c>
      <c r="R8" s="6">
        <f>(Lasten!R31/Lasten!R8)*100</f>
        <v>72.623963371419904</v>
      </c>
      <c r="S8" s="6">
        <f>(Lasten!S31/Lasten!S8)*100</f>
        <v>72.528591125562954</v>
      </c>
      <c r="T8" s="6">
        <f>(Lasten!T31/Lasten!T8)*100</f>
        <v>70.760029837734692</v>
      </c>
      <c r="U8" s="6">
        <f>(Lasten!U31/Lasten!U8)*100</f>
        <v>71.526687360206751</v>
      </c>
      <c r="V8" s="6"/>
    </row>
    <row r="9" spans="1:22">
      <c r="A9" s="2" t="s">
        <v>23</v>
      </c>
      <c r="B9" s="6">
        <f>+Lasten!B32/Lasten!B9*100</f>
        <v>66.417678182384066</v>
      </c>
      <c r="C9" s="6">
        <f>+Lasten!C32/Lasten!C9*100</f>
        <v>65.831095195464044</v>
      </c>
      <c r="D9" s="6">
        <f>+Lasten!D32/Lasten!D9*100</f>
        <v>63.509670079635953</v>
      </c>
      <c r="E9" s="6">
        <f>+Lasten!E32/Lasten!E9*100</f>
        <v>62.965838509316775</v>
      </c>
      <c r="F9" s="6">
        <f>+Lasten!F32/Lasten!F9*100</f>
        <v>60.887388473595372</v>
      </c>
      <c r="G9" s="6">
        <f>+Lasten!G32/Lasten!G9*100</f>
        <v>64.192909050869858</v>
      </c>
      <c r="H9" s="6">
        <f>+Lasten!H32/Lasten!H9*100</f>
        <v>66.701116163704015</v>
      </c>
      <c r="I9" s="6">
        <f>+Lasten!I32/Lasten!I9*100</f>
        <v>65.246723207401701</v>
      </c>
      <c r="J9" s="6">
        <f>+Lasten!J32/Lasten!J9*100</f>
        <v>68.887578616352201</v>
      </c>
      <c r="K9" s="6">
        <f>+Lasten!K32/Lasten!K9*100</f>
        <v>67.754642656162076</v>
      </c>
      <c r="L9" s="6">
        <f>+Lasten!L32/Lasten!L9*100</f>
        <v>68.332081141998501</v>
      </c>
      <c r="M9" s="6">
        <f>+Lasten!M32/Lasten!M9*100</f>
        <v>66.604720312209622</v>
      </c>
      <c r="N9" s="6">
        <f>+Lasten!N32/Lasten!N9*100</f>
        <v>64.260747990213204</v>
      </c>
      <c r="O9" s="6">
        <f>+Lasten!O32/Lasten!O9*100</f>
        <v>66.155874114351619</v>
      </c>
      <c r="P9" s="6">
        <f>+Lasten!P32/Lasten!P9*100</f>
        <v>66.354848768319314</v>
      </c>
      <c r="Q9" s="6">
        <f>(Lasten!Q32/Lasten!Q9)*100</f>
        <v>67.782608695652172</v>
      </c>
      <c r="R9" s="6">
        <f>(Lasten!R32/Lasten!R9)*100</f>
        <v>69.668911335578017</v>
      </c>
      <c r="S9" s="6">
        <f>(Lasten!S32/Lasten!S9)*100</f>
        <v>70.604876734473947</v>
      </c>
      <c r="T9" s="6">
        <f>(Lasten!T32/Lasten!T9)*100</f>
        <v>68.551192842942356</v>
      </c>
      <c r="U9" s="6">
        <f>(Lasten!U32/Lasten!U9)*100</f>
        <v>68.305521334975921</v>
      </c>
      <c r="V9" s="6"/>
    </row>
    <row r="10" spans="1:22">
      <c r="A10" s="2" t="s">
        <v>24</v>
      </c>
      <c r="B10" s="6">
        <f>+Lasten!B33/Lasten!B10*100</f>
        <v>67.055475639502163</v>
      </c>
      <c r="C10" s="6">
        <f>+Lasten!C33/Lasten!C10*100</f>
        <v>67.210173916705259</v>
      </c>
      <c r="D10" s="6">
        <f>+Lasten!D33/Lasten!D10*100</f>
        <v>67.033710868618584</v>
      </c>
      <c r="E10" s="6">
        <f>+Lasten!E33/Lasten!E10*100</f>
        <v>66.880731013770415</v>
      </c>
      <c r="F10" s="6">
        <f>+Lasten!F33/Lasten!F10*100</f>
        <v>66.093363599765908</v>
      </c>
      <c r="G10" s="6">
        <f>+Lasten!G33/Lasten!G10*100</f>
        <v>63.801386542242646</v>
      </c>
      <c r="H10" s="6">
        <f>+Lasten!H33/Lasten!H10*100</f>
        <v>66.691560866318142</v>
      </c>
      <c r="I10" s="6">
        <f>+Lasten!I33/Lasten!I10*100</f>
        <v>67.029451269073576</v>
      </c>
      <c r="J10" s="6">
        <f>+Lasten!J33/Lasten!J10*100</f>
        <v>66.560516013873965</v>
      </c>
      <c r="K10" s="6">
        <f>+Lasten!K33/Lasten!K10*100</f>
        <v>66.164243512838766</v>
      </c>
      <c r="L10" s="6">
        <f>+Lasten!L33/Lasten!L10*100</f>
        <v>65.368693575864896</v>
      </c>
      <c r="M10" s="6">
        <f>+Lasten!M33/Lasten!M10*100</f>
        <v>65.061799186114939</v>
      </c>
      <c r="N10" s="6">
        <f>+Lasten!N33/Lasten!N10*100</f>
        <v>66.208893848024772</v>
      </c>
      <c r="O10" s="6">
        <f>+Lasten!O33/Lasten!O10*100</f>
        <v>65.547845693746055</v>
      </c>
      <c r="P10" s="6">
        <f>+Lasten!P33/Lasten!P10*100</f>
        <v>66.551565377532242</v>
      </c>
      <c r="Q10" s="6">
        <f>(Lasten!Q33/Lasten!Q10)*100</f>
        <v>65.830876372509152</v>
      </c>
      <c r="R10" s="6">
        <f>(Lasten!R33/Lasten!R10)*100</f>
        <v>71.008412889181159</v>
      </c>
      <c r="S10" s="6">
        <f>(Lasten!S33/Lasten!S10)*100</f>
        <v>71.90202320441341</v>
      </c>
      <c r="T10" s="6">
        <f>(Lasten!T33/Lasten!T10)*100</f>
        <v>70.727535922052184</v>
      </c>
      <c r="U10" s="6">
        <f>(Lasten!U33/Lasten!U10)*100</f>
        <v>71.144560818327093</v>
      </c>
      <c r="V10" s="6"/>
    </row>
    <row r="11" spans="1:22">
      <c r="A11" s="2" t="s">
        <v>25</v>
      </c>
      <c r="B11" s="6">
        <f>+Lasten!B34/Lasten!B11*100</f>
        <v>68.313163744134357</v>
      </c>
      <c r="C11" s="6">
        <f>+Lasten!C34/Lasten!C11*100</f>
        <v>66.199524940617565</v>
      </c>
      <c r="D11" s="6">
        <f>+Lasten!D34/Lasten!D11*100</f>
        <v>66.861883845778422</v>
      </c>
      <c r="E11" s="6">
        <f>+Lasten!E34/Lasten!E11*100</f>
        <v>68.712538959482146</v>
      </c>
      <c r="F11" s="6">
        <f>+Lasten!F34/Lasten!F11*100</f>
        <v>59.682847197029929</v>
      </c>
      <c r="G11" s="6">
        <f>+Lasten!G34/Lasten!G11*100</f>
        <v>65.660015034754508</v>
      </c>
      <c r="H11" s="6">
        <f>+Lasten!H34/Lasten!H11*100</f>
        <v>65.816308602671953</v>
      </c>
      <c r="I11" s="6">
        <f>+Lasten!I34/Lasten!I11*100</f>
        <v>61.348403448905508</v>
      </c>
      <c r="J11" s="6">
        <f>+Lasten!J34/Lasten!J11*100</f>
        <v>63.637830858618457</v>
      </c>
      <c r="K11" s="6">
        <f>+Lasten!K34/Lasten!K11*100</f>
        <v>66.191446028513241</v>
      </c>
      <c r="L11" s="6">
        <f>+Lasten!L34/Lasten!L11*100</f>
        <v>66.332162568991478</v>
      </c>
      <c r="M11" s="6">
        <f>+Lasten!M34/Lasten!M11*100</f>
        <v>65.013273718038278</v>
      </c>
      <c r="N11" s="6">
        <f>+Lasten!N34/Lasten!N11*100</f>
        <v>65.029923830250269</v>
      </c>
      <c r="O11" s="6">
        <f>+Lasten!O34/Lasten!O11*100</f>
        <v>65.4478007419184</v>
      </c>
      <c r="P11" s="6">
        <f>+Lasten!P34/Lasten!P11*100</f>
        <v>66.81579956538414</v>
      </c>
      <c r="Q11" s="6">
        <f>(Lasten!Q34/Lasten!Q11)*100</f>
        <v>67.880218687872755</v>
      </c>
      <c r="R11" s="6">
        <f>(Lasten!R34/Lasten!R11)*100</f>
        <v>69.707685054219709</v>
      </c>
      <c r="S11" s="6">
        <f>(Lasten!S34/Lasten!S11)*100</f>
        <v>71.611538033188552</v>
      </c>
      <c r="T11" s="6">
        <f>(Lasten!T34/Lasten!T11)*100</f>
        <v>70.04328112118715</v>
      </c>
      <c r="U11" s="6">
        <f>(Lasten!U34/Lasten!U11)*100</f>
        <v>70.649350649350652</v>
      </c>
      <c r="V11" s="6"/>
    </row>
    <row r="12" spans="1:22">
      <c r="A12" s="2" t="s">
        <v>26</v>
      </c>
      <c r="B12" s="6">
        <f>+Lasten!B35/Lasten!B12*100</f>
        <v>68.98779612347451</v>
      </c>
      <c r="C12" s="6">
        <f>+Lasten!C35/Lasten!C12*100</f>
        <v>68.250688705234168</v>
      </c>
      <c r="D12" s="6">
        <f>+Lasten!D35/Lasten!D12*100</f>
        <v>64.520325203252042</v>
      </c>
      <c r="E12" s="6">
        <f>+Lasten!E35/Lasten!E12*100</f>
        <v>68.212344099776146</v>
      </c>
      <c r="F12" s="6">
        <f>+Lasten!F35/Lasten!F12*100</f>
        <v>57.504921259842526</v>
      </c>
      <c r="G12" s="6">
        <f>+Lasten!G35/Lasten!G12*100</f>
        <v>59.420625724217842</v>
      </c>
      <c r="H12" s="6">
        <f>+Lasten!H35/Lasten!H12*100</f>
        <v>69.253869253869254</v>
      </c>
      <c r="I12" s="6">
        <f>+Lasten!I35/Lasten!I12*100</f>
        <v>68.156671830050897</v>
      </c>
      <c r="J12" s="6">
        <f>+Lasten!J35/Lasten!J12*100</f>
        <v>66.964091403699669</v>
      </c>
      <c r="K12" s="6">
        <f>+Lasten!K35/Lasten!K12*100</f>
        <v>67.761175598913312</v>
      </c>
      <c r="L12" s="6">
        <f>+Lasten!L35/Lasten!L12*100</f>
        <v>67.644013220420732</v>
      </c>
      <c r="M12" s="6">
        <f>+Lasten!M35/Lasten!M12*100</f>
        <v>68.435726716352903</v>
      </c>
      <c r="N12" s="6">
        <f>+Lasten!N35/Lasten!N12*100</f>
        <v>65.752546492119606</v>
      </c>
      <c r="O12" s="6">
        <f>+Lasten!O35/Lasten!O12*100</f>
        <v>67.242545704981168</v>
      </c>
      <c r="P12" s="6">
        <f>+Lasten!P35/Lasten!P12*100</f>
        <v>65.852697912563997</v>
      </c>
      <c r="Q12" s="6">
        <f>(Lasten!Q35/Lasten!Q12)*100</f>
        <v>67.069693295612737</v>
      </c>
      <c r="R12" s="6">
        <f>(Lasten!R35/Lasten!R12)*100</f>
        <v>68.709204860795907</v>
      </c>
      <c r="S12" s="6">
        <f>(Lasten!S35/Lasten!S12)*100</f>
        <v>67.051793480037929</v>
      </c>
      <c r="T12" s="6">
        <f>(Lasten!T35/Lasten!T12)*100</f>
        <v>67.696310353829404</v>
      </c>
      <c r="U12" s="6">
        <f>(Lasten!U35/Lasten!U12)*100</f>
        <v>69.417742907542817</v>
      </c>
      <c r="V12" s="6"/>
    </row>
    <row r="13" spans="1:22">
      <c r="A13" s="2" t="s">
        <v>27</v>
      </c>
      <c r="B13" s="6">
        <f>+Lasten!B36/Lasten!B13*100</f>
        <v>69.626838695325759</v>
      </c>
      <c r="C13" s="6">
        <f>+Lasten!C36/Lasten!C13*100</f>
        <v>67.572521144969613</v>
      </c>
      <c r="D13" s="6">
        <f>+Lasten!D36/Lasten!D13*100</f>
        <v>67.193943574741056</v>
      </c>
      <c r="E13" s="6">
        <f>+Lasten!E36/Lasten!E13*100</f>
        <v>66.681129266055947</v>
      </c>
      <c r="F13" s="6">
        <f>+Lasten!F36/Lasten!F13*100</f>
        <v>65.078206064332662</v>
      </c>
      <c r="G13" s="6">
        <f>+Lasten!G36/Lasten!G13*100</f>
        <v>66.352291790681321</v>
      </c>
      <c r="H13" s="6">
        <f>+Lasten!H36/Lasten!H13*100</f>
        <v>68.190967666574181</v>
      </c>
      <c r="I13" s="6">
        <f>+Lasten!I36/Lasten!I13*100</f>
        <v>67.260169915042482</v>
      </c>
      <c r="J13" s="6">
        <f>+Lasten!J36/Lasten!J13*100</f>
        <v>67.282909240914464</v>
      </c>
      <c r="K13" s="6">
        <f>+Lasten!K36/Lasten!K13*100</f>
        <v>66.996058092444144</v>
      </c>
      <c r="L13" s="6">
        <f>+Lasten!L36/Lasten!L13*100</f>
        <v>68.825730746067393</v>
      </c>
      <c r="M13" s="6">
        <f>+Lasten!M36/Lasten!M13*100</f>
        <v>68.218249410298313</v>
      </c>
      <c r="N13" s="6">
        <f>+Lasten!N36/Lasten!N13*100</f>
        <v>70.167435258121699</v>
      </c>
      <c r="O13" s="6">
        <f>+Lasten!O36/Lasten!O13*100</f>
        <v>69.080523641822083</v>
      </c>
      <c r="P13" s="6">
        <f>+Lasten!P36/Lasten!P13*100</f>
        <v>69.667492041032901</v>
      </c>
      <c r="Q13" s="6">
        <f>(Lasten!Q36/Lasten!Q13)*100</f>
        <v>71.873076579333883</v>
      </c>
      <c r="R13" s="6">
        <f>(Lasten!R36/Lasten!R13)*100</f>
        <v>75.483927547694393</v>
      </c>
      <c r="S13" s="6">
        <f>(Lasten!S36/Lasten!S13)*100</f>
        <v>73.680324249398325</v>
      </c>
      <c r="T13" s="6">
        <f>(Lasten!T36/Lasten!T13)*100</f>
        <v>74.157570816307825</v>
      </c>
      <c r="U13" s="6">
        <f>(Lasten!U36/Lasten!U13)*100</f>
        <v>74.679485568683816</v>
      </c>
      <c r="V13" s="6"/>
    </row>
    <row r="14" spans="1:22">
      <c r="A14" s="2" t="s">
        <v>28</v>
      </c>
      <c r="B14" s="6">
        <f>+Lasten!B37/Lasten!B14*100</f>
        <v>76.384948841360398</v>
      </c>
      <c r="C14" s="6">
        <f>+Lasten!C37/Lasten!C14*100</f>
        <v>73.281677859535861</v>
      </c>
      <c r="D14" s="6">
        <f>+Lasten!D37/Lasten!D14*100</f>
        <v>74.009231831123628</v>
      </c>
      <c r="E14" s="6">
        <f>+Lasten!E37/Lasten!E14*100</f>
        <v>75.090996629754443</v>
      </c>
      <c r="F14" s="6">
        <f>+Lasten!F37/Lasten!F14*100</f>
        <v>73.764932431280997</v>
      </c>
      <c r="G14" s="6">
        <f>+Lasten!G37/Lasten!G14*100</f>
        <v>75.205400294179441</v>
      </c>
      <c r="H14" s="6">
        <f>+Lasten!H37/Lasten!H14*100</f>
        <v>74.947449167654582</v>
      </c>
      <c r="I14" s="6">
        <f>+Lasten!I37/Lasten!I14*100</f>
        <v>73.368481261346403</v>
      </c>
      <c r="J14" s="6">
        <f>+Lasten!J37/Lasten!J14*100</f>
        <v>72.950623917845846</v>
      </c>
      <c r="K14" s="6">
        <f>+Lasten!K37/Lasten!K14*100</f>
        <v>75.789035231095312</v>
      </c>
      <c r="L14" s="6">
        <f>+Lasten!L37/Lasten!L14*100</f>
        <v>74.568342706265128</v>
      </c>
      <c r="M14" s="6">
        <f>+Lasten!M37/Lasten!M14*100</f>
        <v>73.063781321184521</v>
      </c>
      <c r="N14" s="6">
        <f>+Lasten!N37/Lasten!N14*100</f>
        <v>73.002600312373772</v>
      </c>
      <c r="O14" s="6">
        <f>+Lasten!O37/Lasten!O14*100</f>
        <v>74.112341352396641</v>
      </c>
      <c r="P14" s="6">
        <f>+Lasten!P37/Lasten!P14*100</f>
        <v>74.824561403508767</v>
      </c>
      <c r="Q14" s="6">
        <f>(Lasten!Q37/Lasten!Q14)*100</f>
        <v>74.481825581335244</v>
      </c>
      <c r="R14" s="6">
        <f>(Lasten!R37/Lasten!R14)*100</f>
        <v>76.946751893363285</v>
      </c>
      <c r="S14" s="6">
        <f>(Lasten!S37/Lasten!S14)*100</f>
        <v>76.340373136325923</v>
      </c>
      <c r="T14" s="6">
        <f>(Lasten!T37/Lasten!T14)*100</f>
        <v>75.479358575153043</v>
      </c>
      <c r="U14" s="6">
        <f>(Lasten!U37/Lasten!U14)*100</f>
        <v>76.43894329956963</v>
      </c>
      <c r="V14" s="6"/>
    </row>
    <row r="15" spans="1:22">
      <c r="A15" s="2" t="s">
        <v>29</v>
      </c>
      <c r="B15" s="6">
        <f>+Lasten!B38/Lasten!B15*100</f>
        <v>61.354135427174498</v>
      </c>
      <c r="C15" s="6">
        <f>+Lasten!C38/Lasten!C15*100</f>
        <v>61.509155059699253</v>
      </c>
      <c r="D15" s="6">
        <f>+Lasten!D38/Lasten!D15*100</f>
        <v>54.158306878306874</v>
      </c>
      <c r="E15" s="6">
        <f>+Lasten!E38/Lasten!E15*100</f>
        <v>58.205079162681962</v>
      </c>
      <c r="F15" s="6">
        <f>+Lasten!F38/Lasten!F15*100</f>
        <v>53.539683152878212</v>
      </c>
      <c r="G15" s="6">
        <f>+Lasten!G38/Lasten!G15*100</f>
        <v>69.285487581610269</v>
      </c>
      <c r="H15" s="6">
        <f>+Lasten!H38/Lasten!H15*100</f>
        <v>67.08339772123368</v>
      </c>
      <c r="I15" s="6">
        <f>+Lasten!I38/Lasten!I15*100</f>
        <v>67.485951708581155</v>
      </c>
      <c r="J15" s="6">
        <f>+Lasten!J38/Lasten!J15*100</f>
        <v>66.850674267143759</v>
      </c>
      <c r="K15" s="6">
        <f>+Lasten!K38/Lasten!K15*100</f>
        <v>67.671971112844986</v>
      </c>
      <c r="L15" s="6">
        <f>+Lasten!L38/Lasten!L15*100</f>
        <v>66.058618041105149</v>
      </c>
      <c r="M15" s="6">
        <f>+Lasten!M38/Lasten!M15*100</f>
        <v>64.799781096856407</v>
      </c>
      <c r="N15" s="6">
        <f>+Lasten!N38/Lasten!N15*100</f>
        <v>66.928433510208578</v>
      </c>
      <c r="O15" s="6">
        <f>+Lasten!O38/Lasten!O15*100</f>
        <v>65.85739728984079</v>
      </c>
      <c r="P15" s="6">
        <f>+Lasten!P38/Lasten!P15*100</f>
        <v>67.090707964601762</v>
      </c>
      <c r="Q15" s="6">
        <f>(Lasten!Q38/Lasten!Q15)*100</f>
        <v>70.113810827047601</v>
      </c>
      <c r="R15" s="6">
        <f>(Lasten!R38/Lasten!R15)*100</f>
        <v>71.327773688688112</v>
      </c>
      <c r="S15" s="6">
        <f>(Lasten!S38/Lasten!S15)*100</f>
        <v>71.319578766387266</v>
      </c>
      <c r="T15" s="6">
        <f>(Lasten!T38/Lasten!T15)*100</f>
        <v>73.639042794207271</v>
      </c>
      <c r="U15" s="6">
        <f>(Lasten!U38/Lasten!U15)*100</f>
        <v>73.547654055598997</v>
      </c>
      <c r="V15" s="6"/>
    </row>
    <row r="16" spans="1:22">
      <c r="A16" s="2" t="s">
        <v>30</v>
      </c>
      <c r="B16" s="6">
        <f>+Lasten!B39/Lasten!B16*100</f>
        <v>63.574756459127492</v>
      </c>
      <c r="C16" s="6">
        <f>+Lasten!C39/Lasten!C16*100</f>
        <v>62.621753246753244</v>
      </c>
      <c r="D16" s="6">
        <f>+Lasten!D39/Lasten!D16*100</f>
        <v>60.441689267725685</v>
      </c>
      <c r="E16" s="6">
        <f>+Lasten!E39/Lasten!E16*100</f>
        <v>61.277224067921743</v>
      </c>
      <c r="F16" s="6">
        <f>+Lasten!F39/Lasten!F16*100</f>
        <v>62.429378531073439</v>
      </c>
      <c r="G16" s="6">
        <f>+Lasten!G39/Lasten!G16*100</f>
        <v>64.797507788161994</v>
      </c>
      <c r="H16" s="6">
        <f>+Lasten!H39/Lasten!H16*100</f>
        <v>64.740259740259745</v>
      </c>
      <c r="I16" s="6">
        <f>+Lasten!I39/Lasten!I16*100</f>
        <v>65.130324221233309</v>
      </c>
      <c r="J16" s="6">
        <f>+Lasten!J39/Lasten!J16*100</f>
        <v>63.815569662545947</v>
      </c>
      <c r="K16" s="6">
        <f>+Lasten!K39/Lasten!K16*100</f>
        <v>63.111831442463526</v>
      </c>
      <c r="L16" s="6">
        <f>+Lasten!L39/Lasten!L16*100</f>
        <v>64.440203562340969</v>
      </c>
      <c r="M16" s="6">
        <f>+Lasten!M39/Lasten!M16*100</f>
        <v>64.609053497942398</v>
      </c>
      <c r="N16" s="6">
        <f>+Lasten!N39/Lasten!N16*100</f>
        <v>65.159332321699537</v>
      </c>
      <c r="O16" s="6">
        <f>+Lasten!O39/Lasten!O16*100</f>
        <v>66.364168618266973</v>
      </c>
      <c r="P16" s="6">
        <f>+Lasten!P39/Lasten!P16*100</f>
        <v>64.743235781336281</v>
      </c>
      <c r="Q16" s="6">
        <f>(Lasten!Q39/Lasten!Q16)*100</f>
        <v>66.537767465841725</v>
      </c>
      <c r="R16" s="6">
        <f>(Lasten!R39/Lasten!R16)*100</f>
        <v>69.418661455788964</v>
      </c>
      <c r="S16" s="6">
        <f>(Lasten!S39/Lasten!S16)*100</f>
        <v>70.60051008578715</v>
      </c>
      <c r="T16" s="6">
        <f>(Lasten!T39/Lasten!T16)*100</f>
        <v>69.784642157929085</v>
      </c>
      <c r="U16" s="6">
        <f>(Lasten!U39/Lasten!U16)*100</f>
        <v>70.221091762864404</v>
      </c>
      <c r="V16" s="6"/>
    </row>
    <row r="17" spans="1:22">
      <c r="A17" s="2" t="s">
        <v>31</v>
      </c>
      <c r="B17" s="6">
        <f>+Lasten!B40/Lasten!B17*100</f>
        <v>65.06849315068493</v>
      </c>
      <c r="C17" s="6">
        <f>+Lasten!C40/Lasten!C17*100</f>
        <v>64.927091327705284</v>
      </c>
      <c r="D17" s="6">
        <f>+Lasten!D40/Lasten!D17*100</f>
        <v>62.211614956245029</v>
      </c>
      <c r="E17" s="6">
        <f>+Lasten!E40/Lasten!E17*100</f>
        <v>61.589403973509938</v>
      </c>
      <c r="F17" s="6">
        <f>+Lasten!F40/Lasten!F17*100</f>
        <v>63.765477057538234</v>
      </c>
      <c r="G17" s="6">
        <f>+Lasten!G40/Lasten!G17*100</f>
        <v>63.994828700711061</v>
      </c>
      <c r="H17" s="6">
        <f>+Lasten!H40/Lasten!H17*100</f>
        <v>64.998395893487327</v>
      </c>
      <c r="I17" s="6">
        <f>+Lasten!I40/Lasten!I17*100</f>
        <v>64.382239382239376</v>
      </c>
      <c r="J17" s="6">
        <f>+Lasten!J40/Lasten!J17*100</f>
        <v>63.498711340206192</v>
      </c>
      <c r="K17" s="6">
        <f>+Lasten!K40/Lasten!K17*100</f>
        <v>63.065875741492349</v>
      </c>
      <c r="L17" s="6">
        <f>+Lasten!L40/Lasten!L17*100</f>
        <v>63.320209973753286</v>
      </c>
      <c r="M17" s="6">
        <f>+Lasten!M40/Lasten!M17*100</f>
        <v>64.334305150631678</v>
      </c>
      <c r="N17" s="6">
        <f>+Lasten!N40/Lasten!N17*100</f>
        <v>63.850063532401521</v>
      </c>
      <c r="O17" s="6">
        <f>+Lasten!O40/Lasten!O17*100</f>
        <v>65.913370998116761</v>
      </c>
      <c r="P17" s="6">
        <f>+Lasten!P40/Lasten!P17*100</f>
        <v>65.864661654135332</v>
      </c>
      <c r="Q17" s="6">
        <f>(Lasten!Q40/Lasten!Q17)*100</f>
        <v>67.265469061876246</v>
      </c>
      <c r="R17" s="6">
        <f>(Lasten!R40/Lasten!R17)*100</f>
        <v>69.716775599128539</v>
      </c>
      <c r="S17" s="6">
        <f>(Lasten!S40/Lasten!S17)*100</f>
        <v>71.73100871731009</v>
      </c>
      <c r="T17" s="6">
        <f>(Lasten!T40/Lasten!T17)*100</f>
        <v>69.673055242390078</v>
      </c>
      <c r="U17" s="6">
        <f>(Lasten!U40/Lasten!U17)*100</f>
        <v>69.473046638400973</v>
      </c>
      <c r="V17" s="6"/>
    </row>
    <row r="18" spans="1:22">
      <c r="A18" s="2" t="s">
        <v>32</v>
      </c>
      <c r="B18" s="6">
        <f>+Lasten!B41/Lasten!B18*100</f>
        <v>62.369496141625056</v>
      </c>
      <c r="C18" s="6">
        <f>+Lasten!C41/Lasten!C18*100</f>
        <v>60.293529019346224</v>
      </c>
      <c r="D18" s="6">
        <f>+Lasten!D41/Lasten!D18*100</f>
        <v>60.094868042589702</v>
      </c>
      <c r="E18" s="6">
        <f>+Lasten!E41/Lasten!E18*100</f>
        <v>56.930567176912596</v>
      </c>
      <c r="F18" s="6">
        <f>+Lasten!F41/Lasten!F18*100</f>
        <v>61.284584186644189</v>
      </c>
      <c r="G18" s="6">
        <f>+Lasten!G41/Lasten!G18*100</f>
        <v>59.177025596871694</v>
      </c>
      <c r="H18" s="6">
        <f>+Lasten!H41/Lasten!H18*100</f>
        <v>59.567453422229363</v>
      </c>
      <c r="I18" s="6">
        <f>+Lasten!I41/Lasten!I18*100</f>
        <v>57.867305815412593</v>
      </c>
      <c r="J18" s="6">
        <f>+Lasten!J41/Lasten!J18*100</f>
        <v>58.604221925358011</v>
      </c>
      <c r="K18" s="6">
        <f>+Lasten!K41/Lasten!K18*100</f>
        <v>59.407188816151958</v>
      </c>
      <c r="L18" s="6">
        <f>+Lasten!L41/Lasten!L18*100</f>
        <v>59.758199477610773</v>
      </c>
      <c r="M18" s="6">
        <f>+Lasten!M41/Lasten!M18*100</f>
        <v>60.35395153806283</v>
      </c>
      <c r="N18" s="6">
        <f>+Lasten!N41/Lasten!N18*100</f>
        <v>59.110933360597329</v>
      </c>
      <c r="O18" s="6">
        <f>+Lasten!O41/Lasten!O18*100</f>
        <v>63.982305271244819</v>
      </c>
      <c r="P18" s="6">
        <f>+Lasten!P41/Lasten!P18*100</f>
        <v>64.865671641791039</v>
      </c>
      <c r="Q18" s="6">
        <f>(Lasten!Q41/Lasten!Q18)*100</f>
        <v>67.449329420476673</v>
      </c>
      <c r="R18" s="6">
        <f>(Lasten!R41/Lasten!R18)*100</f>
        <v>70.946089976551818</v>
      </c>
      <c r="S18" s="6">
        <f>(Lasten!S41/Lasten!S18)*100</f>
        <v>71.827684450246309</v>
      </c>
      <c r="T18" s="6">
        <f>(Lasten!T41/Lasten!T18)*100</f>
        <v>72.199688479129904</v>
      </c>
      <c r="U18" s="6">
        <f>(Lasten!U41/Lasten!U18)*100</f>
        <v>69.49591208584522</v>
      </c>
      <c r="V18" s="6"/>
    </row>
    <row r="19" spans="1:22" s="3" customFormat="1">
      <c r="A19" s="3" t="s">
        <v>33</v>
      </c>
      <c r="B19" s="8">
        <f>+Lasten!B42/Lasten!B19*100</f>
        <v>65.020462662794316</v>
      </c>
      <c r="C19" s="8">
        <f>+Lasten!C42/Lasten!C19*100</f>
        <v>64.494743748011388</v>
      </c>
      <c r="D19" s="8">
        <f>+Lasten!D42/Lasten!D19*100</f>
        <v>62.319151885651699</v>
      </c>
      <c r="E19" s="8">
        <f>+Lasten!E42/Lasten!E19*100</f>
        <v>62.85242134283331</v>
      </c>
      <c r="F19" s="8">
        <f>+Lasten!F42/Lasten!F19*100</f>
        <v>61.903069518436226</v>
      </c>
      <c r="G19" s="8">
        <f>+Lasten!G42/Lasten!G19*100</f>
        <v>63.743676910549006</v>
      </c>
      <c r="H19" s="8">
        <f>+Lasten!H42/Lasten!H19*100</f>
        <v>65.448158991946002</v>
      </c>
      <c r="I19" s="8">
        <f>+Lasten!I42/Lasten!I19*100</f>
        <v>64.418717950975008</v>
      </c>
      <c r="J19" s="8">
        <f>+Lasten!J42/Lasten!J19*100</f>
        <v>64.852583422058146</v>
      </c>
      <c r="K19" s="8">
        <f>+Lasten!K42/Lasten!K19*100</f>
        <v>65.711422613722618</v>
      </c>
      <c r="L19" s="8">
        <f>+Lasten!L42/Lasten!L19*100</f>
        <v>65.612304049620747</v>
      </c>
      <c r="M19" s="8">
        <f>+Lasten!M42/Lasten!M19*100</f>
        <v>65.419357456544205</v>
      </c>
      <c r="N19" s="8">
        <f>+Lasten!N42/Lasten!N19*100</f>
        <v>65.764281392962062</v>
      </c>
      <c r="O19" s="8">
        <f>+Lasten!O42/Lasten!O19*100</f>
        <v>66.834795664273116</v>
      </c>
      <c r="P19" s="8">
        <f>+Lasten!P42/Lasten!P19*100</f>
        <v>67.021681247622695</v>
      </c>
      <c r="Q19" s="8">
        <f>(Lasten!Q42/Lasten!Q19)*100</f>
        <v>68.27360507418949</v>
      </c>
      <c r="R19" s="8">
        <f>(Lasten!R42/Lasten!R19)*100</f>
        <v>70.988129039703054</v>
      </c>
      <c r="S19" s="8">
        <f>(Lasten!S42/Lasten!S19)*100</f>
        <v>71.585025618608583</v>
      </c>
      <c r="T19" s="8">
        <f>(Lasten!T42/Lasten!T19)*100</f>
        <v>71.020303339206436</v>
      </c>
      <c r="U19" s="8">
        <f>(Lasten!U42/Lasten!U19)*100</f>
        <v>71.071020546222158</v>
      </c>
      <c r="V19" s="6"/>
    </row>
    <row r="20" spans="1:22">
      <c r="A20" s="2" t="s">
        <v>34</v>
      </c>
      <c r="B20" s="6">
        <f>+Lasten!B43/Lasten!B20*100</f>
        <v>58.764591280430899</v>
      </c>
      <c r="C20" s="6">
        <f>+Lasten!C43/Lasten!C20*100</f>
        <v>62.733342906375647</v>
      </c>
      <c r="D20" s="6">
        <f>+Lasten!D43/Lasten!D20*100</f>
        <v>63.862213686157354</v>
      </c>
      <c r="E20" s="6">
        <f>+Lasten!E43/Lasten!E20*100</f>
        <v>70.912448585578787</v>
      </c>
      <c r="F20" s="6">
        <f>+Lasten!F43/Lasten!F20*100</f>
        <v>71.681224283548687</v>
      </c>
      <c r="G20" s="6">
        <f>+Lasten!G43/Lasten!G20*100</f>
        <v>71.649364283214751</v>
      </c>
      <c r="H20" s="6">
        <f>+Lasten!H43/Lasten!H20*100</f>
        <v>71.687020109689215</v>
      </c>
      <c r="I20" s="6">
        <f>+Lasten!I43/Lasten!I20*100</f>
        <v>72.42784287452659</v>
      </c>
      <c r="J20" s="6">
        <f>+Lasten!J43/Lasten!J20*100</f>
        <v>72.154401154401157</v>
      </c>
      <c r="K20" s="6">
        <f>+Lasten!K43/Lasten!K20*100</f>
        <v>72.864343132915465</v>
      </c>
      <c r="L20" s="6">
        <f>+Lasten!L43/Lasten!L20*100</f>
        <v>75.214760944471806</v>
      </c>
      <c r="M20" s="6">
        <f>+Lasten!M43/Lasten!M20*100</f>
        <v>72.744084672159559</v>
      </c>
      <c r="N20" s="6">
        <f>+Lasten!N43/Lasten!N20*100</f>
        <v>73.325644895951697</v>
      </c>
      <c r="O20" s="6">
        <f>+Lasten!O43/Lasten!O20*100</f>
        <v>73.829138186979009</v>
      </c>
      <c r="P20" s="6">
        <f>+Lasten!P43/Lasten!P20*100</f>
        <v>74.468085106382986</v>
      </c>
      <c r="Q20" s="6">
        <f>(Lasten!Q43/Lasten!Q20)*100</f>
        <v>74.80168676830526</v>
      </c>
      <c r="R20" s="6">
        <f>(Lasten!R43/Lasten!R20)*100</f>
        <v>76.786350613623739</v>
      </c>
      <c r="S20" s="6">
        <f>(Lasten!S43/Lasten!S20)*100</f>
        <v>76.305005302504611</v>
      </c>
      <c r="T20" s="6">
        <f>(Lasten!T43/Lasten!T20)*100</f>
        <v>71.786937055570206</v>
      </c>
      <c r="U20" s="6">
        <f>(Lasten!U43/Lasten!U20)*100</f>
        <v>76.703595643280607</v>
      </c>
    </row>
    <row r="21" spans="1:22">
      <c r="A21" s="2" t="s">
        <v>35</v>
      </c>
      <c r="B21" s="23"/>
      <c r="C21" s="23"/>
      <c r="D21" s="23"/>
      <c r="E21" s="23"/>
      <c r="F21" s="23"/>
      <c r="G21" s="23"/>
      <c r="H21" s="6">
        <f>+Lasten!H44/Lasten!H21*100</f>
        <v>47.581923890063429</v>
      </c>
      <c r="I21" s="6">
        <f>+Lasten!I44/Lasten!I21*100</f>
        <v>64.075260208166526</v>
      </c>
      <c r="J21" s="6">
        <f>+Lasten!J44/Lasten!J21*100</f>
        <v>61.37128864401592</v>
      </c>
      <c r="K21" s="6">
        <f>+Lasten!K44/Lasten!K21*100</f>
        <v>55.77162138163736</v>
      </c>
      <c r="L21" s="6">
        <f>+Lasten!L44/Lasten!L21*100</f>
        <v>58.669225847728725</v>
      </c>
      <c r="M21" s="6">
        <f>+Lasten!M44/Lasten!M21*100</f>
        <v>59.119830328738075</v>
      </c>
      <c r="N21" s="6">
        <f>+Lasten!N44/Lasten!N21*100</f>
        <v>58.441584395859145</v>
      </c>
      <c r="O21" s="6">
        <f>+Lasten!O44/Lasten!O21*100</f>
        <v>59.059165858389918</v>
      </c>
      <c r="P21" s="6">
        <f>+Lasten!P44/Lasten!P21*100</f>
        <v>64.035087719298247</v>
      </c>
      <c r="Q21" s="6">
        <f>(Lasten!Q44/Lasten!Q21)*100</f>
        <v>61.175049382111425</v>
      </c>
      <c r="R21" s="6">
        <f>(Lasten!R44/Lasten!R21)*100</f>
        <v>56.225436909440582</v>
      </c>
      <c r="S21" s="6">
        <f>(Lasten!S44/Lasten!S21)*100</f>
        <v>63.103475701900905</v>
      </c>
      <c r="T21" s="6">
        <f>(Lasten!T44/Lasten!T21)*100</f>
        <v>68.005755116557268</v>
      </c>
      <c r="U21" s="6">
        <f>(Lasten!U44/Lasten!U21)*100</f>
        <v>69.447141429918233</v>
      </c>
    </row>
    <row r="22" spans="1:22">
      <c r="A22" s="2" t="s">
        <v>36</v>
      </c>
      <c r="B22" s="23"/>
      <c r="C22" s="23"/>
      <c r="D22" s="23"/>
      <c r="E22" s="23"/>
      <c r="F22" s="23"/>
      <c r="G22" s="23"/>
      <c r="H22" s="6">
        <f>+Lasten!H45/Lasten!H22*100</f>
        <v>61.102831594634878</v>
      </c>
      <c r="I22" s="6">
        <f>+Lasten!I45/Lasten!I22*100</f>
        <v>71.832312764955248</v>
      </c>
      <c r="J22" s="6">
        <f>+Lasten!J45/Lasten!J22*100</f>
        <v>73.737841593330259</v>
      </c>
      <c r="K22" s="6">
        <f>+Lasten!K45/Lasten!K22*100</f>
        <v>70.080862533692724</v>
      </c>
      <c r="L22" s="6">
        <f>+Lasten!L45/Lasten!L22*100</f>
        <v>72.687861271676297</v>
      </c>
      <c r="M22" s="6">
        <f>+Lasten!M45/Lasten!M22*100</f>
        <v>76.049089469517028</v>
      </c>
      <c r="N22" s="6">
        <f>+Lasten!N45/Lasten!N22*100</f>
        <v>71.650710048330097</v>
      </c>
      <c r="O22" s="6">
        <f>+Lasten!O45/Lasten!O22*100</f>
        <v>71.153003068829463</v>
      </c>
      <c r="P22" s="6">
        <f>+Lasten!P45/Lasten!P22*100</f>
        <v>73.913043478260875</v>
      </c>
      <c r="Q22" s="6">
        <f>(Lasten!Q45/Lasten!Q22)*100</f>
        <v>66.749506187022632</v>
      </c>
      <c r="R22" s="6">
        <f>(Lasten!R45/Lasten!R22)*100</f>
        <v>76.345848621825567</v>
      </c>
      <c r="S22" s="6">
        <f>(Lasten!S45/Lasten!S22)*100</f>
        <v>71.373307543520312</v>
      </c>
      <c r="T22" s="6">
        <f>(Lasten!T45/Lasten!T22)*100</f>
        <v>63.603811619537687</v>
      </c>
      <c r="U22" s="6">
        <f>(Lasten!U45/Lasten!U22)*100</f>
        <v>65.590950727690682</v>
      </c>
    </row>
    <row r="23" spans="1:22">
      <c r="A23" s="2" t="s">
        <v>37</v>
      </c>
      <c r="B23" s="23"/>
      <c r="C23" s="23"/>
      <c r="D23" s="23"/>
      <c r="E23" s="23"/>
      <c r="F23" s="23"/>
      <c r="G23" s="23"/>
      <c r="H23" s="6">
        <f>+Lasten!H46/Lasten!H23*100</f>
        <v>73.555491990846676</v>
      </c>
      <c r="I23" s="6">
        <f>+Lasten!I46/Lasten!I23*100</f>
        <v>75.566442131047154</v>
      </c>
      <c r="J23" s="6">
        <f>+Lasten!J46/Lasten!J23*100</f>
        <v>77.690371302706112</v>
      </c>
      <c r="K23" s="6">
        <f>+Lasten!K46/Lasten!K23*100</f>
        <v>71.9953519256308</v>
      </c>
      <c r="L23" s="6">
        <f>+Lasten!L46/Lasten!L23*100</f>
        <v>73.228981765370349</v>
      </c>
      <c r="M23" s="6">
        <f>+Lasten!M46/Lasten!M23*100</f>
        <v>76.941315945465334</v>
      </c>
      <c r="N23" s="6">
        <f>+Lasten!N46/Lasten!N23*100</f>
        <v>78.388948518460495</v>
      </c>
      <c r="O23" s="6">
        <f>+Lasten!O46/Lasten!O23*100</f>
        <v>78.103356419818866</v>
      </c>
      <c r="P23" s="6">
        <f>+Lasten!P46/Lasten!P23*100</f>
        <v>82.051282051282058</v>
      </c>
      <c r="Q23" s="6">
        <f>(Lasten!Q46/Lasten!Q23)*100</f>
        <v>81.022973375797989</v>
      </c>
      <c r="R23" s="6">
        <f>(Lasten!R46/Lasten!R23)*100</f>
        <v>84.137101609757337</v>
      </c>
      <c r="S23" s="6">
        <f>(Lasten!S46/Lasten!S23)*100</f>
        <v>84.505563720344341</v>
      </c>
      <c r="T23" s="6">
        <f>(Lasten!T46/Lasten!T23)*100</f>
        <v>86.02995729591494</v>
      </c>
      <c r="U23" s="6">
        <f>(Lasten!U46/Lasten!U23)*100</f>
        <v>84.840364195334843</v>
      </c>
    </row>
    <row r="24" spans="1:22">
      <c r="A24" s="2" t="s">
        <v>38</v>
      </c>
      <c r="B24" s="23"/>
      <c r="C24" s="23"/>
      <c r="D24" s="23"/>
      <c r="E24" s="23"/>
      <c r="F24" s="23"/>
      <c r="G24" s="23"/>
      <c r="H24" s="6">
        <f>+Lasten!H47/Lasten!H24*100</f>
        <v>76.50622685964322</v>
      </c>
      <c r="I24" s="6">
        <f>+Lasten!I47/Lasten!I24*100</f>
        <v>76.82672233820459</v>
      </c>
      <c r="J24" s="6">
        <f>+Lasten!J47/Lasten!J24*100</f>
        <v>71.114864864864856</v>
      </c>
      <c r="K24" s="6">
        <f>+Lasten!K47/Lasten!K24*100</f>
        <v>70.043713036770384</v>
      </c>
      <c r="L24" s="6">
        <f>+Lasten!L47/Lasten!L24*100</f>
        <v>73.119439201941233</v>
      </c>
      <c r="M24" s="6">
        <f>+Lasten!M47/Lasten!M24*100</f>
        <v>70.423682781097227</v>
      </c>
      <c r="N24" s="6">
        <f>+Lasten!N47/Lasten!N24*100</f>
        <v>69.185299234660519</v>
      </c>
      <c r="O24" s="6">
        <f>+Lasten!O47/Lasten!O24*100</f>
        <v>71.069979716024349</v>
      </c>
      <c r="P24" s="6">
        <f>+Lasten!P47/Lasten!P24*100</f>
        <v>71.111111111111114</v>
      </c>
      <c r="Q24" s="6">
        <f>(Lasten!Q47/Lasten!Q24)*100</f>
        <v>74.986078361423139</v>
      </c>
      <c r="R24" s="6">
        <f>(Lasten!R47/Lasten!R24)*100</f>
        <v>79.08462774515543</v>
      </c>
      <c r="S24" s="6">
        <f>(Lasten!S47/Lasten!S24)*100</f>
        <v>81.586890901250541</v>
      </c>
      <c r="T24" s="6">
        <f>(Lasten!T47/Lasten!T24)*100</f>
        <v>77.450979838359657</v>
      </c>
      <c r="U24" s="6">
        <f>(Lasten!U47/Lasten!U24)*100</f>
        <v>74.237115471621223</v>
      </c>
    </row>
    <row r="25" spans="1:22" s="3" customFormat="1">
      <c r="A25" s="3" t="s">
        <v>82</v>
      </c>
      <c r="B25" s="8">
        <f>+Lasten!B48/Lasten!B25*100</f>
        <v>64.929150051533085</v>
      </c>
      <c r="C25" s="8">
        <f>+Lasten!C48/Lasten!C25*100</f>
        <v>64.472292517328981</v>
      </c>
      <c r="D25" s="8">
        <f>+Lasten!D48/Lasten!D25*100</f>
        <v>62.338748764036026</v>
      </c>
      <c r="E25" s="8">
        <f>+Lasten!E48/Lasten!E25*100</f>
        <v>62.956164947170421</v>
      </c>
      <c r="F25" s="8">
        <f>+Lasten!F48/Lasten!F25*100</f>
        <v>62.030050589277067</v>
      </c>
      <c r="G25" s="8">
        <f>+Lasten!G48/Lasten!G25*100</f>
        <v>63.838692792177554</v>
      </c>
      <c r="H25" s="8">
        <f>+Lasten!H48/Lasten!H25*100</f>
        <v>65.488756483217671</v>
      </c>
      <c r="I25" s="8">
        <f>+Lasten!I48/Lasten!I25*100</f>
        <v>64.537227603762389</v>
      </c>
      <c r="J25" s="8">
        <f>+Lasten!J48/Lasten!J25*100</f>
        <v>64.949170451910348</v>
      </c>
      <c r="K25" s="8">
        <f>+Lasten!K48/Lasten!K25*100</f>
        <v>65.785265439774577</v>
      </c>
      <c r="L25" s="8">
        <f>+Lasten!L48/Lasten!L25*100</f>
        <v>65.713704767204788</v>
      </c>
      <c r="M25" s="8">
        <f>+Lasten!M48/Lasten!M25*100</f>
        <v>65.497505704010223</v>
      </c>
      <c r="N25" s="8">
        <f>+Lasten!N48/Lasten!N25*100</f>
        <v>65.837529140889359</v>
      </c>
      <c r="O25" s="8">
        <f>+Lasten!O48/Lasten!O25*100</f>
        <v>66.901512995660568</v>
      </c>
      <c r="P25" s="8">
        <f>+Lasten!P48/Lasten!P25*100</f>
        <v>67.106159858694596</v>
      </c>
      <c r="Q25" s="8">
        <f>(Lasten!Q48/Lasten!Q25)*100</f>
        <v>68.339189565937417</v>
      </c>
      <c r="R25" s="8">
        <f>(Lasten!R48/Lasten!R25)*100</f>
        <v>71.037501509592644</v>
      </c>
      <c r="S25" s="8">
        <f>(Lasten!S48/Lasten!S25)*100</f>
        <v>71.635546516518815</v>
      </c>
      <c r="T25" s="8">
        <f>(Lasten!T48/Lasten!T25)*100</f>
        <v>71.043356228846662</v>
      </c>
      <c r="U25" s="8">
        <f>(Lasten!U48/Lasten!U25)*100</f>
        <v>71.138927156154423</v>
      </c>
    </row>
    <row r="26" spans="1:22">
      <c r="B26" s="6"/>
      <c r="C26" s="6"/>
    </row>
    <row r="27" spans="1:22" ht="15">
      <c r="A27" s="16" t="s">
        <v>83</v>
      </c>
    </row>
    <row r="28" spans="1:22" s="3" customFormat="1">
      <c r="B28" s="3">
        <v>2004</v>
      </c>
      <c r="C28" s="3">
        <v>2005</v>
      </c>
      <c r="D28" s="3">
        <v>2006</v>
      </c>
      <c r="E28" s="3">
        <v>2007</v>
      </c>
      <c r="F28" s="3">
        <v>2008</v>
      </c>
      <c r="G28" s="3">
        <v>2009</v>
      </c>
      <c r="H28" s="3">
        <v>2010</v>
      </c>
      <c r="I28" s="3">
        <v>2011</v>
      </c>
      <c r="J28" s="3">
        <v>2012</v>
      </c>
      <c r="K28" s="3">
        <v>2013</v>
      </c>
      <c r="L28" s="3">
        <v>2014</v>
      </c>
      <c r="M28" s="3">
        <v>2015</v>
      </c>
      <c r="N28" s="3">
        <v>2016</v>
      </c>
      <c r="O28" s="3">
        <v>2017</v>
      </c>
      <c r="P28" s="3">
        <v>2018</v>
      </c>
      <c r="Q28" s="3">
        <v>2019</v>
      </c>
      <c r="R28" s="3">
        <v>2020</v>
      </c>
      <c r="S28" s="3">
        <v>2021</v>
      </c>
      <c r="T28" s="3">
        <v>2022</v>
      </c>
      <c r="U28" s="3">
        <v>2023</v>
      </c>
    </row>
    <row r="29" spans="1:22">
      <c r="A29" s="2" t="s">
        <v>20</v>
      </c>
      <c r="B29" s="6">
        <f>+Lasten!B52/Lasten!B6*100</f>
        <v>5.8603956700261293</v>
      </c>
      <c r="C29" s="6">
        <f>+Lasten!C52/Lasten!C6*100</f>
        <v>6.476059249052704</v>
      </c>
      <c r="D29" s="6">
        <f>+Lasten!D52/Lasten!D6*100</f>
        <v>6.5584630672408091</v>
      </c>
      <c r="E29" s="6">
        <f>+Lasten!E52/Lasten!E6*100</f>
        <v>7.1974522292993628</v>
      </c>
      <c r="F29" s="6">
        <f>+Lasten!F52/Lasten!F6*100</f>
        <v>6.1731156340863338</v>
      </c>
      <c r="G29" s="6">
        <f>+Lasten!G52/Lasten!G6*100</f>
        <v>5.7476231633535004</v>
      </c>
      <c r="H29" s="6">
        <f>+Lasten!H52/Lasten!H6*100</f>
        <v>7.0175438596491224</v>
      </c>
      <c r="I29" s="6">
        <f>+Lasten!I52/Lasten!I6*100</f>
        <v>8.4135107471852617</v>
      </c>
      <c r="J29" s="6">
        <f>+Lasten!J52/Lasten!J6*100</f>
        <v>7.1077427283900043</v>
      </c>
      <c r="K29" s="6">
        <f>+Lasten!K52/Lasten!K6*100</f>
        <v>7.0285044904334235</v>
      </c>
      <c r="L29" s="6">
        <f>+Lasten!L52/Lasten!L6*100</f>
        <v>5.7849666983824921</v>
      </c>
      <c r="M29" s="6">
        <f>+Lasten!M52/Lasten!M6*100</f>
        <v>5.5893944822644208</v>
      </c>
      <c r="N29" s="6">
        <f>+Lasten!N52/Lasten!N6*100</f>
        <v>5.63428376301861</v>
      </c>
      <c r="O29" s="6">
        <f>+Lasten!O52/Lasten!O6*100</f>
        <v>5.6026058631921822</v>
      </c>
      <c r="P29" s="6">
        <f>+Lasten!P52/Lasten!P6*100</f>
        <v>5.5281798583307662</v>
      </c>
      <c r="Q29" s="6">
        <f>(Lasten!Q52/Lasten!Q6)*100</f>
        <v>5.8363504706734242</v>
      </c>
      <c r="R29" s="6">
        <f>(Lasten!R52/Lasten!R6)*100</f>
        <v>5.2571264861767659</v>
      </c>
      <c r="S29" s="6">
        <f>(Lasten!S52/Lasten!S6)*100</f>
        <v>5.2149681528662413</v>
      </c>
      <c r="T29" s="6">
        <f>(Lasten!T52/Lasten!T6)*100</f>
        <v>4.7298979337814284</v>
      </c>
      <c r="U29" s="6">
        <f>(Lasten!U52/Lasten!U6)*100</f>
        <v>4.2679511594040553</v>
      </c>
    </row>
    <row r="30" spans="1:22">
      <c r="A30" s="2" t="s">
        <v>21</v>
      </c>
      <c r="B30" s="6">
        <f>+Lasten!B53/Lasten!B7*100</f>
        <v>6.4043674044195615</v>
      </c>
      <c r="C30" s="6">
        <f>+Lasten!C53/Lasten!C7*100</f>
        <v>6.1268578214039096</v>
      </c>
      <c r="D30" s="6">
        <f>+Lasten!D53/Lasten!D7*100</f>
        <v>6.9895916603563712</v>
      </c>
      <c r="E30" s="6">
        <f>+Lasten!E53/Lasten!E7*100</f>
        <v>6.2716719901567215</v>
      </c>
      <c r="F30" s="6">
        <f>+Lasten!F53/Lasten!F7*100</f>
        <v>8.4514158580632017</v>
      </c>
      <c r="G30" s="6">
        <f>+Lasten!G53/Lasten!G7*100</f>
        <v>6.7404739267168878</v>
      </c>
      <c r="H30" s="6">
        <f>+Lasten!H53/Lasten!H7*100</f>
        <v>7.5950746284718109</v>
      </c>
      <c r="I30" s="6">
        <f>+Lasten!I53/Lasten!I7*100</f>
        <v>7.5685244358541475</v>
      </c>
      <c r="J30" s="6">
        <f>+Lasten!J53/Lasten!J7*100</f>
        <v>7.6514165084407342</v>
      </c>
      <c r="K30" s="6">
        <f>+Lasten!K53/Lasten!K7*100</f>
        <v>7.7793326610084588</v>
      </c>
      <c r="L30" s="6">
        <f>+Lasten!L53/Lasten!L7*100</f>
        <v>7.3055518065402243</v>
      </c>
      <c r="M30" s="6">
        <f>+Lasten!M53/Lasten!M7*100</f>
        <v>7.2932300798878664</v>
      </c>
      <c r="N30" s="6">
        <f>+Lasten!N53/Lasten!N7*100</f>
        <v>7.8560434142835103</v>
      </c>
      <c r="O30" s="6">
        <f>+Lasten!O53/Lasten!O7*100</f>
        <v>7.971640285771227</v>
      </c>
      <c r="P30" s="6">
        <f>+Lasten!P53/Lasten!P7*100</f>
        <v>7.5713790313258578</v>
      </c>
      <c r="Q30" s="6">
        <f>(Lasten!Q53/Lasten!Q7)*100</f>
        <v>8.2028786840301571</v>
      </c>
      <c r="R30" s="6">
        <f>(Lasten!R53/Lasten!R7)*100</f>
        <v>7.304061712947453</v>
      </c>
      <c r="S30" s="6">
        <f>(Lasten!S53/Lasten!S7)*100</f>
        <v>6.6058692856307726</v>
      </c>
      <c r="T30" s="6">
        <f>(Lasten!T53/Lasten!T7)*100</f>
        <v>6.2082603994936338</v>
      </c>
      <c r="U30" s="6">
        <f>(Lasten!U53/Lasten!U7)*100</f>
        <v>5.4191115327407102</v>
      </c>
    </row>
    <row r="31" spans="1:22">
      <c r="A31" s="2" t="s">
        <v>22</v>
      </c>
      <c r="B31" s="6">
        <f>+Lasten!B54/Lasten!B8*100</f>
        <v>6.2804782689054122</v>
      </c>
      <c r="C31" s="6">
        <f>+Lasten!C54/Lasten!C8*100</f>
        <v>5.485505186699692</v>
      </c>
      <c r="D31" s="6">
        <f>+Lasten!D54/Lasten!D8*100</f>
        <v>6.6909276332088226</v>
      </c>
      <c r="E31" s="6">
        <f>+Lasten!E54/Lasten!E8*100</f>
        <v>5.0141750941480128</v>
      </c>
      <c r="F31" s="6">
        <f>+Lasten!F54/Lasten!F8*100</f>
        <v>4.5357336586602708</v>
      </c>
      <c r="G31" s="6">
        <f>+Lasten!G54/Lasten!G8*100</f>
        <v>7.7582140593446454</v>
      </c>
      <c r="H31" s="6">
        <f>+Lasten!H54/Lasten!H8*100</f>
        <v>5.2541023778323872</v>
      </c>
      <c r="I31" s="6">
        <f>+Lasten!I54/Lasten!I8*100</f>
        <v>7.4187459486328624</v>
      </c>
      <c r="J31" s="6">
        <f>+Lasten!J54/Lasten!J8*100</f>
        <v>6.1736613886139917</v>
      </c>
      <c r="K31" s="6">
        <f>+Lasten!K54/Lasten!K8*100</f>
        <v>4.8928843486601714</v>
      </c>
      <c r="L31" s="6">
        <f>+Lasten!L54/Lasten!L8*100</f>
        <v>5.5960134806948556</v>
      </c>
      <c r="M31" s="6">
        <f>+Lasten!M54/Lasten!M8*100</f>
        <v>5.5332553755101079</v>
      </c>
      <c r="N31" s="6">
        <f>+Lasten!N54/Lasten!N8*100</f>
        <v>5.1017684780499941</v>
      </c>
      <c r="O31" s="6">
        <f>+Lasten!O54/Lasten!O8*100</f>
        <v>5.399305262932085</v>
      </c>
      <c r="P31" s="6">
        <f>+Lasten!P54/Lasten!P8*100</f>
        <v>5.3901131625967835</v>
      </c>
      <c r="Q31" s="6">
        <f>(Lasten!Q54/Lasten!Q8)*100</f>
        <v>5.0785930314573076</v>
      </c>
      <c r="R31" s="6">
        <f>(Lasten!R54/Lasten!R8)*100</f>
        <v>5.1329342820824291</v>
      </c>
      <c r="S31" s="6">
        <f>(Lasten!S54/Lasten!S8)*100</f>
        <v>5.1134203031267216</v>
      </c>
      <c r="T31" s="6">
        <f>(Lasten!T54/Lasten!T8)*100</f>
        <v>4.9676339707606099</v>
      </c>
      <c r="U31" s="6">
        <f>(Lasten!U54/Lasten!U8)*100</f>
        <v>4.6536324759043577</v>
      </c>
    </row>
    <row r="32" spans="1:22">
      <c r="A32" s="2" t="s">
        <v>23</v>
      </c>
      <c r="B32" s="6">
        <f>+Lasten!B55/Lasten!B9*100</f>
        <v>3.081232492997199</v>
      </c>
      <c r="C32" s="6">
        <f>+Lasten!C55/Lasten!C9*100</f>
        <v>3.7899134586690546</v>
      </c>
      <c r="D32" s="6">
        <f>+Lasten!D55/Lasten!D9*100</f>
        <v>3.1285551763367461</v>
      </c>
      <c r="E32" s="6">
        <f>+Lasten!E55/Lasten!E9*100</f>
        <v>3.0797101449275366</v>
      </c>
      <c r="F32" s="6">
        <f>+Lasten!F55/Lasten!F9*100</f>
        <v>3.0142271521581865</v>
      </c>
      <c r="G32" s="6">
        <f>+Lasten!G55/Lasten!G9*100</f>
        <v>3.2812155912794543</v>
      </c>
      <c r="H32" s="6">
        <f>+Lasten!H55/Lasten!H9*100</f>
        <v>2.914427449359239</v>
      </c>
      <c r="I32" s="6">
        <f>+Lasten!I55/Lasten!I9*100</f>
        <v>3.0262143407864301</v>
      </c>
      <c r="J32" s="6">
        <f>+Lasten!J55/Lasten!J9*100</f>
        <v>3.3805031446540879</v>
      </c>
      <c r="K32" s="6">
        <f>+Lasten!K55/Lasten!K9*100</f>
        <v>4.4456949915588071</v>
      </c>
      <c r="L32" s="6">
        <f>+Lasten!L55/Lasten!L9*100</f>
        <v>5.5785123966942152</v>
      </c>
      <c r="M32" s="6">
        <f>+Lasten!M55/Lasten!M9*100</f>
        <v>5.4265006504367213</v>
      </c>
      <c r="N32" s="6">
        <f>+Lasten!N55/Lasten!N9*100</f>
        <v>8.878014680181753</v>
      </c>
      <c r="O32" s="6">
        <f>+Lasten!O55/Lasten!O9*100</f>
        <v>6.0471247322458401</v>
      </c>
      <c r="P32" s="6">
        <f>+Lasten!P55/Lasten!P9*100</f>
        <v>5.1605862176488939</v>
      </c>
      <c r="Q32" s="6">
        <f>(Lasten!Q55/Lasten!Q9)*100</f>
        <v>5.3913043478260878</v>
      </c>
      <c r="R32" s="6">
        <f>(Lasten!R55/Lasten!R9)*100</f>
        <v>5.7379349046015715</v>
      </c>
      <c r="S32" s="6">
        <f>(Lasten!S55/Lasten!S9)*100</f>
        <v>5.2808837397278738</v>
      </c>
      <c r="T32" s="6">
        <f>(Lasten!T55/Lasten!T9)*100</f>
        <v>4.8583499005964219</v>
      </c>
      <c r="U32" s="6">
        <f>(Lasten!U55/Lasten!U9)*100</f>
        <v>6.0589091723597273</v>
      </c>
    </row>
    <row r="33" spans="1:21">
      <c r="A33" s="2" t="s">
        <v>24</v>
      </c>
      <c r="B33" s="6">
        <f>+Lasten!B56/Lasten!B10*100</f>
        <v>7.4957783476139852</v>
      </c>
      <c r="C33" s="6">
        <f>+Lasten!C56/Lasten!C10*100</f>
        <v>7.0156230260664501</v>
      </c>
      <c r="D33" s="6">
        <f>+Lasten!D56/Lasten!D10*100</f>
        <v>7.5587536593042266</v>
      </c>
      <c r="E33" s="6">
        <f>+Lasten!E56/Lasten!E10*100</f>
        <v>7.7893862423719611</v>
      </c>
      <c r="F33" s="6">
        <f>+Lasten!F56/Lasten!F10*100</f>
        <v>6.1299674895212073</v>
      </c>
      <c r="G33" s="6">
        <f>+Lasten!G56/Lasten!G10*100</f>
        <v>5.9267766199876135</v>
      </c>
      <c r="H33" s="6">
        <f>+Lasten!H56/Lasten!H10*100</f>
        <v>5.7672844080611068</v>
      </c>
      <c r="I33" s="6">
        <f>+Lasten!I56/Lasten!I10*100</f>
        <v>5.9104298651663365</v>
      </c>
      <c r="J33" s="6">
        <f>+Lasten!J56/Lasten!J10*100</f>
        <v>6.0447919051192818</v>
      </c>
      <c r="K33" s="6">
        <f>+Lasten!K56/Lasten!K10*100</f>
        <v>5.8480473559946224</v>
      </c>
      <c r="L33" s="6">
        <f>+Lasten!L56/Lasten!L10*100</f>
        <v>6.8890766898735025</v>
      </c>
      <c r="M33" s="6">
        <f>+Lasten!M56/Lasten!M10*100</f>
        <v>5.8250121880675652</v>
      </c>
      <c r="N33" s="6">
        <f>+Lasten!N56/Lasten!N10*100</f>
        <v>6.1118563745094843</v>
      </c>
      <c r="O33" s="6">
        <f>+Lasten!O56/Lasten!O10*100</f>
        <v>5.8360142268177402</v>
      </c>
      <c r="P33" s="6">
        <f>+Lasten!P56/Lasten!P10*100</f>
        <v>5.6169429097605894</v>
      </c>
      <c r="Q33" s="6">
        <f>(Lasten!Q56/Lasten!Q10)*100</f>
        <v>6.1004642808729841</v>
      </c>
      <c r="R33" s="6">
        <f>(Lasten!R56/Lasten!R10)*100</f>
        <v>5.4810560536313959</v>
      </c>
      <c r="S33" s="6">
        <f>(Lasten!S56/Lasten!S10)*100</f>
        <v>5.0330947230185661</v>
      </c>
      <c r="T33" s="6">
        <f>(Lasten!T56/Lasten!T10)*100</f>
        <v>4.8893124308146083</v>
      </c>
      <c r="U33" s="6">
        <f>(Lasten!U56/Lasten!U10)*100</f>
        <v>4.3066450864538881</v>
      </c>
    </row>
    <row r="34" spans="1:21">
      <c r="A34" s="2" t="s">
        <v>25</v>
      </c>
      <c r="B34" s="6">
        <f>+Lasten!B57/Lasten!B11*100</f>
        <v>7.3104470239565318</v>
      </c>
      <c r="C34" s="6">
        <f>+Lasten!C57/Lasten!C11*100</f>
        <v>7.173396674584323</v>
      </c>
      <c r="D34" s="6">
        <f>+Lasten!D57/Lasten!D11*100</f>
        <v>7.7110785749145929</v>
      </c>
      <c r="E34" s="6">
        <f>+Lasten!E57/Lasten!E11*100</f>
        <v>6.2095420762407105</v>
      </c>
      <c r="F34" s="6">
        <f>+Lasten!F57/Lasten!F11*100</f>
        <v>5.7583803518088281</v>
      </c>
      <c r="G34" s="6">
        <f>+Lasten!G57/Lasten!G11*100</f>
        <v>6.8960357413879718</v>
      </c>
      <c r="H34" s="6">
        <f>+Lasten!H57/Lasten!H11*100</f>
        <v>6.1243349989106974</v>
      </c>
      <c r="I34" s="6">
        <f>+Lasten!I57/Lasten!I11*100</f>
        <v>8.5750230759050705</v>
      </c>
      <c r="J34" s="6">
        <f>+Lasten!J57/Lasten!J11*100</f>
        <v>6.9076823757262744</v>
      </c>
      <c r="K34" s="6">
        <f>+Lasten!K57/Lasten!K11*100</f>
        <v>6.5342837746096389</v>
      </c>
      <c r="L34" s="6">
        <f>+Lasten!L57/Lasten!L11*100</f>
        <v>6.5897307242013721</v>
      </c>
      <c r="M34" s="6">
        <f>+Lasten!M57/Lasten!M11*100</f>
        <v>5.8544082716221881</v>
      </c>
      <c r="N34" s="6">
        <f>+Lasten!N57/Lasten!N11*100</f>
        <v>5.8351468988030462</v>
      </c>
      <c r="O34" s="6">
        <f>+Lasten!O57/Lasten!O11*100</f>
        <v>5.7366189719130896</v>
      </c>
      <c r="P34" s="6">
        <f>+Lasten!P57/Lasten!P11*100</f>
        <v>5.688354851080148</v>
      </c>
      <c r="Q34" s="6">
        <f>(Lasten!Q57/Lasten!Q11)*100</f>
        <v>5.6287276341948305</v>
      </c>
      <c r="R34" s="6">
        <f>(Lasten!R57/Lasten!R11)*100</f>
        <v>5.2333804809052333</v>
      </c>
      <c r="S34" s="6">
        <f>(Lasten!S57/Lasten!S11)*100</f>
        <v>4.7555407060919928</v>
      </c>
      <c r="T34" s="6">
        <f>(Lasten!T57/Lasten!T11)*100</f>
        <v>4.6990931574608412</v>
      </c>
      <c r="U34" s="6">
        <f>(Lasten!U57/Lasten!U11)*100</f>
        <v>4.7402597402597406</v>
      </c>
    </row>
    <row r="35" spans="1:21">
      <c r="A35" s="2" t="s">
        <v>26</v>
      </c>
      <c r="B35" s="6">
        <f>+Lasten!B58/Lasten!B12*100</f>
        <v>5.3481694185211772</v>
      </c>
      <c r="C35" s="6">
        <f>+Lasten!C58/Lasten!C12*100</f>
        <v>5.1652892561983474</v>
      </c>
      <c r="D35" s="6">
        <f>+Lasten!D58/Lasten!D12*100</f>
        <v>5.4634146341463419</v>
      </c>
      <c r="E35" s="6">
        <f>+Lasten!E58/Lasten!E12*100</f>
        <v>5.3405820275023981</v>
      </c>
      <c r="F35" s="6">
        <f>+Lasten!F58/Lasten!F12*100</f>
        <v>4.5275590551181102</v>
      </c>
      <c r="G35" s="6">
        <f>+Lasten!G58/Lasten!G12*100</f>
        <v>4.3337195828505219</v>
      </c>
      <c r="H35" s="6">
        <f>+Lasten!H58/Lasten!H12*100</f>
        <v>4.8048048048048058</v>
      </c>
      <c r="I35" s="6">
        <f>+Lasten!I58/Lasten!I12*100</f>
        <v>6.4616065501217079</v>
      </c>
      <c r="J35" s="6">
        <f>+Lasten!J58/Lasten!J12*100</f>
        <v>6.3764961915125138</v>
      </c>
      <c r="K35" s="6">
        <f>+Lasten!K58/Lasten!K12*100</f>
        <v>6.8510743393430467</v>
      </c>
      <c r="L35" s="6">
        <f>+Lasten!L58/Lasten!L12*100</f>
        <v>6.2685544876276396</v>
      </c>
      <c r="M35" s="6">
        <f>+Lasten!M58/Lasten!M12*100</f>
        <v>6.4986862521151432</v>
      </c>
      <c r="N35" s="6">
        <f>+Lasten!N58/Lasten!N12*100</f>
        <v>8.1623668936752054</v>
      </c>
      <c r="O35" s="6">
        <f>+Lasten!O58/Lasten!O12*100</f>
        <v>9.1194617183325768</v>
      </c>
      <c r="P35" s="6">
        <f>+Lasten!P58/Lasten!P12*100</f>
        <v>8.9208349743993693</v>
      </c>
      <c r="Q35" s="6">
        <f>(Lasten!Q58/Lasten!Q12)*100</f>
        <v>8.9949406499318929</v>
      </c>
      <c r="R35" s="6">
        <f>(Lasten!R58/Lasten!R12)*100</f>
        <v>8.1778067322770855</v>
      </c>
      <c r="S35" s="6">
        <f>(Lasten!S58/Lasten!S12)*100</f>
        <v>7.7525095641369388</v>
      </c>
      <c r="T35" s="6">
        <f>(Lasten!T58/Lasten!T12)*100</f>
        <v>7.426516526998447</v>
      </c>
      <c r="U35" s="6">
        <f>(Lasten!U58/Lasten!U12)*100</f>
        <v>7.027648818451258</v>
      </c>
    </row>
    <row r="36" spans="1:21">
      <c r="A36" s="2" t="s">
        <v>27</v>
      </c>
      <c r="B36" s="6">
        <f>+Lasten!B59/Lasten!B13*100</f>
        <v>7.1898896087645632</v>
      </c>
      <c r="C36" s="6">
        <f>+Lasten!C59/Lasten!C13*100</f>
        <v>7.447338771229342</v>
      </c>
      <c r="D36" s="6">
        <f>+Lasten!D59/Lasten!D13*100</f>
        <v>7.3812053434307332</v>
      </c>
      <c r="E36" s="6">
        <f>+Lasten!E59/Lasten!E13*100</f>
        <v>6.6035735768309154</v>
      </c>
      <c r="F36" s="6">
        <f>+Lasten!F59/Lasten!F13*100</f>
        <v>6.9098036201529531</v>
      </c>
      <c r="G36" s="6">
        <f>+Lasten!G59/Lasten!G13*100</f>
        <v>6.2027165972184637</v>
      </c>
      <c r="H36" s="6">
        <f>+Lasten!H59/Lasten!H13*100</f>
        <v>5.2879470850689687</v>
      </c>
      <c r="I36" s="6">
        <f>+Lasten!I59/Lasten!I13*100</f>
        <v>5.765317341329335</v>
      </c>
      <c r="J36" s="6">
        <f>+Lasten!J59/Lasten!J13*100</f>
        <v>5.8082857092821651</v>
      </c>
      <c r="K36" s="6">
        <f>+Lasten!K59/Lasten!K13*100</f>
        <v>5.3878937489419725</v>
      </c>
      <c r="L36" s="6">
        <f>+Lasten!L59/Lasten!L13*100</f>
        <v>6.2391339754782944</v>
      </c>
      <c r="M36" s="6">
        <f>+Lasten!M59/Lasten!M13*100</f>
        <v>5.5575081434995122</v>
      </c>
      <c r="N36" s="6">
        <f>+Lasten!N59/Lasten!N13*100</f>
        <v>5.5515103373711971</v>
      </c>
      <c r="O36" s="6">
        <f>+Lasten!O59/Lasten!O13*100</f>
        <v>5.4287425668263962</v>
      </c>
      <c r="P36" s="6">
        <f>+Lasten!P59/Lasten!P13*100</f>
        <v>5.7127697205518215</v>
      </c>
      <c r="Q36" s="6">
        <f>(Lasten!Q59/Lasten!Q13)*100</f>
        <v>5.4239408855365507</v>
      </c>
      <c r="R36" s="6">
        <f>(Lasten!R59/Lasten!R13)*100</f>
        <v>5.1018038369904328</v>
      </c>
      <c r="S36" s="6">
        <f>(Lasten!S59/Lasten!S13)*100</f>
        <v>5.0215084264487855</v>
      </c>
      <c r="T36" s="6">
        <f>(Lasten!T59/Lasten!T13)*100</f>
        <v>4.4724361192923228</v>
      </c>
      <c r="U36" s="6">
        <f>(Lasten!U59/Lasten!U13)*100</f>
        <v>4.3944777537102278</v>
      </c>
    </row>
    <row r="37" spans="1:21">
      <c r="A37" s="2" t="s">
        <v>28</v>
      </c>
      <c r="B37" s="6">
        <f>+Lasten!B60/Lasten!B14*100</f>
        <v>3.3213272559206959</v>
      </c>
      <c r="C37" s="6">
        <f>+Lasten!C60/Lasten!C14*100</f>
        <v>4.6252810965442333</v>
      </c>
      <c r="D37" s="6">
        <f>+Lasten!D60/Lasten!D14*100</f>
        <v>5.0501854994104285</v>
      </c>
      <c r="E37" s="6">
        <f>+Lasten!E60/Lasten!E14*100</f>
        <v>4.2497191462044617</v>
      </c>
      <c r="F37" s="6">
        <f>+Lasten!F60/Lasten!F14*100</f>
        <v>5.3140425918667598</v>
      </c>
      <c r="G37" s="6">
        <f>+Lasten!G60/Lasten!G14*100</f>
        <v>4.0428661483504937</v>
      </c>
      <c r="H37" s="6">
        <f>+Lasten!H60/Lasten!H14*100</f>
        <v>4.6643222187907831</v>
      </c>
      <c r="I37" s="6">
        <f>+Lasten!I60/Lasten!I14*100</f>
        <v>4.37989604834498</v>
      </c>
      <c r="J37" s="6">
        <f>+Lasten!J60/Lasten!J14*100</f>
        <v>4.5758950783131329</v>
      </c>
      <c r="K37" s="6">
        <f>+Lasten!K60/Lasten!K14*100</f>
        <v>4.9894021997026288</v>
      </c>
      <c r="L37" s="6">
        <f>+Lasten!L60/Lasten!L14*100</f>
        <v>5.6648198006216273</v>
      </c>
      <c r="M37" s="6">
        <f>+Lasten!M60/Lasten!M14*100</f>
        <v>6.7036216588995003</v>
      </c>
      <c r="N37" s="6">
        <f>+Lasten!N60/Lasten!N14*100</f>
        <v>6.7664730263549844</v>
      </c>
      <c r="O37" s="6">
        <f>+Lasten!O60/Lasten!O14*100</f>
        <v>5.0543834908755798</v>
      </c>
      <c r="P37" s="6">
        <f>+Lasten!P60/Lasten!P14*100</f>
        <v>5.6140350877192979</v>
      </c>
      <c r="Q37" s="6">
        <f>(Lasten!Q60/Lasten!Q14)*100</f>
        <v>5.1961546050338221</v>
      </c>
      <c r="R37" s="6">
        <f>(Lasten!R60/Lasten!R14)*100</f>
        <v>5.4808471292152605</v>
      </c>
      <c r="S37" s="6">
        <f>(Lasten!S60/Lasten!S14)*100</f>
        <v>5.3855831258866678</v>
      </c>
      <c r="T37" s="6">
        <f>(Lasten!T60/Lasten!T14)*100</f>
        <v>5.1698091500762313</v>
      </c>
      <c r="U37" s="6">
        <f>(Lasten!U60/Lasten!U14)*100</f>
        <v>3.8054770347930136</v>
      </c>
    </row>
    <row r="38" spans="1:21">
      <c r="A38" s="2" t="s">
        <v>29</v>
      </c>
      <c r="B38" s="6">
        <f>+Lasten!B61/Lasten!B15*100</f>
        <v>9.3445840944409628</v>
      </c>
      <c r="C38" s="6">
        <f>+Lasten!C61/Lasten!C15*100</f>
        <v>6.9091884948043605</v>
      </c>
      <c r="D38" s="6">
        <f>+Lasten!D61/Lasten!D15*100</f>
        <v>5.0342857142857138</v>
      </c>
      <c r="E38" s="6">
        <f>+Lasten!E61/Lasten!E15*100</f>
        <v>4.0590798002337687</v>
      </c>
      <c r="F38" s="6">
        <f>+Lasten!F61/Lasten!F15*100</f>
        <v>8.6736109403918622</v>
      </c>
      <c r="G38" s="6">
        <f>+Lasten!G61/Lasten!G15*100</f>
        <v>2.5268926142364543</v>
      </c>
      <c r="H38" s="6">
        <f>+Lasten!H61/Lasten!H15*100</f>
        <v>6.9358018083891473</v>
      </c>
      <c r="I38" s="6">
        <f>+Lasten!I61/Lasten!I15*100</f>
        <v>7.0452157630696313</v>
      </c>
      <c r="J38" s="6">
        <f>+Lasten!J61/Lasten!J15*100</f>
        <v>7.3309078354589285</v>
      </c>
      <c r="K38" s="6">
        <f>+Lasten!K61/Lasten!K15*100</f>
        <v>6.3016457694471155</v>
      </c>
      <c r="L38" s="6">
        <f>+Lasten!L61/Lasten!L15*100</f>
        <v>6.6458637973369799</v>
      </c>
      <c r="M38" s="6">
        <f>+Lasten!M61/Lasten!M15*100</f>
        <v>6.5743471230225783</v>
      </c>
      <c r="N38" s="6">
        <f>+Lasten!N61/Lasten!N15*100</f>
        <v>5.8048890517044169</v>
      </c>
      <c r="O38" s="6">
        <f>+Lasten!O61/Lasten!O15*100</f>
        <v>5.8214536895782656</v>
      </c>
      <c r="P38" s="6">
        <f>+Lasten!P61/Lasten!P15*100</f>
        <v>6.0287610619469021</v>
      </c>
      <c r="Q38" s="6">
        <f>(Lasten!Q61/Lasten!Q15)*100</f>
        <v>5.2408050196916101</v>
      </c>
      <c r="R38" s="6">
        <f>(Lasten!R61/Lasten!R15)*100</f>
        <v>5.8107253711247147</v>
      </c>
      <c r="S38" s="6">
        <f>(Lasten!S61/Lasten!S15)*100</f>
        <v>5.4037243524102099</v>
      </c>
      <c r="T38" s="6">
        <f>(Lasten!T61/Lasten!T15)*100</f>
        <v>5.1687763713080166</v>
      </c>
      <c r="U38" s="6">
        <f>(Lasten!U61/Lasten!U15)*100</f>
        <v>4.8340916478723415</v>
      </c>
    </row>
    <row r="39" spans="1:21">
      <c r="A39" s="2" t="s">
        <v>30</v>
      </c>
      <c r="B39" s="6">
        <f>+Lasten!B62/Lasten!B16*100</f>
        <v>7.1579839051249472</v>
      </c>
      <c r="C39" s="6">
        <f>+Lasten!C62/Lasten!C16*100</f>
        <v>7.0211038961038961</v>
      </c>
      <c r="D39" s="6">
        <f>+Lasten!D62/Lasten!D16*100</f>
        <v>7.0902750871755131</v>
      </c>
      <c r="E39" s="6">
        <f>+Lasten!E62/Lasten!E16*100</f>
        <v>7.0505721668512376</v>
      </c>
      <c r="F39" s="6">
        <f>+Lasten!F62/Lasten!F16*100</f>
        <v>6.1087570621468918</v>
      </c>
      <c r="G39" s="6">
        <f>+Lasten!G62/Lasten!G16*100</f>
        <v>5.5728625822083773</v>
      </c>
      <c r="H39" s="6">
        <f>+Lasten!H62/Lasten!H16*100</f>
        <v>5.1948051948051948</v>
      </c>
      <c r="I39" s="6">
        <f>+Lasten!I62/Lasten!I16*100</f>
        <v>5.6579783852511127</v>
      </c>
      <c r="J39" s="6">
        <f>+Lasten!J62/Lasten!J16*100</f>
        <v>6.5820247243568328</v>
      </c>
      <c r="K39" s="6">
        <f>+Lasten!K62/Lasten!K16*100</f>
        <v>7.2609400324149105</v>
      </c>
      <c r="L39" s="6">
        <f>+Lasten!L62/Lasten!L16*100</f>
        <v>6.5839694656488552</v>
      </c>
      <c r="M39" s="6">
        <f>+Lasten!M62/Lasten!M16*100</f>
        <v>7.4390629946185509</v>
      </c>
      <c r="N39" s="6">
        <f>+Lasten!N62/Lasten!N16*100</f>
        <v>6.9499241274658559</v>
      </c>
      <c r="O39" s="6">
        <f>+Lasten!O62/Lasten!O16*100</f>
        <v>7.0257611241217797</v>
      </c>
      <c r="P39" s="6">
        <f>+Lasten!P62/Lasten!P16*100</f>
        <v>6.6813914964108223</v>
      </c>
      <c r="Q39" s="6">
        <f>(Lasten!Q62/Lasten!Q16)*100</f>
        <v>7.7597318896622847</v>
      </c>
      <c r="R39" s="6">
        <f>(Lasten!R62/Lasten!R16)*100</f>
        <v>7.1812408402540298</v>
      </c>
      <c r="S39" s="6">
        <f>(Lasten!S62/Lasten!S16)*100</f>
        <v>6.9557152793878974</v>
      </c>
      <c r="T39" s="6">
        <f>(Lasten!T62/Lasten!T16)*100</f>
        <v>6.7870350228409828</v>
      </c>
      <c r="U39" s="6">
        <f>(Lasten!U62/Lasten!U16)*100</f>
        <v>6.6131872432009384</v>
      </c>
    </row>
    <row r="40" spans="1:21">
      <c r="A40" s="2" t="s">
        <v>31</v>
      </c>
      <c r="B40" s="6">
        <f>+Lasten!B63/Lasten!B17*100</f>
        <v>6.6075745366639804</v>
      </c>
      <c r="C40" s="6">
        <f>+Lasten!C63/Lasten!C17*100</f>
        <v>5.4873369148119719</v>
      </c>
      <c r="D40" s="6">
        <f>+Lasten!D63/Lasten!D17*100</f>
        <v>5.9665871121718377</v>
      </c>
      <c r="E40" s="6">
        <f>+Lasten!E63/Lasten!E17*100</f>
        <v>6.5121412803532008</v>
      </c>
      <c r="F40" s="6">
        <f>+Lasten!F63/Lasten!F17*100</f>
        <v>6.1179898033503273</v>
      </c>
      <c r="G40" s="6">
        <f>+Lasten!G63/Lasten!G17*100</f>
        <v>4.9450549450549453</v>
      </c>
      <c r="H40" s="6">
        <f>+Lasten!H63/Lasten!H17*100</f>
        <v>5.2614693615656076</v>
      </c>
      <c r="I40" s="6">
        <f>+Lasten!I63/Lasten!I17*100</f>
        <v>7.4324324324324325</v>
      </c>
      <c r="J40" s="6">
        <f>+Lasten!J63/Lasten!J17*100</f>
        <v>7.731958762886598</v>
      </c>
      <c r="K40" s="6">
        <f>+Lasten!K63/Lasten!K17*100</f>
        <v>7.7739619107087101</v>
      </c>
      <c r="L40" s="6">
        <f>+Lasten!L63/Lasten!L17*100</f>
        <v>9.0551181102362204</v>
      </c>
      <c r="M40" s="6">
        <f>+Lasten!M63/Lasten!M17*100</f>
        <v>7.8717201166180768</v>
      </c>
      <c r="N40" s="6">
        <f>+Lasten!N63/Lasten!N17*100</f>
        <v>7.4650571791613718</v>
      </c>
      <c r="O40" s="6">
        <f>+Lasten!O63/Lasten!O17*100</f>
        <v>7.0935342121782803</v>
      </c>
      <c r="P40" s="6">
        <f>+Lasten!P63/Lasten!P17*100</f>
        <v>6.3157894736842106</v>
      </c>
      <c r="Q40" s="6">
        <f>(Lasten!Q63/Lasten!Q17)*100</f>
        <v>6.7008839463929286</v>
      </c>
      <c r="R40" s="6">
        <f>(Lasten!R63/Lasten!R17)*100</f>
        <v>6.6721132897603495</v>
      </c>
      <c r="S40" s="6">
        <f>(Lasten!S63/Lasten!S17)*100</f>
        <v>6.5255292652552921</v>
      </c>
      <c r="T40" s="6">
        <f>(Lasten!T63/Lasten!T17)*100</f>
        <v>5.411499436302142</v>
      </c>
      <c r="U40" s="6">
        <f>(Lasten!U63/Lasten!U17)*100</f>
        <v>5.5521905915606702</v>
      </c>
    </row>
    <row r="41" spans="1:21">
      <c r="A41" s="2" t="s">
        <v>32</v>
      </c>
      <c r="B41" s="6">
        <f>+Lasten!B64/Lasten!B18*100</f>
        <v>4.4938719927371764</v>
      </c>
      <c r="C41" s="6">
        <f>+Lasten!C64/Lasten!C18*100</f>
        <v>4.5768289971091844</v>
      </c>
      <c r="D41" s="6">
        <f>+Lasten!D64/Lasten!D18*100</f>
        <v>5.8787909370742293</v>
      </c>
      <c r="E41" s="6">
        <f>+Lasten!E64/Lasten!E18*100</f>
        <v>10.787353775983986</v>
      </c>
      <c r="F41" s="6">
        <f>+Lasten!F64/Lasten!F18*100</f>
        <v>5.6856603622053576</v>
      </c>
      <c r="G41" s="6">
        <f>+Lasten!G64/Lasten!G18*100</f>
        <v>6.0130226551148898</v>
      </c>
      <c r="H41" s="6">
        <f>+Lasten!H64/Lasten!H18*100</f>
        <v>5.7578480353253374</v>
      </c>
      <c r="I41" s="6">
        <f>+Lasten!I64/Lasten!I18*100</f>
        <v>7.8513713591427257</v>
      </c>
      <c r="J41" s="6">
        <f>+Lasten!J64/Lasten!J18*100</f>
        <v>7.5526127277303425</v>
      </c>
      <c r="K41" s="6">
        <f>+Lasten!K64/Lasten!K18*100</f>
        <v>6.7284256137762286</v>
      </c>
      <c r="L41" s="6">
        <f>+Lasten!L64/Lasten!L18*100</f>
        <v>7.2074072915526228</v>
      </c>
      <c r="M41" s="6">
        <f>+Lasten!M64/Lasten!M18*100</f>
        <v>6.3359932462421371</v>
      </c>
      <c r="N41" s="6">
        <f>+Lasten!N64/Lasten!N18*100</f>
        <v>8.1076286043343728</v>
      </c>
      <c r="O41" s="6">
        <f>+Lasten!O64/Lasten!O18*100</f>
        <v>7.382097097965354</v>
      </c>
      <c r="P41" s="6">
        <f>+Lasten!P64/Lasten!P18*100</f>
        <v>6.8358208955223878</v>
      </c>
      <c r="Q41" s="6">
        <f>(Lasten!Q64/Lasten!Q18)*100</f>
        <v>6.2444804037190424</v>
      </c>
      <c r="R41" s="6">
        <f>(Lasten!R64/Lasten!R18)*100</f>
        <v>6.8470253042804625</v>
      </c>
      <c r="S41" s="6">
        <f>(Lasten!S64/Lasten!S18)*100</f>
        <v>6.8506007794410504</v>
      </c>
      <c r="T41" s="6">
        <f>(Lasten!T64/Lasten!T18)*100</f>
        <v>7.0605394893218572</v>
      </c>
      <c r="U41" s="6">
        <f>(Lasten!U64/Lasten!U18)*100</f>
        <v>6.3255402061492108</v>
      </c>
    </row>
    <row r="42" spans="1:21" s="3" customFormat="1">
      <c r="A42" s="3" t="s">
        <v>33</v>
      </c>
      <c r="B42" s="8">
        <f>+Lasten!B65/Lasten!B19*100</f>
        <v>6.4161045375797112</v>
      </c>
      <c r="C42" s="8">
        <f>+Lasten!C65/Lasten!C19*100</f>
        <v>6.0794220915301391</v>
      </c>
      <c r="D42" s="8">
        <f>+Lasten!D65/Lasten!D19*100</f>
        <v>6.2656039616734454</v>
      </c>
      <c r="E42" s="8">
        <f>+Lasten!E65/Lasten!E19*100</f>
        <v>5.9961073932165476</v>
      </c>
      <c r="F42" s="8">
        <f>+Lasten!F65/Lasten!F19*100</f>
        <v>6.1843975295537597</v>
      </c>
      <c r="G42" s="8">
        <f>+Lasten!G65/Lasten!G19*100</f>
        <v>5.5153285753890353</v>
      </c>
      <c r="H42" s="8">
        <f>+Lasten!H65/Lasten!H19*100</f>
        <v>5.7487379206952776</v>
      </c>
      <c r="I42" s="8">
        <f>+Lasten!I65/Lasten!I19*100</f>
        <v>6.7418655655762052</v>
      </c>
      <c r="J42" s="8">
        <f>+Lasten!J65/Lasten!J19*100</f>
        <v>6.4728307036488273</v>
      </c>
      <c r="K42" s="8">
        <f>+Lasten!K65/Lasten!K19*100</f>
        <v>6.3054970822123257</v>
      </c>
      <c r="L42" s="8">
        <f>+Lasten!L65/Lasten!L19*100</f>
        <v>6.5162357077276969</v>
      </c>
      <c r="M42" s="8">
        <f>+Lasten!M65/Lasten!M19*100</f>
        <v>6.2539366945187487</v>
      </c>
      <c r="N42" s="8">
        <f>+Lasten!N65/Lasten!N19*100</f>
        <v>6.6975413293071924</v>
      </c>
      <c r="O42" s="8">
        <f>+Lasten!O65/Lasten!O19*100</f>
        <v>6.4107855680109873</v>
      </c>
      <c r="P42" s="8">
        <f>+Lasten!P65/Lasten!P19*100</f>
        <v>6.2226166828677298</v>
      </c>
      <c r="Q42" s="8">
        <f>(Lasten!Q65/Lasten!Q19)*100</f>
        <v>6.2837001324465565</v>
      </c>
      <c r="R42" s="8">
        <f>(Lasten!R65/Lasten!R19)*100</f>
        <v>6.0576819253590131</v>
      </c>
      <c r="S42" s="8">
        <f>(Lasten!S65/Lasten!S19)*100</f>
        <v>5.7487051520046313</v>
      </c>
      <c r="T42" s="8">
        <f>(Lasten!T65/Lasten!T19)*100</f>
        <v>5.4412827573728126</v>
      </c>
      <c r="U42" s="8">
        <f>(Lasten!U65/Lasten!U19)*100</f>
        <v>5.2003853559480486</v>
      </c>
    </row>
    <row r="43" spans="1:21">
      <c r="A43" s="2" t="s">
        <v>34</v>
      </c>
      <c r="B43" s="6">
        <f>+Lasten!B66/Lasten!B20*100</f>
        <v>3.3692965079157178</v>
      </c>
      <c r="C43" s="6">
        <f>+Lasten!C66/Lasten!C20*100</f>
        <v>2.5326680068925902</v>
      </c>
      <c r="D43" s="6">
        <f>+Lasten!D66/Lasten!D20*100</f>
        <v>3.0783183952198039</v>
      </c>
      <c r="E43" s="6">
        <f>+Lasten!E66/Lasten!E20*100</f>
        <v>3.2317636195752542</v>
      </c>
      <c r="F43" s="6">
        <f>+Lasten!F66/Lasten!F20*100</f>
        <v>2.7315382949541616</v>
      </c>
      <c r="G43" s="6">
        <f>+Lasten!G66/Lasten!G20*100</f>
        <v>2.4655896418989851</v>
      </c>
      <c r="H43" s="6">
        <f>+Lasten!H66/Lasten!H20*100</f>
        <v>2.4014625228519195</v>
      </c>
      <c r="I43" s="6">
        <f>+Lasten!I66/Lasten!I20*100</f>
        <v>2.4815761768687024</v>
      </c>
      <c r="J43" s="6">
        <f>+Lasten!J66/Lasten!J20*100</f>
        <v>2.8455988455988459</v>
      </c>
      <c r="K43" s="6">
        <f>+Lasten!K66/Lasten!K20*100</f>
        <v>3.1140682781958113</v>
      </c>
      <c r="L43" s="6">
        <f>+Lasten!L66/Lasten!L20*100</f>
        <v>3.6775330676278637</v>
      </c>
      <c r="M43" s="6">
        <f>+Lasten!M66/Lasten!M20*100</f>
        <v>3.85548932516553</v>
      </c>
      <c r="N43" s="6">
        <f>+Lasten!N66/Lasten!N20*100</f>
        <v>3.7362413717076803</v>
      </c>
      <c r="O43" s="6">
        <f>+Lasten!O66/Lasten!O20*100</f>
        <v>3.5089150258560213</v>
      </c>
      <c r="P43" s="6">
        <f>+Lasten!P66/Lasten!P20*100</f>
        <v>2.8875379939209727</v>
      </c>
      <c r="Q43" s="6">
        <f>(Lasten!Q66/Lasten!Q20)*100</f>
        <v>3.7893308955796052</v>
      </c>
      <c r="R43" s="6">
        <f>(Lasten!R66/Lasten!R20)*100</f>
        <v>2.5642487563607341</v>
      </c>
      <c r="S43" s="6">
        <f>(Lasten!S66/Lasten!S20)*100</f>
        <v>2.4705743725369538</v>
      </c>
      <c r="T43" s="6">
        <f>(Lasten!T66/Lasten!T20)*100</f>
        <v>1.6965147923799491</v>
      </c>
      <c r="U43" s="6">
        <f>(Lasten!U66/Lasten!U20)*100</f>
        <v>1.283342505009812</v>
      </c>
    </row>
    <row r="44" spans="1:21">
      <c r="A44" s="2" t="s">
        <v>35</v>
      </c>
      <c r="B44" s="23"/>
      <c r="C44" s="23"/>
      <c r="D44" s="23"/>
      <c r="E44" s="23"/>
      <c r="F44" s="23"/>
      <c r="G44" s="23"/>
      <c r="H44" s="6">
        <f>+Lasten!H67/Lasten!H21*100</f>
        <v>1.0240486257928119</v>
      </c>
      <c r="I44" s="6">
        <f>+Lasten!I67/Lasten!I21*100</f>
        <v>0.94475580464371489</v>
      </c>
      <c r="J44" s="6">
        <f>+Lasten!J67/Lasten!J21*100</f>
        <v>2.4257728803183349</v>
      </c>
      <c r="K44" s="6">
        <f>+Lasten!K67/Lasten!K21*100</f>
        <v>3.2498668087373463</v>
      </c>
      <c r="L44" s="6">
        <f>+Lasten!L67/Lasten!L21*100</f>
        <v>4.0946896992962252</v>
      </c>
      <c r="M44" s="6">
        <f>+Lasten!M67/Lasten!M21*100</f>
        <v>4.3690349946977731</v>
      </c>
      <c r="N44" s="6">
        <f>+Lasten!N67/Lasten!N21*100</f>
        <v>6.4920660298173392</v>
      </c>
      <c r="O44" s="6">
        <f>+Lasten!O67/Lasten!O21*100</f>
        <v>5.8583899127061096</v>
      </c>
      <c r="P44" s="6">
        <f>+Lasten!P67/Lasten!P21*100</f>
        <v>5.2631578947368416</v>
      </c>
      <c r="Q44" s="6">
        <f>(Lasten!Q67/Lasten!Q21)*100</f>
        <v>4.8761774164585274</v>
      </c>
      <c r="R44" s="6">
        <f>(Lasten!R67/Lasten!R21)*100</f>
        <v>4.5313913446700465</v>
      </c>
      <c r="S44" s="6">
        <f>(Lasten!S67/Lasten!S21)*100</f>
        <v>4.7959914101646381</v>
      </c>
      <c r="T44" s="6">
        <f>(Lasten!T67/Lasten!T21)*100</f>
        <v>3.8127647191955765</v>
      </c>
      <c r="U44" s="6">
        <f>(Lasten!U67/Lasten!U21)*100</f>
        <v>-1.3332489059619794</v>
      </c>
    </row>
    <row r="45" spans="1:21">
      <c r="A45" s="2" t="s">
        <v>36</v>
      </c>
      <c r="B45" s="23"/>
      <c r="C45" s="23"/>
      <c r="D45" s="23"/>
      <c r="E45" s="23"/>
      <c r="F45" s="23"/>
      <c r="G45" s="23"/>
      <c r="H45" s="6">
        <f>+Lasten!H68/Lasten!H22*100</f>
        <v>5.4644808743169406</v>
      </c>
      <c r="I45" s="6">
        <f>+Lasten!I68/Lasten!I22*100</f>
        <v>4.0037682524729155</v>
      </c>
      <c r="J45" s="6">
        <f>+Lasten!J68/Lasten!J22*100</f>
        <v>3.3348772579898101</v>
      </c>
      <c r="K45" s="6">
        <f>+Lasten!K68/Lasten!K22*100</f>
        <v>2.8751123090745736</v>
      </c>
      <c r="L45" s="6">
        <f>+Lasten!L68/Lasten!L22*100</f>
        <v>2.2639691714836223</v>
      </c>
      <c r="M45" s="6">
        <f>+Lasten!M68/Lasten!M22*100</f>
        <v>1.7022961203483769</v>
      </c>
      <c r="N45" s="6">
        <f>+Lasten!N68/Lasten!N22*100</f>
        <v>1.8781499381518492</v>
      </c>
      <c r="O45" s="6">
        <f>+Lasten!O68/Lasten!O22*100</f>
        <v>1.8851380973257341</v>
      </c>
      <c r="P45" s="6">
        <f>+Lasten!P68/Lasten!P22*100</f>
        <v>0</v>
      </c>
      <c r="Q45" s="6">
        <f>(Lasten!Q68/Lasten!Q22)*100</f>
        <v>1.6610645607195402</v>
      </c>
      <c r="R45" s="6">
        <f>(Lasten!R68/Lasten!R22)*100</f>
        <v>1.5472876748244766</v>
      </c>
      <c r="S45" s="6">
        <f>(Lasten!S68/Lasten!S22)*100</f>
        <v>2.3210831721470022</v>
      </c>
      <c r="T45" s="6">
        <f>(Lasten!T68/Lasten!T22)*100</f>
        <v>2.9502236180094337</v>
      </c>
      <c r="U45" s="6">
        <f>(Lasten!U68/Lasten!U22)*100</f>
        <v>1.9574143082133826</v>
      </c>
    </row>
    <row r="46" spans="1:21">
      <c r="A46" s="2" t="s">
        <v>37</v>
      </c>
      <c r="B46" s="23"/>
      <c r="C46" s="23"/>
      <c r="D46" s="23"/>
      <c r="E46" s="23"/>
      <c r="F46" s="23"/>
      <c r="G46" s="23"/>
      <c r="H46" s="6">
        <f>+Lasten!H69/Lasten!H23*100</f>
        <v>4.304919908466819</v>
      </c>
      <c r="I46" s="6">
        <f>+Lasten!I69/Lasten!I23*100</f>
        <v>4.8530312308634418</v>
      </c>
      <c r="J46" s="6">
        <f>+Lasten!J69/Lasten!J23*100</f>
        <v>4.8143486469477654</v>
      </c>
      <c r="K46" s="6">
        <f>+Lasten!K69/Lasten!K23*100</f>
        <v>5.2124833997343956</v>
      </c>
      <c r="L46" s="6">
        <f>+Lasten!L69/Lasten!L23*100</f>
        <v>5.2444731321607225</v>
      </c>
      <c r="M46" s="6">
        <f>+Lasten!M69/Lasten!M23*100</f>
        <v>4.6532305868405457</v>
      </c>
      <c r="N46" s="6">
        <f>+Lasten!N69/Lasten!N23*100</f>
        <v>4.6447048580765848</v>
      </c>
      <c r="O46" s="6">
        <f>+Lasten!O69/Lasten!O23*100</f>
        <v>5.3276505061267985</v>
      </c>
      <c r="P46" s="6">
        <f>+Lasten!P69/Lasten!P23*100</f>
        <v>2.5641025641025643</v>
      </c>
      <c r="Q46" s="6">
        <f>(Lasten!Q69/Lasten!Q23)*100</f>
        <v>2.0430736738073509</v>
      </c>
      <c r="R46" s="6">
        <f>(Lasten!R69/Lasten!R23)*100</f>
        <v>1.5156691164139193</v>
      </c>
      <c r="S46" s="6">
        <f>(Lasten!S69/Lasten!S23)*100</f>
        <v>1.6901112744068865</v>
      </c>
      <c r="T46" s="6">
        <f>(Lasten!T69/Lasten!T23)*100</f>
        <v>1.7286174287147686</v>
      </c>
      <c r="U46" s="6">
        <f>(Lasten!U69/Lasten!U23)*100</f>
        <v>1.8818029126707936</v>
      </c>
    </row>
    <row r="47" spans="1:21">
      <c r="A47" s="2" t="s">
        <v>38</v>
      </c>
      <c r="B47" s="23"/>
      <c r="C47" s="23"/>
      <c r="D47" s="23"/>
      <c r="E47" s="23"/>
      <c r="F47" s="23"/>
      <c r="G47" s="23"/>
      <c r="H47" s="6">
        <f>+Lasten!H70/Lasten!H24*100</f>
        <v>2.3224503534163583</v>
      </c>
      <c r="I47" s="6">
        <f>+Lasten!I70/Lasten!I24*100</f>
        <v>2.2666269012824336</v>
      </c>
      <c r="J47" s="6">
        <f>+Lasten!J70/Lasten!J24*100</f>
        <v>2.7027027027027026</v>
      </c>
      <c r="K47" s="6">
        <f>+Lasten!K70/Lasten!K24*100</f>
        <v>2.4942144510156852</v>
      </c>
      <c r="L47" s="6">
        <f>+Lasten!L70/Lasten!L24*100</f>
        <v>2.5343758425451606</v>
      </c>
      <c r="M47" s="6">
        <f>+Lasten!M70/Lasten!M24*100</f>
        <v>0</v>
      </c>
      <c r="N47" s="6">
        <f>+Lasten!N70/Lasten!N24*100</f>
        <v>1.7865370453089719</v>
      </c>
      <c r="O47" s="6">
        <f>+Lasten!O70/Lasten!O24*100</f>
        <v>1.9269776876267748</v>
      </c>
      <c r="P47" s="6">
        <f>+Lasten!P70/Lasten!P24*100</f>
        <v>0</v>
      </c>
      <c r="Q47" s="6">
        <f>(Lasten!Q70/Lasten!Q24)*100</f>
        <v>1.0663302798012053</v>
      </c>
      <c r="R47" s="6">
        <f>(Lasten!R70/Lasten!R24)*100</f>
        <v>1.0402283885601347</v>
      </c>
      <c r="S47" s="6">
        <f>(Lasten!S70/Lasten!S24)*100</f>
        <v>1.1642949547218628</v>
      </c>
      <c r="T47" s="6">
        <f>(Lasten!T70/Lasten!T24)*100</f>
        <v>-1.1293132065268454</v>
      </c>
      <c r="U47" s="6">
        <f>(Lasten!U70/Lasten!U24)*100</f>
        <v>2.2348563158982837</v>
      </c>
    </row>
    <row r="48" spans="1:21" s="3" customFormat="1">
      <c r="A48" s="3" t="str">
        <f>A25</f>
        <v>Totaal (incl. kleine universiteiten)</v>
      </c>
      <c r="B48" s="8">
        <f>+Lasten!B71/Lasten!B25*100</f>
        <v>6.3716323960992067</v>
      </c>
      <c r="C48" s="8">
        <f>+Lasten!C71/Lasten!C25*100</f>
        <v>6.0342143272066213</v>
      </c>
      <c r="D48" s="8">
        <f>+Lasten!D71/Lasten!D25*100</f>
        <v>6.2251254483686642</v>
      </c>
      <c r="E48" s="8">
        <f>+Lasten!E71/Lasten!E25*100</f>
        <v>5.9605264977595835</v>
      </c>
      <c r="F48" s="8">
        <f>+Lasten!F71/Lasten!F25*100</f>
        <v>6.1395580098688747</v>
      </c>
      <c r="G48" s="8">
        <f>+Lasten!G71/Lasten!G25*100</f>
        <v>5.4786747564555434</v>
      </c>
      <c r="H48" s="8">
        <f>+Lasten!H71/Lasten!H25*100</f>
        <v>5.6937008618704557</v>
      </c>
      <c r="I48" s="8">
        <f>+Lasten!I71/Lasten!I25*100</f>
        <v>6.6723974532526498</v>
      </c>
      <c r="J48" s="8">
        <f>+Lasten!J71/Lasten!J25*100</f>
        <v>6.4173887222772947</v>
      </c>
      <c r="K48" s="8">
        <f>+Lasten!K71/Lasten!K25*100</f>
        <v>6.2587651046406121</v>
      </c>
      <c r="L48" s="8">
        <f>+Lasten!L71/Lasten!L25*100</f>
        <v>6.4787015915602293</v>
      </c>
      <c r="M48" s="8">
        <f>+Lasten!M71/Lasten!M25*100</f>
        <v>6.2218352700031705</v>
      </c>
      <c r="N48" s="8">
        <f>+Lasten!N71/Lasten!N25*100</f>
        <v>6.6642535741065014</v>
      </c>
      <c r="O48" s="8">
        <f>+Lasten!O71/Lasten!O25*100</f>
        <v>6.3789003416179657</v>
      </c>
      <c r="P48" s="8">
        <f>+Lasten!P71/Lasten!P25*100</f>
        <v>6.1807207132028772</v>
      </c>
      <c r="Q48" s="8">
        <f>(Lasten!Q71/Lasten!Q25)*100</f>
        <v>6.2490468414908706</v>
      </c>
      <c r="R48" s="8">
        <f>(Lasten!R71/Lasten!R25)*100</f>
        <v>6.0134810427678929</v>
      </c>
      <c r="S48" s="8">
        <f>(Lasten!S71/Lasten!S25)*100</f>
        <v>5.7091355345671442</v>
      </c>
      <c r="T48" s="8">
        <f>(Lasten!T71/Lasten!T25)*100</f>
        <v>5.3927613765025049</v>
      </c>
      <c r="U48" s="8">
        <f>(Lasten!U71/Lasten!U25)*100</f>
        <v>5.1465033907710316</v>
      </c>
    </row>
    <row r="49" spans="1:21" s="3" customFormat="1">
      <c r="B49" s="8"/>
      <c r="C49" s="8"/>
      <c r="D49" s="8"/>
      <c r="E49" s="8"/>
      <c r="F49" s="8"/>
      <c r="G49" s="8"/>
      <c r="H49" s="8"/>
      <c r="I49" s="8"/>
    </row>
    <row r="50" spans="1:21" s="3" customFormat="1" ht="15">
      <c r="A50" s="16" t="s">
        <v>84</v>
      </c>
      <c r="B50" s="8"/>
      <c r="C50" s="8"/>
      <c r="D50" s="8"/>
      <c r="E50" s="8"/>
      <c r="F50" s="8"/>
      <c r="G50" s="8"/>
      <c r="H50" s="8"/>
      <c r="I50" s="8"/>
    </row>
    <row r="51" spans="1:21" s="3" customFormat="1">
      <c r="B51" s="3">
        <v>2004</v>
      </c>
      <c r="C51" s="3">
        <v>2005</v>
      </c>
      <c r="D51" s="3">
        <v>2006</v>
      </c>
      <c r="E51" s="3">
        <v>2007</v>
      </c>
      <c r="F51" s="3">
        <v>2008</v>
      </c>
      <c r="G51" s="3">
        <v>2009</v>
      </c>
      <c r="H51" s="3">
        <v>2010</v>
      </c>
      <c r="I51" s="3">
        <v>2011</v>
      </c>
      <c r="J51" s="3">
        <v>2012</v>
      </c>
      <c r="K51" s="3">
        <v>2013</v>
      </c>
      <c r="L51" s="3">
        <v>2014</v>
      </c>
      <c r="M51" s="3">
        <v>2015</v>
      </c>
      <c r="N51" s="3">
        <v>2016</v>
      </c>
      <c r="O51" s="3">
        <v>2017</v>
      </c>
      <c r="P51" s="3">
        <v>2018</v>
      </c>
      <c r="Q51" s="3">
        <v>2019</v>
      </c>
      <c r="R51" s="3">
        <v>2020</v>
      </c>
      <c r="S51" s="3">
        <v>2021</v>
      </c>
      <c r="T51" s="3">
        <v>2022</v>
      </c>
      <c r="U51" s="3">
        <v>2023</v>
      </c>
    </row>
    <row r="52" spans="1:21" s="3" customFormat="1">
      <c r="A52" s="2" t="s">
        <v>20</v>
      </c>
      <c r="B52" s="6">
        <f>+Lasten!B75/Lasten!B6*100</f>
        <v>0</v>
      </c>
      <c r="C52" s="6">
        <f>+Lasten!C75/Lasten!C6*100</f>
        <v>13.296589734757147</v>
      </c>
      <c r="D52" s="6">
        <f>+Lasten!D75/Lasten!D6*100</f>
        <v>12.421331566743955</v>
      </c>
      <c r="E52" s="6">
        <f>+Lasten!E75/Lasten!E6*100</f>
        <v>12.13375796178344</v>
      </c>
      <c r="F52" s="6">
        <f>+Lasten!F75/Lasten!F6*100</f>
        <v>7.7834936255871163</v>
      </c>
      <c r="G52" s="6">
        <f>+Lasten!G75/Lasten!G6*100</f>
        <v>8.4701815038893695</v>
      </c>
      <c r="H52" s="6">
        <f>+Lasten!H75/Lasten!H6*100</f>
        <v>7.1232297611498634</v>
      </c>
      <c r="I52" s="6">
        <f>+Lasten!I75/Lasten!I6*100</f>
        <v>7.5127942681678617</v>
      </c>
      <c r="J52" s="6">
        <f>+Lasten!J75/Lasten!J6*100</f>
        <v>8.1114297419090526</v>
      </c>
      <c r="K52" s="6">
        <f>+Lasten!K75/Lasten!K6*100</f>
        <v>7.4189769621241703</v>
      </c>
      <c r="L52" s="6">
        <f>+Lasten!L75/Lasten!L6*100</f>
        <v>6.9457659372026637</v>
      </c>
      <c r="M52" s="6">
        <f>+Lasten!M75/Lasten!M6*100</f>
        <v>8.0974561089215324</v>
      </c>
      <c r="N52" s="6">
        <f>+Lasten!N75/Lasten!N6*100</f>
        <v>8.1782482499573153</v>
      </c>
      <c r="O52" s="6">
        <f>+Lasten!O75/Lasten!O6*100</f>
        <v>7.1986970684039084</v>
      </c>
      <c r="P52" s="6">
        <f>+Lasten!P75/Lasten!P6*100</f>
        <v>7.6840160147828769</v>
      </c>
      <c r="Q52" s="6">
        <f>(Lasten!Q75/Lasten!Q6)*100</f>
        <v>7.3280231716147721</v>
      </c>
      <c r="R52" s="6">
        <f>(Lasten!R75/Lasten!R6)*100</f>
        <v>6.6322876378742288</v>
      </c>
      <c r="S52" s="6">
        <f>(Lasten!S75/Lasten!S6)*100</f>
        <v>6.8338641188959661</v>
      </c>
      <c r="T52" s="6">
        <f>(Lasten!T75/Lasten!T6)*100</f>
        <v>5.700771720189195</v>
      </c>
      <c r="U52" s="6">
        <f>(Lasten!U75/Lasten!U6)*100</f>
        <v>5.9930547776408645</v>
      </c>
    </row>
    <row r="53" spans="1:21" s="3" customFormat="1">
      <c r="A53" s="2" t="s">
        <v>21</v>
      </c>
      <c r="B53" s="6">
        <f>+Lasten!B76/Lasten!B7*100</f>
        <v>0</v>
      </c>
      <c r="C53" s="6">
        <f>+Lasten!C76/Lasten!C7*100</f>
        <v>8.2400792498370468</v>
      </c>
      <c r="D53" s="6">
        <f>+Lasten!D76/Lasten!D7*100</f>
        <v>10.332453945650922</v>
      </c>
      <c r="E53" s="6">
        <f>+Lasten!E76/Lasten!E7*100</f>
        <v>10.112507923093176</v>
      </c>
      <c r="F53" s="6">
        <f>+Lasten!F76/Lasten!F7*100</f>
        <v>9.7922634481040749</v>
      </c>
      <c r="G53" s="6">
        <f>+Lasten!G76/Lasten!G7*100</f>
        <v>9.5480143348204489</v>
      </c>
      <c r="H53" s="6">
        <f>+Lasten!H76/Lasten!H7*100</f>
        <v>10.405210541607927</v>
      </c>
      <c r="I53" s="6">
        <f>+Lasten!I76/Lasten!I7*100</f>
        <v>11.138550704711339</v>
      </c>
      <c r="J53" s="6">
        <f>+Lasten!J76/Lasten!J7*100</f>
        <v>9.9085044256230628</v>
      </c>
      <c r="K53" s="6">
        <f>+Lasten!K76/Lasten!K7*100</f>
        <v>10.390269658376619</v>
      </c>
      <c r="L53" s="6">
        <f>+Lasten!L76/Lasten!L7*100</f>
        <v>11.300237908102371</v>
      </c>
      <c r="M53" s="6">
        <f>+Lasten!M76/Lasten!M7*100</f>
        <v>9.77399244794921</v>
      </c>
      <c r="N53" s="6">
        <f>+Lasten!N76/Lasten!N7*100</f>
        <v>9.9072077395042637</v>
      </c>
      <c r="O53" s="6">
        <f>+Lasten!O76/Lasten!O7*100</f>
        <v>7.5160489651965436</v>
      </c>
      <c r="P53" s="6">
        <f>+Lasten!P76/Lasten!P7*100</f>
        <v>9.5480291295803941</v>
      </c>
      <c r="Q53" s="6">
        <f>(Lasten!Q76/Lasten!Q7)*100</f>
        <v>7.8149965729952031</v>
      </c>
      <c r="R53" s="6">
        <f>(Lasten!R76/Lasten!R7)*100</f>
        <v>7.4318632587681606</v>
      </c>
      <c r="S53" s="6">
        <f>(Lasten!S76/Lasten!S7)*100</f>
        <v>6.62772787580254</v>
      </c>
      <c r="T53" s="6">
        <f>(Lasten!T76/Lasten!T7)*100</f>
        <v>6.6357304648065361</v>
      </c>
      <c r="U53" s="6">
        <f>(Lasten!U76/Lasten!U7)*100</f>
        <v>9.8907276624152338</v>
      </c>
    </row>
    <row r="54" spans="1:21" s="3" customFormat="1">
      <c r="A54" s="2" t="s">
        <v>22</v>
      </c>
      <c r="B54" s="6">
        <f>+Lasten!B77/Lasten!B8*100</f>
        <v>0</v>
      </c>
      <c r="C54" s="6">
        <f>+Lasten!C77/Lasten!C8*100</f>
        <v>6.2424313356438406</v>
      </c>
      <c r="D54" s="6">
        <f>+Lasten!D77/Lasten!D8*100</f>
        <v>6.8953739804741705</v>
      </c>
      <c r="E54" s="6">
        <f>+Lasten!E77/Lasten!E8*100</f>
        <v>7.9855381129023923</v>
      </c>
      <c r="F54" s="6">
        <f>+Lasten!F77/Lasten!F8*100</f>
        <v>8.2904332681432464</v>
      </c>
      <c r="G54" s="6">
        <f>+Lasten!G77/Lasten!G8*100</f>
        <v>6.4371103020297475</v>
      </c>
      <c r="H54" s="6">
        <f>+Lasten!H77/Lasten!H8*100</f>
        <v>7.7688834511068849</v>
      </c>
      <c r="I54" s="6">
        <f>+Lasten!I77/Lasten!I8*100</f>
        <v>6.4086330645296714</v>
      </c>
      <c r="J54" s="6">
        <f>+Lasten!J77/Lasten!J8*100</f>
        <v>6.5874199177040476</v>
      </c>
      <c r="K54" s="6">
        <f>+Lasten!K77/Lasten!K8*100</f>
        <v>7.261422735401883</v>
      </c>
      <c r="L54" s="6">
        <f>+Lasten!L77/Lasten!L8*100</f>
        <v>6.4092978998164893</v>
      </c>
      <c r="M54" s="6">
        <f>+Lasten!M77/Lasten!M8*100</f>
        <v>6.1761687707324064</v>
      </c>
      <c r="N54" s="6">
        <f>+Lasten!N77/Lasten!N8*100</f>
        <v>6.2373057883511542</v>
      </c>
      <c r="O54" s="6">
        <f>+Lasten!O77/Lasten!O8*100</f>
        <v>6.1596240390670847</v>
      </c>
      <c r="P54" s="6">
        <f>+Lasten!P77/Lasten!P8*100</f>
        <v>6.1643835616438354</v>
      </c>
      <c r="Q54" s="6">
        <f>(Lasten!Q77/Lasten!Q8)*100</f>
        <v>6.2218550922677665</v>
      </c>
      <c r="R54" s="6">
        <f>(Lasten!R77/Lasten!R8)*100</f>
        <v>5.6285914405193438</v>
      </c>
      <c r="S54" s="6">
        <f>(Lasten!S77/Lasten!S8)*100</f>
        <v>5.6111296501806907</v>
      </c>
      <c r="T54" s="6">
        <f>(Lasten!T77/Lasten!T8)*100</f>
        <v>7.0215943628444242</v>
      </c>
      <c r="U54" s="6">
        <f>(Lasten!U77/Lasten!U8)*100</f>
        <v>8.2372535006583902</v>
      </c>
    </row>
    <row r="55" spans="1:21" s="3" customFormat="1">
      <c r="A55" s="2" t="s">
        <v>23</v>
      </c>
      <c r="B55" s="6">
        <f>+Lasten!B78/Lasten!B9*100</f>
        <v>0</v>
      </c>
      <c r="C55" s="6">
        <f>+Lasten!C78/Lasten!C9*100</f>
        <v>5.1029543419874672</v>
      </c>
      <c r="D55" s="6">
        <f>+Lasten!D78/Lasten!D9*100</f>
        <v>4.8634812286689417</v>
      </c>
      <c r="E55" s="6">
        <f>+Lasten!E78/Lasten!E9*100</f>
        <v>4.8654244306418226</v>
      </c>
      <c r="F55" s="6">
        <f>+Lasten!F78/Lasten!F9*100</f>
        <v>8.0781287677839408</v>
      </c>
      <c r="G55" s="6">
        <f>+Lasten!G78/Lasten!G9*100</f>
        <v>7.6414886588857094</v>
      </c>
      <c r="H55" s="6">
        <f>+Lasten!H78/Lasten!H9*100</f>
        <v>6.8830095080611819</v>
      </c>
      <c r="I55" s="6">
        <f>+Lasten!I78/Lasten!I9*100</f>
        <v>8.0763299922899012</v>
      </c>
      <c r="J55" s="6">
        <f>+Lasten!J78/Lasten!J9*100</f>
        <v>5.7389937106918243</v>
      </c>
      <c r="K55" s="6">
        <f>+Lasten!K78/Lasten!K9*100</f>
        <v>5.6087038079159637</v>
      </c>
      <c r="L55" s="6">
        <f>+Lasten!L78/Lasten!L9*100</f>
        <v>5.5785123966942152</v>
      </c>
      <c r="M55" s="6">
        <f>+Lasten!M78/Lasten!M9*100</f>
        <v>8.1955026946664198</v>
      </c>
      <c r="N55" s="6">
        <f>+Lasten!N78/Lasten!N9*100</f>
        <v>5.574973785389723</v>
      </c>
      <c r="O55" s="6">
        <f>+Lasten!O78/Lasten!O9*100</f>
        <v>4.6795188663700777</v>
      </c>
      <c r="P55" s="6">
        <f>+Lasten!P78/Lasten!P9*100</f>
        <v>4.5837231057062677</v>
      </c>
      <c r="Q55" s="6">
        <f>(Lasten!Q78/Lasten!Q9)*100</f>
        <v>3.956521739130435</v>
      </c>
      <c r="R55" s="6">
        <f>(Lasten!R78/Lasten!R9)*100</f>
        <v>5.0645342312008985</v>
      </c>
      <c r="S55" s="6">
        <f>(Lasten!S78/Lasten!S9)*100</f>
        <v>3.906776236023171</v>
      </c>
      <c r="T55" s="6">
        <f>(Lasten!T78/Lasten!T9)*100</f>
        <v>4.5477137176938376</v>
      </c>
      <c r="U55" s="6">
        <f>(Lasten!U78/Lasten!U9)*100</f>
        <v>4.6701758315600852</v>
      </c>
    </row>
    <row r="56" spans="1:21" s="3" customFormat="1">
      <c r="A56" s="2" t="s">
        <v>24</v>
      </c>
      <c r="B56" s="6">
        <f>+Lasten!B79/Lasten!B10*100</f>
        <v>0</v>
      </c>
      <c r="C56" s="6">
        <f>+Lasten!C79/Lasten!C10*100</f>
        <v>8.3202088684886508</v>
      </c>
      <c r="D56" s="6">
        <f>+Lasten!D79/Lasten!D10*100</f>
        <v>8.8603665555761548</v>
      </c>
      <c r="E56" s="6">
        <f>+Lasten!E79/Lasten!E10*100</f>
        <v>8.2143199463241636</v>
      </c>
      <c r="F56" s="6">
        <f>+Lasten!F79/Lasten!F10*100</f>
        <v>6.108654688647043</v>
      </c>
      <c r="G56" s="6">
        <f>+Lasten!G79/Lasten!G10*100</f>
        <v>5.3717989573875764</v>
      </c>
      <c r="H56" s="6">
        <f>+Lasten!H79/Lasten!H10*100</f>
        <v>5.5573657515405079</v>
      </c>
      <c r="I56" s="6">
        <f>+Lasten!I79/Lasten!I10*100</f>
        <v>5.7363393726977687</v>
      </c>
      <c r="J56" s="6">
        <f>+Lasten!J79/Lasten!J10*100</f>
        <v>5.730686424789992</v>
      </c>
      <c r="K56" s="6">
        <f>+Lasten!K79/Lasten!K10*100</f>
        <v>5.8734650534901327</v>
      </c>
      <c r="L56" s="6">
        <f>+Lasten!L79/Lasten!L10*100</f>
        <v>5.9546326478597393</v>
      </c>
      <c r="M56" s="6">
        <f>+Lasten!M79/Lasten!M10*100</f>
        <v>6.0119379911538626</v>
      </c>
      <c r="N56" s="6">
        <f>+Lasten!N79/Lasten!N10*100</f>
        <v>5.9561450797989046</v>
      </c>
      <c r="O56" s="6">
        <f>+Lasten!O79/Lasten!O10*100</f>
        <v>6.1718727888525144</v>
      </c>
      <c r="P56" s="6">
        <f>+Lasten!P79/Lasten!P10*100</f>
        <v>6.1694290976058932</v>
      </c>
      <c r="Q56" s="6">
        <f>(Lasten!Q79/Lasten!Q10)*100</f>
        <v>6.5670750305002041</v>
      </c>
      <c r="R56" s="6">
        <f>(Lasten!R79/Lasten!R10)*100</f>
        <v>6.2374121037582793</v>
      </c>
      <c r="S56" s="6">
        <f>(Lasten!S79/Lasten!S10)*100</f>
        <v>5.8028621512449359</v>
      </c>
      <c r="T56" s="6">
        <f>(Lasten!T79/Lasten!T10)*100</f>
        <v>5.6580289478022827</v>
      </c>
      <c r="U56" s="6">
        <f>(Lasten!U79/Lasten!U10)*100</f>
        <v>7.0890319644164261</v>
      </c>
    </row>
    <row r="57" spans="1:21" s="3" customFormat="1">
      <c r="A57" s="2" t="s">
        <v>25</v>
      </c>
      <c r="B57" s="6">
        <f>+Lasten!B80/Lasten!B11*100</f>
        <v>0</v>
      </c>
      <c r="C57" s="6">
        <f>+Lasten!C80/Lasten!C11*100</f>
        <v>11.63895486935867</v>
      </c>
      <c r="D57" s="6">
        <f>+Lasten!D80/Lasten!D11*100</f>
        <v>13.250366032210833</v>
      </c>
      <c r="E57" s="6">
        <f>+Lasten!E80/Lasten!E11*100</f>
        <v>11.675857108607051</v>
      </c>
      <c r="F57" s="6">
        <f>+Lasten!F80/Lasten!F11*100</f>
        <v>7.196721184942767</v>
      </c>
      <c r="G57" s="6">
        <f>+Lasten!G80/Lasten!G11*100</f>
        <v>7.4616204045132761</v>
      </c>
      <c r="H57" s="6">
        <f>+Lasten!H80/Lasten!H11*100</f>
        <v>7.3868707526020243</v>
      </c>
      <c r="I57" s="6">
        <f>+Lasten!I80/Lasten!I11*100</f>
        <v>8.689104319842933</v>
      </c>
      <c r="J57" s="6">
        <f>+Lasten!J80/Lasten!J11*100</f>
        <v>7.6339573918657182</v>
      </c>
      <c r="K57" s="6">
        <f>+Lasten!K80/Lasten!K11*100</f>
        <v>7.0943652410047502</v>
      </c>
      <c r="L57" s="6">
        <f>+Lasten!L80/Lasten!L11*100</f>
        <v>7.5096169928081613</v>
      </c>
      <c r="M57" s="6">
        <f>+Lasten!M80/Lasten!M11*100</f>
        <v>6.273578314936425</v>
      </c>
      <c r="N57" s="6">
        <f>+Lasten!N80/Lasten!N11*100</f>
        <v>6.3656147986942315</v>
      </c>
      <c r="O57" s="6">
        <f>+Lasten!O80/Lasten!O11*100</f>
        <v>6.7700052994170647</v>
      </c>
      <c r="P57" s="6">
        <f>+Lasten!P80/Lasten!P11*100</f>
        <v>6.2763645660232656</v>
      </c>
      <c r="Q57" s="6">
        <f>(Lasten!Q80/Lasten!Q11)*100</f>
        <v>5.9145129224652093</v>
      </c>
      <c r="R57" s="6">
        <f>(Lasten!R80/Lasten!R11)*100</f>
        <v>6.8246110325318243</v>
      </c>
      <c r="S57" s="6">
        <f>(Lasten!S80/Lasten!S11)*100</f>
        <v>6.4929279429780591</v>
      </c>
      <c r="T57" s="6">
        <f>(Lasten!T80/Lasten!T11)*100</f>
        <v>6.7600989282769985</v>
      </c>
      <c r="U57" s="6">
        <f>(Lasten!U80/Lasten!U11)*100</f>
        <v>7.615955473098329</v>
      </c>
    </row>
    <row r="58" spans="1:21" s="3" customFormat="1">
      <c r="A58" s="2" t="s">
        <v>26</v>
      </c>
      <c r="B58" s="6">
        <f>+Lasten!B81/Lasten!B12*100</f>
        <v>0</v>
      </c>
      <c r="C58" s="6">
        <f>+Lasten!C81/Lasten!C12*100</f>
        <v>11.122589531680442</v>
      </c>
      <c r="D58" s="6">
        <f>+Lasten!D81/Lasten!D12*100</f>
        <v>15.577235772357723</v>
      </c>
      <c r="E58" s="6">
        <f>+Lasten!E81/Lasten!E12*100</f>
        <v>11.92836584585865</v>
      </c>
      <c r="F58" s="6">
        <f>+Lasten!F81/Lasten!F12*100</f>
        <v>7.8986220472440953</v>
      </c>
      <c r="G58" s="6">
        <f>+Lasten!G81/Lasten!G12*100</f>
        <v>7.925840092699886</v>
      </c>
      <c r="H58" s="6">
        <f>+Lasten!H81/Lasten!H12*100</f>
        <v>6.0984060984060982</v>
      </c>
      <c r="I58" s="6">
        <f>+Lasten!I81/Lasten!I12*100</f>
        <v>7.3467581323301623</v>
      </c>
      <c r="J58" s="6">
        <f>+Lasten!J81/Lasten!J12*100</f>
        <v>7.8128400435255703</v>
      </c>
      <c r="K58" s="6">
        <f>+Lasten!K81/Lasten!K12*100</f>
        <v>7.9025685354408486</v>
      </c>
      <c r="L58" s="6">
        <f>+Lasten!L81/Lasten!L12*100</f>
        <v>7.8009398576231206</v>
      </c>
      <c r="M58" s="6">
        <f>+Lasten!M81/Lasten!M12*100</f>
        <v>7.6528574267402396</v>
      </c>
      <c r="N58" s="6">
        <f>+Lasten!N81/Lasten!N12*100</f>
        <v>7.1253091190892075</v>
      </c>
      <c r="O58" s="6">
        <f>+Lasten!O81/Lasten!O12*100</f>
        <v>6.8114084183709735</v>
      </c>
      <c r="P58" s="6">
        <f>+Lasten!P81/Lasten!P12*100</f>
        <v>7.6211106734935017</v>
      </c>
      <c r="Q58" s="6">
        <f>(Lasten!Q81/Lasten!Q12)*100</f>
        <v>6.6787537234122176</v>
      </c>
      <c r="R58" s="6">
        <f>(Lasten!R81/Lasten!R12)*100</f>
        <v>6.6450575915671202</v>
      </c>
      <c r="S58" s="6">
        <f>(Lasten!S81/Lasten!S12)*100</f>
        <v>7.1304319393126896</v>
      </c>
      <c r="T58" s="6">
        <f>(Lasten!T81/Lasten!T12)*100</f>
        <v>7.0001789239338628</v>
      </c>
      <c r="U58" s="6">
        <f>(Lasten!U81/Lasten!U12)*100</f>
        <v>6.6892968498454772</v>
      </c>
    </row>
    <row r="59" spans="1:21" s="3" customFormat="1">
      <c r="A59" s="2" t="s">
        <v>27</v>
      </c>
      <c r="B59" s="6">
        <f>+Lasten!B82/Lasten!B13*100</f>
        <v>0</v>
      </c>
      <c r="C59" s="6">
        <f>+Lasten!C82/Lasten!C13*100</f>
        <v>5.3190826535963325</v>
      </c>
      <c r="D59" s="6">
        <f>+Lasten!D82/Lasten!D13*100</f>
        <v>7.6259195665637796</v>
      </c>
      <c r="E59" s="6">
        <f>+Lasten!E82/Lasten!E13*100</f>
        <v>26.715297157113131</v>
      </c>
      <c r="F59" s="6">
        <f>+Lasten!F82/Lasten!F13*100</f>
        <v>5.144487371060027</v>
      </c>
      <c r="G59" s="6">
        <f>+Lasten!G82/Lasten!G13*100</f>
        <v>4.7530710536284424</v>
      </c>
      <c r="H59" s="6">
        <f>+Lasten!H82/Lasten!H13*100</f>
        <v>4.5733201783021249</v>
      </c>
      <c r="I59" s="6">
        <f>+Lasten!I82/Lasten!I13*100</f>
        <v>5.7817091454272864</v>
      </c>
      <c r="J59" s="6">
        <f>+Lasten!J82/Lasten!J13*100</f>
        <v>5.2439966453988056</v>
      </c>
      <c r="K59" s="6">
        <f>+Lasten!K82/Lasten!K13*100</f>
        <v>5.7900836562448257</v>
      </c>
      <c r="L59" s="6">
        <f>+Lasten!L82/Lasten!L13*100</f>
        <v>4.9047198790959463</v>
      </c>
      <c r="M59" s="6">
        <f>+Lasten!M82/Lasten!M13*100</f>
        <v>6.1591669172823353</v>
      </c>
      <c r="N59" s="6">
        <f>+Lasten!N82/Lasten!N13*100</f>
        <v>4.8207968344328975</v>
      </c>
      <c r="O59" s="6">
        <f>+Lasten!O82/Lasten!O13*100</f>
        <v>5.0864918307257101</v>
      </c>
      <c r="P59" s="6">
        <f>+Lasten!P82/Lasten!P13*100</f>
        <v>4.9876193845065444</v>
      </c>
      <c r="Q59" s="6">
        <f>(Lasten!Q82/Lasten!Q13)*100</f>
        <v>4.2843483935590596</v>
      </c>
      <c r="R59" s="6">
        <f>(Lasten!R82/Lasten!R13)*100</f>
        <v>4.6763016388330847</v>
      </c>
      <c r="S59" s="6">
        <f>(Lasten!S82/Lasten!S13)*100</f>
        <v>4.85686880590948</v>
      </c>
      <c r="T59" s="6">
        <f>(Lasten!T82/Lasten!T13)*100</f>
        <v>4.3921363700409435</v>
      </c>
      <c r="U59" s="6">
        <f>(Lasten!U82/Lasten!U13)*100</f>
        <v>4.4168421475848971</v>
      </c>
    </row>
    <row r="60" spans="1:21" s="3" customFormat="1">
      <c r="A60" s="2" t="s">
        <v>28</v>
      </c>
      <c r="B60" s="6">
        <f>+Lasten!B83/Lasten!B14*100</f>
        <v>0</v>
      </c>
      <c r="C60" s="6">
        <f>+Lasten!C83/Lasten!C14*100</f>
        <v>6.8465174624057283</v>
      </c>
      <c r="D60" s="6">
        <f>+Lasten!D83/Lasten!D14*100</f>
        <v>5.9259152742227723</v>
      </c>
      <c r="E60" s="6">
        <f>+Lasten!E83/Lasten!E14*100</f>
        <v>6.4554646124217614</v>
      </c>
      <c r="F60" s="6">
        <f>+Lasten!F83/Lasten!F14*100</f>
        <v>4.3722272399356967</v>
      </c>
      <c r="G60" s="6">
        <f>+Lasten!G83/Lasten!G14*100</f>
        <v>4.9669048119352794</v>
      </c>
      <c r="H60" s="6">
        <f>+Lasten!H83/Lasten!H14*100</f>
        <v>4.4043076739158593</v>
      </c>
      <c r="I60" s="6">
        <f>+Lasten!I83/Lasten!I14*100</f>
        <v>4.7146303250354373</v>
      </c>
      <c r="J60" s="6">
        <f>+Lasten!J83/Lasten!J14*100</f>
        <v>5.6824288017195048</v>
      </c>
      <c r="K60" s="6">
        <f>+Lasten!K83/Lasten!K14*100</f>
        <v>5.7159578618806082</v>
      </c>
      <c r="L60" s="6">
        <f>+Lasten!L83/Lasten!L14*100</f>
        <v>5.1528602168421704</v>
      </c>
      <c r="M60" s="6">
        <f>+Lasten!M83/Lasten!M14*100</f>
        <v>4.9601889197717917</v>
      </c>
      <c r="N60" s="6">
        <f>+Lasten!N83/Lasten!N14*100</f>
        <v>4.8392894560555382</v>
      </c>
      <c r="O60" s="6">
        <f>+Lasten!O83/Lasten!O14*100</f>
        <v>6.0098760605595185</v>
      </c>
      <c r="P60" s="6">
        <f>+Lasten!P83/Lasten!P14*100</f>
        <v>5.7017543859649118</v>
      </c>
      <c r="Q60" s="6">
        <f>(Lasten!Q83/Lasten!Q14)*100</f>
        <v>5.4682940930652695</v>
      </c>
      <c r="R60" s="6">
        <f>(Lasten!R83/Lasten!R14)*100</f>
        <v>5.4794754566734616</v>
      </c>
      <c r="S60" s="6">
        <f>(Lasten!S83/Lasten!S14)*100</f>
        <v>5.4532661856198361</v>
      </c>
      <c r="T60" s="6">
        <f>(Lasten!T83/Lasten!T14)*100</f>
        <v>4.9396360986292427</v>
      </c>
      <c r="U60" s="6">
        <f>(Lasten!U83/Lasten!U14)*100</f>
        <v>5.5788695785411306</v>
      </c>
    </row>
    <row r="61" spans="1:21" s="3" customFormat="1">
      <c r="A61" s="2" t="s">
        <v>29</v>
      </c>
      <c r="B61" s="6">
        <f>+Lasten!B84/Lasten!B15*100</f>
        <v>0</v>
      </c>
      <c r="C61" s="6">
        <f>+Lasten!C84/Lasten!C15*100</f>
        <v>16.124739338160893</v>
      </c>
      <c r="D61" s="6">
        <f>+Lasten!D84/Lasten!D15*100</f>
        <v>22.588783068783069</v>
      </c>
      <c r="E61" s="6">
        <f>+Lasten!E84/Lasten!E15*100</f>
        <v>15.620444161088084</v>
      </c>
      <c r="F61" s="6">
        <f>+Lasten!F84/Lasten!F15*100</f>
        <v>10.504911446462248</v>
      </c>
      <c r="G61" s="6">
        <f>+Lasten!G84/Lasten!G15*100</f>
        <v>12.248041443047191</v>
      </c>
      <c r="H61" s="6">
        <f>+Lasten!H84/Lasten!H15*100</f>
        <v>10.419909618233145</v>
      </c>
      <c r="I61" s="6">
        <f>+Lasten!I84/Lasten!I15*100</f>
        <v>10.616256166089229</v>
      </c>
      <c r="J61" s="6">
        <f>+Lasten!J84/Lasten!J15*100</f>
        <v>10.601952532043404</v>
      </c>
      <c r="K61" s="6">
        <f>+Lasten!K84/Lasten!K15*100</f>
        <v>9.4723376458420283</v>
      </c>
      <c r="L61" s="6">
        <f>+Lasten!L84/Lasten!L15*100</f>
        <v>10.869441948138309</v>
      </c>
      <c r="M61" s="6">
        <f>+Lasten!M84/Lasten!M15*100</f>
        <v>11.835275384440406</v>
      </c>
      <c r="N61" s="6">
        <f>+Lasten!N84/Lasten!N15*100</f>
        <v>10.571562490501687</v>
      </c>
      <c r="O61" s="6">
        <f>+Lasten!O84/Lasten!O15*100</f>
        <v>9.6147662417941255</v>
      </c>
      <c r="P61" s="6">
        <f>+Lasten!P84/Lasten!P15*100</f>
        <v>10.992809734513273</v>
      </c>
      <c r="Q61" s="6">
        <f>(Lasten!Q84/Lasten!Q15)*100</f>
        <v>10.586186947911798</v>
      </c>
      <c r="R61" s="6">
        <f>(Lasten!R84/Lasten!R15)*100</f>
        <v>9.2658619884446409</v>
      </c>
      <c r="S61" s="6">
        <f>(Lasten!S84/Lasten!S15)*100</f>
        <v>9.6517111035258729</v>
      </c>
      <c r="T61" s="6">
        <f>(Lasten!T84/Lasten!T15)*100</f>
        <v>9.7111542201070904</v>
      </c>
      <c r="U61" s="6">
        <f>(Lasten!U84/Lasten!U15)*100</f>
        <v>10.46574702788001</v>
      </c>
    </row>
    <row r="62" spans="1:21" s="3" customFormat="1">
      <c r="A62" s="2" t="s">
        <v>30</v>
      </c>
      <c r="B62" s="6">
        <f>+Lasten!B85/Lasten!B16*100</f>
        <v>0</v>
      </c>
      <c r="C62" s="6">
        <f>+Lasten!C85/Lasten!C16*100</f>
        <v>13.75811688311688</v>
      </c>
      <c r="D62" s="6">
        <f>+Lasten!D85/Lasten!D16*100</f>
        <v>15.149166989538937</v>
      </c>
      <c r="E62" s="6">
        <f>+Lasten!E85/Lasten!E16*100</f>
        <v>15.282392026578073</v>
      </c>
      <c r="F62" s="6">
        <f>+Lasten!F85/Lasten!F16*100</f>
        <v>8.0861581920903944</v>
      </c>
      <c r="G62" s="6">
        <f>+Lasten!G85/Lasten!G16*100</f>
        <v>8.0304603669089669</v>
      </c>
      <c r="H62" s="6">
        <f>+Lasten!H85/Lasten!H16*100</f>
        <v>6.9155844155844166</v>
      </c>
      <c r="I62" s="6">
        <f>+Lasten!I85/Lasten!I16*100</f>
        <v>6.6115702479338845</v>
      </c>
      <c r="J62" s="6">
        <f>+Lasten!J85/Lasten!J16*100</f>
        <v>7.4173070497828268</v>
      </c>
      <c r="K62" s="6">
        <f>+Lasten!K85/Lasten!K16*100</f>
        <v>7.2285251215559159</v>
      </c>
      <c r="L62" s="6">
        <f>+Lasten!L85/Lasten!L16*100</f>
        <v>6.7748091603053435</v>
      </c>
      <c r="M62" s="6">
        <f>+Lasten!M85/Lasten!M16*100</f>
        <v>6.5210509654954105</v>
      </c>
      <c r="N62" s="6">
        <f>+Lasten!N85/Lasten!N16*100</f>
        <v>6.0394537177541725</v>
      </c>
      <c r="O62" s="6">
        <f>+Lasten!O85/Lasten!O16*100</f>
        <v>5.942622950819672</v>
      </c>
      <c r="P62" s="6">
        <f>+Lasten!P85/Lasten!P16*100</f>
        <v>5.5770292655991165</v>
      </c>
      <c r="Q62" s="6">
        <f>(Lasten!Q85/Lasten!Q16)*100</f>
        <v>6.1098221191028621</v>
      </c>
      <c r="R62" s="6">
        <f>(Lasten!R85/Lasten!R16)*100</f>
        <v>5.4714215925744991</v>
      </c>
      <c r="S62" s="6">
        <f>(Lasten!S85/Lasten!S16)*100</f>
        <v>5.0313007187572447</v>
      </c>
      <c r="T62" s="6">
        <f>(Lasten!T85/Lasten!T16)*100</f>
        <v>5.9169023276049595</v>
      </c>
      <c r="U62" s="6">
        <f>(Lasten!U85/Lasten!U16)*100</f>
        <v>6.3197026022304827</v>
      </c>
    </row>
    <row r="63" spans="1:21" s="3" customFormat="1">
      <c r="A63" s="2" t="s">
        <v>31</v>
      </c>
      <c r="B63" s="6">
        <f>+Lasten!B86/Lasten!B17*100</f>
        <v>0</v>
      </c>
      <c r="C63" s="6">
        <f>+Lasten!C86/Lasten!C17*100</f>
        <v>6.5234075211051419</v>
      </c>
      <c r="D63" s="6">
        <f>+Lasten!D86/Lasten!D17*100</f>
        <v>6.9212410501193311</v>
      </c>
      <c r="E63" s="6">
        <f>+Lasten!E86/Lasten!E17*100</f>
        <v>8.0941869021339219</v>
      </c>
      <c r="F63" s="6">
        <f>+Lasten!F86/Lasten!F17*100</f>
        <v>6.7734887108521491</v>
      </c>
      <c r="G63" s="6">
        <f>+Lasten!G86/Lasten!G17*100</f>
        <v>6.3671622495151903</v>
      </c>
      <c r="H63" s="6">
        <f>+Lasten!H86/Lasten!H17*100</f>
        <v>7.3468078280397826</v>
      </c>
      <c r="I63" s="6">
        <f>+Lasten!I86/Lasten!I17*100</f>
        <v>7.0463320463320462</v>
      </c>
      <c r="J63" s="6">
        <f>+Lasten!J86/Lasten!J17*100</f>
        <v>6.7010309278350526</v>
      </c>
      <c r="K63" s="6">
        <f>+Lasten!K86/Lasten!K17*100</f>
        <v>6.4939119575398063</v>
      </c>
      <c r="L63" s="6">
        <f>+Lasten!L86/Lasten!L17*100</f>
        <v>7.6115485564304457</v>
      </c>
      <c r="M63" s="6">
        <f>+Lasten!M86/Lasten!M17*100</f>
        <v>7.1914480077745386</v>
      </c>
      <c r="N63" s="6">
        <f>+Lasten!N86/Lasten!N17*100</f>
        <v>7.0520965692503168</v>
      </c>
      <c r="O63" s="6">
        <f>+Lasten!O86/Lasten!O17*100</f>
        <v>6.8424356559949775</v>
      </c>
      <c r="P63" s="6">
        <f>+Lasten!P86/Lasten!P17*100</f>
        <v>7.1278195488721803</v>
      </c>
      <c r="Q63" s="6">
        <f>(Lasten!Q86/Lasten!Q17)*100</f>
        <v>6.41573994867408</v>
      </c>
      <c r="R63" s="6">
        <f>(Lasten!R86/Lasten!R17)*100</f>
        <v>6.1274509803921573</v>
      </c>
      <c r="S63" s="6">
        <f>(Lasten!S86/Lasten!S17)*100</f>
        <v>5.4794520547945202</v>
      </c>
      <c r="T63" s="6">
        <f>(Lasten!T86/Lasten!T17)*100</f>
        <v>7.6662908680947011</v>
      </c>
      <c r="U63" s="6">
        <f>(Lasten!U86/Lasten!U17)*100</f>
        <v>6.6828184938421158</v>
      </c>
    </row>
    <row r="64" spans="1:21" s="3" customFormat="1">
      <c r="A64" s="2" t="s">
        <v>32</v>
      </c>
      <c r="B64" s="6">
        <f>+Lasten!B87/Lasten!B18*100</f>
        <v>0</v>
      </c>
      <c r="C64" s="6">
        <f>+Lasten!C87/Lasten!C18*100</f>
        <v>14.189014898821437</v>
      </c>
      <c r="D64" s="6">
        <f>+Lasten!D87/Lasten!D18*100</f>
        <v>10.394656562088565</v>
      </c>
      <c r="E64" s="6">
        <f>+Lasten!E87/Lasten!E18*100</f>
        <v>9.8566881593411075</v>
      </c>
      <c r="F64" s="6">
        <f>+Lasten!F87/Lasten!F18*100</f>
        <v>6.704413122916919</v>
      </c>
      <c r="G64" s="6">
        <f>+Lasten!G87/Lasten!G18*100</f>
        <v>7.7005865576064148</v>
      </c>
      <c r="H64" s="6">
        <f>+Lasten!H87/Lasten!H18*100</f>
        <v>7.7101112832005381</v>
      </c>
      <c r="I64" s="6">
        <f>+Lasten!I87/Lasten!I18*100</f>
        <v>8.1833391980984871</v>
      </c>
      <c r="J64" s="6">
        <f>+Lasten!J87/Lasten!J18*100</f>
        <v>8.2802527217930599</v>
      </c>
      <c r="K64" s="6">
        <f>+Lasten!K87/Lasten!K18*100</f>
        <v>7.7046154229273869</v>
      </c>
      <c r="L64" s="6">
        <f>+Lasten!L87/Lasten!L18*100</f>
        <v>7.6957004551355235</v>
      </c>
      <c r="M64" s="6">
        <f>+Lasten!M87/Lasten!M18*100</f>
        <v>8.5554841693281336</v>
      </c>
      <c r="N64" s="6">
        <f>+Lasten!N87/Lasten!N18*100</f>
        <v>7.9407369095266596</v>
      </c>
      <c r="O64" s="6">
        <f>+Lasten!O87/Lasten!O18*100</f>
        <v>7.4068796312359044</v>
      </c>
      <c r="P64" s="6">
        <f>+Lasten!P87/Lasten!P18*100</f>
        <v>7.3731343283582094</v>
      </c>
      <c r="Q64" s="6">
        <f>(Lasten!Q87/Lasten!Q18)*100</f>
        <v>6.3906639971476356</v>
      </c>
      <c r="R64" s="6">
        <f>(Lasten!R87/Lasten!R18)*100</f>
        <v>6.4620279818445567</v>
      </c>
      <c r="S64" s="6">
        <f>(Lasten!S87/Lasten!S18)*100</f>
        <v>6.8182034741345623</v>
      </c>
      <c r="T64" s="6">
        <f>(Lasten!T87/Lasten!T18)*100</f>
        <v>6.5757013721323876</v>
      </c>
      <c r="U64" s="6">
        <f>(Lasten!U87/Lasten!U18)*100</f>
        <v>8.0286908290834571</v>
      </c>
    </row>
    <row r="65" spans="1:21" s="3" customFormat="1">
      <c r="A65" s="3" t="s">
        <v>33</v>
      </c>
      <c r="B65" s="8">
        <f>+Lasten!B88/Lasten!B19*100</f>
        <v>0</v>
      </c>
      <c r="C65" s="8">
        <f>+Lasten!C88/Lasten!C19*100</f>
        <v>9.7219167736348258</v>
      </c>
      <c r="D65" s="8">
        <f>+Lasten!D88/Lasten!D19*100</f>
        <v>11.304256721856138</v>
      </c>
      <c r="E65" s="8">
        <f>+Lasten!E88/Lasten!E19*100</f>
        <v>11.86233717960477</v>
      </c>
      <c r="F65" s="8">
        <f>+Lasten!F88/Lasten!F19*100</f>
        <v>7.8508508162448907</v>
      </c>
      <c r="G65" s="8">
        <f>+Lasten!G88/Lasten!G19*100</f>
        <v>7.8040479479037197</v>
      </c>
      <c r="H65" s="8">
        <f>+Lasten!H88/Lasten!H19*100</f>
        <v>7.4738888102166809</v>
      </c>
      <c r="I65" s="8">
        <f>+Lasten!I88/Lasten!I19*100</f>
        <v>7.9124230874184649</v>
      </c>
      <c r="J65" s="8">
        <f>+Lasten!J88/Lasten!J19*100</f>
        <v>7.558496159891634</v>
      </c>
      <c r="K65" s="8">
        <f>+Lasten!K88/Lasten!K19*100</f>
        <v>7.4676678699405876</v>
      </c>
      <c r="L65" s="8">
        <f>+Lasten!L88/Lasten!L19*100</f>
        <v>7.579320569781471</v>
      </c>
      <c r="M65" s="8">
        <f>+Lasten!M88/Lasten!M19*100</f>
        <v>7.7480546720643737</v>
      </c>
      <c r="N65" s="8">
        <f>+Lasten!N88/Lasten!N19*100</f>
        <v>7.2297712561893626</v>
      </c>
      <c r="O65" s="8">
        <f>+Lasten!O88/Lasten!O19*100</f>
        <v>6.7358666362411324</v>
      </c>
      <c r="P65" s="8">
        <f>+Lasten!P88/Lasten!P19*100</f>
        <v>7.1453728357494057</v>
      </c>
      <c r="Q65" s="8">
        <f>(Lasten!Q88/Lasten!Q19)*100</f>
        <v>6.5849466412982212</v>
      </c>
      <c r="R65" s="8">
        <f>(Lasten!R88/Lasten!R19)*100</f>
        <v>6.4507747991293041</v>
      </c>
      <c r="S65" s="8">
        <f>(Lasten!S88/Lasten!S19)*100</f>
        <v>6.254747856664558</v>
      </c>
      <c r="T65" s="8">
        <f>(Lasten!T88/Lasten!T19)*100</f>
        <v>6.4515457606937359</v>
      </c>
      <c r="U65" s="6">
        <f>(Lasten!U88/Lasten!U19)*100</f>
        <v>7.3080829445980617</v>
      </c>
    </row>
    <row r="66" spans="1:21" s="3" customFormat="1">
      <c r="A66" s="2" t="s">
        <v>34</v>
      </c>
      <c r="B66" s="6">
        <f>+Lasten!B89/Lasten!B20*100</f>
        <v>0</v>
      </c>
      <c r="C66" s="6">
        <f>+Lasten!C89/Lasten!C20*100</f>
        <v>5.2268811028144739</v>
      </c>
      <c r="D66" s="6">
        <f>+Lasten!D89/Lasten!D20*100</f>
        <v>7.2556551429790863</v>
      </c>
      <c r="E66" s="6">
        <f>+Lasten!E89/Lasten!E20*100</f>
        <v>6.6179803575925469</v>
      </c>
      <c r="F66" s="6">
        <f>+Lasten!F89/Lasten!F20*100</f>
        <v>4.2084746986212371</v>
      </c>
      <c r="G66" s="6">
        <f>+Lasten!G89/Lasten!G20*100</f>
        <v>4.315875422839146</v>
      </c>
      <c r="H66" s="6">
        <f>+Lasten!H89/Lasten!H20*100</f>
        <v>4.270566727605118</v>
      </c>
      <c r="I66" s="6">
        <f>+Lasten!I89/Lasten!I20*100</f>
        <v>4.4613680799573414</v>
      </c>
      <c r="J66" s="6">
        <f>+Lasten!J89/Lasten!J20*100</f>
        <v>4.1240981240981247</v>
      </c>
      <c r="K66" s="6">
        <f>+Lasten!K89/Lasten!K20*100</f>
        <v>3.897939660465183</v>
      </c>
      <c r="L66" s="6">
        <f>+Lasten!L89/Lasten!L20*100</f>
        <v>4.2412309255760041</v>
      </c>
      <c r="M66" s="6">
        <f>+Lasten!M89/Lasten!M20*100</f>
        <v>4.0817000478840217</v>
      </c>
      <c r="N66" s="6">
        <f>+Lasten!N89/Lasten!N20*100</f>
        <v>4.0991808422230891</v>
      </c>
      <c r="O66" s="6">
        <f>+Lasten!O89/Lasten!O20*100</f>
        <v>4.1076002022805493</v>
      </c>
      <c r="P66" s="6">
        <f>+Lasten!P89/Lasten!P20*100</f>
        <v>3.9513677811550156</v>
      </c>
      <c r="Q66" s="6">
        <f>(Lasten!Q89/Lasten!Q20)*100</f>
        <v>3.17743505057356</v>
      </c>
      <c r="R66" s="6">
        <f>(Lasten!R89/Lasten!R20)*100</f>
        <v>3.3824137292073493</v>
      </c>
      <c r="S66" s="6">
        <f>(Lasten!S89/Lasten!S20)*100</f>
        <v>3.0322470836224613</v>
      </c>
      <c r="T66" s="6">
        <f>(Lasten!T89/Lasten!T20)*100</f>
        <v>2.6314634360460012</v>
      </c>
      <c r="U66" s="6">
        <f>(Lasten!U89/Lasten!U20)*100</f>
        <v>3.0463809949019325</v>
      </c>
    </row>
    <row r="67" spans="1:21" s="3" customFormat="1">
      <c r="A67" s="2" t="s">
        <v>35</v>
      </c>
      <c r="B67" s="23"/>
      <c r="C67" s="23"/>
      <c r="D67" s="23"/>
      <c r="E67" s="23"/>
      <c r="F67" s="23"/>
      <c r="G67" s="23"/>
      <c r="H67" s="6">
        <f>+Lasten!H90/Lasten!H21*100</f>
        <v>3.2373150105708244</v>
      </c>
      <c r="I67" s="6">
        <f>+Lasten!I90/Lasten!I21*100</f>
        <v>3.2105684547638109</v>
      </c>
      <c r="J67" s="6">
        <f>+Lasten!J90/Lasten!J21*100</f>
        <v>12.197734925007653</v>
      </c>
      <c r="K67" s="6">
        <f>+Lasten!K90/Lasten!K21*100</f>
        <v>9.8827916888652094</v>
      </c>
      <c r="L67" s="6">
        <f>+Lasten!L90/Lasten!L21*100</f>
        <v>11.153764128812114</v>
      </c>
      <c r="M67" s="6">
        <f>+Lasten!M90/Lasten!M21*100</f>
        <v>11.314952279957582</v>
      </c>
      <c r="N67" s="6">
        <f>+Lasten!N90/Lasten!N21*100</f>
        <v>10.320156680922498</v>
      </c>
      <c r="O67" s="6">
        <f>+Lasten!O90/Lasten!O21*100</f>
        <v>10.048496605237634</v>
      </c>
      <c r="P67" s="6">
        <f>+Lasten!P90/Lasten!P21*100</f>
        <v>9.6491228070175445</v>
      </c>
      <c r="Q67" s="6">
        <f>(Lasten!Q90/Lasten!Q21)*100</f>
        <v>8.730430807907668</v>
      </c>
      <c r="R67" s="6">
        <f>(Lasten!R90/Lasten!R21)*100</f>
        <v>6.7769424320975453</v>
      </c>
      <c r="S67" s="6">
        <f>(Lasten!S90/Lasten!S21)*100</f>
        <v>7.9376441581165986</v>
      </c>
      <c r="T67" s="6">
        <f>(Lasten!T90/Lasten!T21)*100</f>
        <v>7.8421546121762731</v>
      </c>
      <c r="U67" s="6">
        <f>(Lasten!U90/Lasten!U21)*100</f>
        <v>7.8116425345096889</v>
      </c>
    </row>
    <row r="68" spans="1:21" s="3" customFormat="1">
      <c r="A68" s="2" t="s">
        <v>36</v>
      </c>
      <c r="B68" s="23"/>
      <c r="C68" s="23"/>
      <c r="D68" s="23"/>
      <c r="E68" s="23"/>
      <c r="F68" s="23"/>
      <c r="G68" s="23"/>
      <c r="H68" s="6">
        <f>+Lasten!H91/Lasten!H22*100</f>
        <v>5.8618976651763539</v>
      </c>
      <c r="I68" s="6">
        <f>+Lasten!I91/Lasten!I22*100</f>
        <v>3.9566650965614696</v>
      </c>
      <c r="J68" s="6">
        <f>+Lasten!J91/Lasten!J22*100</f>
        <v>3.2885595182955072</v>
      </c>
      <c r="K68" s="6">
        <f>+Lasten!K91/Lasten!K22*100</f>
        <v>7.5022461814914649</v>
      </c>
      <c r="L68" s="6">
        <f>+Lasten!L91/Lasten!L22*100</f>
        <v>6.2138728323699421</v>
      </c>
      <c r="M68" s="6">
        <f>+Lasten!M91/Lasten!M22*100</f>
        <v>5.5027711797308001</v>
      </c>
      <c r="N68" s="6">
        <f>+Lasten!N91/Lasten!N22*100</f>
        <v>5.926814921052654</v>
      </c>
      <c r="O68" s="6">
        <f>+Lasten!O91/Lasten!O22*100</f>
        <v>6.444541867601929</v>
      </c>
      <c r="P68" s="6">
        <f>+Lasten!P91/Lasten!P22*100</f>
        <v>8.6956521739130448</v>
      </c>
      <c r="Q68" s="6">
        <f>(Lasten!Q91/Lasten!Q22)*100</f>
        <v>7.6231382416922688</v>
      </c>
      <c r="R68" s="6">
        <f>(Lasten!R91/Lasten!R22)*100</f>
        <v>7.613138973599276</v>
      </c>
      <c r="S68" s="6">
        <f>(Lasten!S91/Lasten!S22)*100</f>
        <v>8.2011605415860735</v>
      </c>
      <c r="T68" s="6">
        <f>(Lasten!T91/Lasten!T22)*100</f>
        <v>6.5981236997958774</v>
      </c>
      <c r="U68" s="6">
        <f>(Lasten!U91/Lasten!U22)*100</f>
        <v>8.508602249838388</v>
      </c>
    </row>
    <row r="69" spans="1:21" s="3" customFormat="1">
      <c r="A69" s="2" t="s">
        <v>37</v>
      </c>
      <c r="B69" s="23"/>
      <c r="C69" s="23"/>
      <c r="D69" s="23"/>
      <c r="E69" s="23"/>
      <c r="F69" s="23"/>
      <c r="G69" s="23"/>
      <c r="H69" s="6">
        <f>+Lasten!H92/Lasten!H23*100</f>
        <v>2.5028604118993134</v>
      </c>
      <c r="I69" s="6">
        <f>+Lasten!I92/Lasten!I23*100</f>
        <v>2.9087568891610531</v>
      </c>
      <c r="J69" s="6">
        <f>+Lasten!J92/Lasten!J23*100</f>
        <v>3.8231592196349902</v>
      </c>
      <c r="K69" s="6">
        <f>+Lasten!K92/Lasten!K23*100</f>
        <v>4.1998671978751654</v>
      </c>
      <c r="L69" s="6">
        <f>+Lasten!L92/Lasten!L23*100</f>
        <v>3.6146522510892369</v>
      </c>
      <c r="M69" s="6">
        <f>+Lasten!M92/Lasten!M23*100</f>
        <v>2.5933609958506221</v>
      </c>
      <c r="N69" s="6">
        <f>+Lasten!N92/Lasten!N23*100</f>
        <v>3.2868050043956134</v>
      </c>
      <c r="O69" s="6">
        <f>+Lasten!O92/Lasten!O23*100</f>
        <v>2.6238678742674484</v>
      </c>
      <c r="P69" s="6">
        <f>+Lasten!P92/Lasten!P23*100</f>
        <v>2.5641025641025643</v>
      </c>
      <c r="Q69" s="6">
        <f>(Lasten!Q92/Lasten!Q23)*100</f>
        <v>2.8508166532307571</v>
      </c>
      <c r="R69" s="6">
        <f>(Lasten!R92/Lasten!R23)*100</f>
        <v>2.0624168644307268</v>
      </c>
      <c r="S69" s="6">
        <f>(Lasten!S92/Lasten!S23)*100</f>
        <v>1.6586185177409194</v>
      </c>
      <c r="T69" s="6">
        <f>(Lasten!T92/Lasten!T23)*100</f>
        <v>1.9477677081278055</v>
      </c>
      <c r="U69" s="6">
        <f>(Lasten!U92/Lasten!U23)*100</f>
        <v>2.0009677620104154</v>
      </c>
    </row>
    <row r="70" spans="1:21" s="3" customFormat="1">
      <c r="A70" s="2" t="s">
        <v>38</v>
      </c>
      <c r="B70" s="23"/>
      <c r="C70" s="23"/>
      <c r="D70" s="23"/>
      <c r="E70" s="23"/>
      <c r="F70" s="23"/>
      <c r="G70" s="23"/>
      <c r="H70" s="6">
        <f>+Lasten!H93/Lasten!H24*100</f>
        <v>3.4668461797374617</v>
      </c>
      <c r="I70" s="6">
        <f>+Lasten!I93/Lasten!I24*100</f>
        <v>3.3999403519236506</v>
      </c>
      <c r="J70" s="6">
        <f>+Lasten!J93/Lasten!J24*100</f>
        <v>5.3772522522522523</v>
      </c>
      <c r="K70" s="6">
        <f>+Lasten!K93/Lasten!K24*100</f>
        <v>3.0856261249678583</v>
      </c>
      <c r="L70" s="6">
        <f>+Lasten!L93/Lasten!L24*100</f>
        <v>3.3701806416823943</v>
      </c>
      <c r="M70" s="6">
        <f>+Lasten!M93/Lasten!M24*100</f>
        <v>3.8022813688212933</v>
      </c>
      <c r="N70" s="6">
        <f>+Lasten!N93/Lasten!N24*100</f>
        <v>4.8675551645287838</v>
      </c>
      <c r="O70" s="6">
        <f>+Lasten!O93/Lasten!O24*100</f>
        <v>4.6146044624746443</v>
      </c>
      <c r="P70" s="6">
        <f>+Lasten!P93/Lasten!P24*100</f>
        <v>4.4444444444444446</v>
      </c>
      <c r="Q70" s="6">
        <f>(Lasten!Q93/Lasten!Q24)*100</f>
        <v>5.3039267721810859</v>
      </c>
      <c r="R70" s="6">
        <f>(Lasten!R93/Lasten!R24)*100</f>
        <v>3.0918554805846949</v>
      </c>
      <c r="S70" s="6">
        <f>(Lasten!S93/Lasten!S24)*100</f>
        <v>3.5575679172056924</v>
      </c>
      <c r="T70" s="6">
        <f>(Lasten!T93/Lasten!T24)*100</f>
        <v>6.1573243239833646</v>
      </c>
      <c r="U70" s="6">
        <f>(Lasten!U93/Lasten!U24)*100</f>
        <v>6.3734708002624689</v>
      </c>
    </row>
    <row r="71" spans="1:21" s="3" customFormat="1">
      <c r="A71" s="3" t="str">
        <f>A25</f>
        <v>Totaal (incl. kleine universiteiten)</v>
      </c>
      <c r="B71" s="8">
        <f>+Lasten!B94/Lasten!B25*100</f>
        <v>0</v>
      </c>
      <c r="C71" s="8">
        <f>+Lasten!C94/Lasten!C25*100</f>
        <v>9.6646219884924207</v>
      </c>
      <c r="D71" s="8">
        <f>+Lasten!D94/Lasten!D25*100</f>
        <v>11.252839498811804</v>
      </c>
      <c r="E71" s="8">
        <f>+Lasten!E94/Lasten!E25*100</f>
        <v>11.794835115063339</v>
      </c>
      <c r="F71" s="8">
        <f>+Lasten!F94/Lasten!F25*100</f>
        <v>7.8035501924634865</v>
      </c>
      <c r="G71" s="8">
        <f>+Lasten!G94/Lasten!G25*100</f>
        <v>7.7621247384320853</v>
      </c>
      <c r="H71" s="8">
        <f>+Lasten!H94/Lasten!H25*100</f>
        <v>7.4168249777953221</v>
      </c>
      <c r="I71" s="8">
        <f>+Lasten!I94/Lasten!I25*100</f>
        <v>7.851249784970606</v>
      </c>
      <c r="J71" s="8">
        <f>+Lasten!J94/Lasten!J25*100</f>
        <v>7.5223990480766636</v>
      </c>
      <c r="K71" s="8">
        <f>+Lasten!K94/Lasten!K25*100</f>
        <v>7.4254155954213346</v>
      </c>
      <c r="L71" s="8">
        <f>+Lasten!L94/Lasten!L25*100</f>
        <v>7.5439200826730959</v>
      </c>
      <c r="M71" s="8">
        <f>+Lasten!M94/Lasten!M25*100</f>
        <v>7.7105553577484027</v>
      </c>
      <c r="N71" s="8">
        <f>+Lasten!N94/Lasten!N25*100</f>
        <v>7.2006971487862632</v>
      </c>
      <c r="O71" s="8">
        <f>+Lasten!O94/Lasten!O25*100</f>
        <v>6.7116517107527152</v>
      </c>
      <c r="P71" s="8">
        <f>+Lasten!P94/Lasten!P25*100</f>
        <v>7.1139483456419255</v>
      </c>
      <c r="Q71" s="8">
        <f>(Lasten!Q94/Lasten!Q25)*100</f>
        <v>6.5530920080796307</v>
      </c>
      <c r="R71" s="8">
        <f>(Lasten!R94/Lasten!R25)*100</f>
        <v>6.4173458462465609</v>
      </c>
      <c r="S71" s="8">
        <f>(Lasten!S94/Lasten!S25)*100</f>
        <v>6.221739733098806</v>
      </c>
      <c r="T71" s="8">
        <f>(Lasten!T94/Lasten!T25)*100</f>
        <v>6.4097349742542873</v>
      </c>
      <c r="U71" s="6">
        <f>(Lasten!U94/Lasten!U25)*100</f>
        <v>7.2615751937801924</v>
      </c>
    </row>
    <row r="72" spans="1:21">
      <c r="B72" s="6"/>
      <c r="C72" s="6"/>
      <c r="D72" s="6"/>
    </row>
    <row r="73" spans="1:21" ht="15">
      <c r="A73" s="16" t="s">
        <v>85</v>
      </c>
    </row>
    <row r="74" spans="1:21">
      <c r="A74" s="3"/>
      <c r="B74" s="3">
        <v>2004</v>
      </c>
      <c r="C74" s="3">
        <v>2005</v>
      </c>
      <c r="D74" s="3">
        <v>2006</v>
      </c>
      <c r="E74" s="3">
        <v>2007</v>
      </c>
      <c r="F74" s="3">
        <v>2008</v>
      </c>
      <c r="G74" s="3">
        <v>2009</v>
      </c>
      <c r="H74" s="3">
        <v>2010</v>
      </c>
      <c r="I74" s="3">
        <v>2011</v>
      </c>
      <c r="J74" s="3">
        <v>2012</v>
      </c>
      <c r="K74" s="3">
        <v>2013</v>
      </c>
      <c r="L74" s="3">
        <v>2014</v>
      </c>
      <c r="M74" s="3">
        <v>2015</v>
      </c>
      <c r="N74" s="3">
        <v>2016</v>
      </c>
      <c r="O74" s="3">
        <v>2017</v>
      </c>
      <c r="P74" s="3">
        <v>2018</v>
      </c>
      <c r="Q74" s="3">
        <v>2019</v>
      </c>
      <c r="R74" s="3">
        <v>2020</v>
      </c>
      <c r="S74" s="3">
        <v>2021</v>
      </c>
      <c r="T74" s="3">
        <v>2022</v>
      </c>
      <c r="U74" s="3">
        <v>2023</v>
      </c>
    </row>
    <row r="75" spans="1:21">
      <c r="A75" s="2" t="s">
        <v>20</v>
      </c>
      <c r="B75" s="6">
        <f>+Lasten!B99/Lasten!B6*100</f>
        <v>27.0996640537514</v>
      </c>
      <c r="C75" s="6">
        <f>+Lasten!C99/Lasten!C6*100</f>
        <v>16.913537719600413</v>
      </c>
      <c r="D75" s="6">
        <f>+Lasten!D99/Lasten!D6*100</f>
        <v>15.03809208347135</v>
      </c>
      <c r="E75" s="6">
        <f>+Lasten!E99/Lasten!E6*100</f>
        <v>14.745222929936306</v>
      </c>
      <c r="F75" s="6">
        <f>+Lasten!F99/Lasten!F6*100</f>
        <v>21.337508387385373</v>
      </c>
      <c r="G75" s="6">
        <f>+Lasten!G99/Lasten!G6*100</f>
        <v>22.428694900605013</v>
      </c>
      <c r="H75" s="6">
        <f>+Lasten!H99/Lasten!H6*100</f>
        <v>20.418516169942926</v>
      </c>
      <c r="I75" s="6">
        <f>+Lasten!I99/Lasten!I6*100</f>
        <v>20.102354145342886</v>
      </c>
      <c r="J75" s="6">
        <f>+Lasten!J99/Lasten!J6*100</f>
        <v>19.336337566571078</v>
      </c>
      <c r="K75" s="6">
        <f>+Lasten!K99/Lasten!K6*100</f>
        <v>18.93791487700117</v>
      </c>
      <c r="L75" s="6">
        <f>+Lasten!L99/Lasten!L6*100</f>
        <v>20.038058991436728</v>
      </c>
      <c r="M75" s="6">
        <f>+Lasten!M99/Lasten!M6*100</f>
        <v>20.601934790397706</v>
      </c>
      <c r="N75" s="6">
        <f>+Lasten!N99/Lasten!N6*100</f>
        <v>19.737066757725795</v>
      </c>
      <c r="O75" s="6">
        <f>+Lasten!O99/Lasten!O6*100</f>
        <v>18.908794788273614</v>
      </c>
      <c r="P75" s="6">
        <f>+Lasten!P99/Lasten!P6*100</f>
        <v>18.878965198644902</v>
      </c>
      <c r="Q75" s="6">
        <f>(Lasten!Q99/Lasten!Q6)*100</f>
        <v>18.928312816799419</v>
      </c>
      <c r="R75" s="6">
        <f>(Lasten!R99/Lasten!R6)*100</f>
        <v>16.215441913765936</v>
      </c>
      <c r="S75" s="6">
        <f>(Lasten!S99/Lasten!S6)*100</f>
        <v>16.003184713375795</v>
      </c>
      <c r="T75" s="6">
        <f>(Lasten!T99+Lasten!T122)/Lasten!T6*100</f>
        <v>17.762011451331837</v>
      </c>
      <c r="U75" s="6">
        <f>(Lasten!U99+Lasten!U122)/Lasten!U6*100</f>
        <v>17.284642097009069</v>
      </c>
    </row>
    <row r="76" spans="1:21">
      <c r="A76" s="2" t="s">
        <v>21</v>
      </c>
      <c r="B76" s="6">
        <f>+Lasten!B100/Lasten!B7*100</f>
        <v>37.515691013091782</v>
      </c>
      <c r="C76" s="6">
        <f>+Lasten!C100/Lasten!C7*100</f>
        <v>27.354746277903626</v>
      </c>
      <c r="D76" s="6">
        <f>+Lasten!D100/Lasten!D7*100</f>
        <v>28.618474924479138</v>
      </c>
      <c r="E76" s="6">
        <f>+Lasten!E100/Lasten!E7*100</f>
        <v>31.058059183952473</v>
      </c>
      <c r="F76" s="6">
        <f>+Lasten!F100/Lasten!F7*100</f>
        <v>20.123894656989844</v>
      </c>
      <c r="G76" s="6">
        <f>+Lasten!G100/Lasten!G7*100</f>
        <v>24.894735192402131</v>
      </c>
      <c r="H76" s="6">
        <f>+Lasten!H100/Lasten!H7*100</f>
        <v>20.526192602795742</v>
      </c>
      <c r="I76" s="6">
        <f>+Lasten!I100/Lasten!I7*100</f>
        <v>19.951243308844816</v>
      </c>
      <c r="J76" s="6">
        <f>+Lasten!J100/Lasten!J7*100</f>
        <v>20.686142901870362</v>
      </c>
      <c r="K76" s="6">
        <f>+Lasten!K100/Lasten!K7*100</f>
        <v>20.944367605161606</v>
      </c>
      <c r="L76" s="6">
        <f>+Lasten!L100/Lasten!L7*100</f>
        <v>20.649576449479593</v>
      </c>
      <c r="M76" s="6">
        <f>+Lasten!M100/Lasten!M7*100</f>
        <v>21.084805330495627</v>
      </c>
      <c r="N76" s="6">
        <f>+Lasten!N100/Lasten!N7*100</f>
        <v>19.340481235189554</v>
      </c>
      <c r="O76" s="6">
        <f>+Lasten!O100/Lasten!O7*100</f>
        <v>18.186451834987047</v>
      </c>
      <c r="P76" s="6">
        <f>+Lasten!P100/Lasten!P7*100</f>
        <v>17.36215466420067</v>
      </c>
      <c r="Q76" s="6">
        <f>(Lasten!Q100/Lasten!Q7)*100</f>
        <v>17.844441398217956</v>
      </c>
      <c r="R76" s="6">
        <f>(Lasten!R100/Lasten!R7)*100</f>
        <v>16.270827959210543</v>
      </c>
      <c r="S76" s="6">
        <f>(Lasten!S100/Lasten!S7)*100</f>
        <v>15.070735414474454</v>
      </c>
      <c r="T76" s="6">
        <f>(Lasten!T100+Lasten!T123)/Lasten!T7*100</f>
        <v>16.341704582837288</v>
      </c>
      <c r="U76" s="6">
        <f>(Lasten!U100+Lasten!U123)/Lasten!U7*100</f>
        <v>15.827004706524047</v>
      </c>
    </row>
    <row r="77" spans="1:21">
      <c r="A77" s="2" t="s">
        <v>22</v>
      </c>
      <c r="B77" s="6">
        <f>+Lasten!B101/Lasten!B8*100</f>
        <v>27.033898706702498</v>
      </c>
      <c r="C77" s="6">
        <f>+Lasten!C101/Lasten!C8*100</f>
        <v>19.928965024709374</v>
      </c>
      <c r="D77" s="6">
        <f>+Lasten!D101/Lasten!D8*100</f>
        <v>21.141435983038171</v>
      </c>
      <c r="E77" s="6">
        <f>+Lasten!E101/Lasten!E8*100</f>
        <v>20.7852014838009</v>
      </c>
      <c r="F77" s="6">
        <f>+Lasten!F101/Lasten!F8*100</f>
        <v>21.483424329272978</v>
      </c>
      <c r="G77" s="6">
        <f>+Lasten!G101/Lasten!G8*100</f>
        <v>24.027505490779912</v>
      </c>
      <c r="H77" s="6">
        <f>+Lasten!H101/Lasten!H8*100</f>
        <v>24.979579352031113</v>
      </c>
      <c r="I77" s="6">
        <f>+Lasten!I101/Lasten!I8*100</f>
        <v>24.632480125210336</v>
      </c>
      <c r="J77" s="6">
        <f>+Lasten!J101/Lasten!J8*100</f>
        <v>25.832888431689156</v>
      </c>
      <c r="K77" s="6">
        <f>+Lasten!K101/Lasten!K8*100</f>
        <v>21.218951597644626</v>
      </c>
      <c r="L77" s="6">
        <f>+Lasten!L101/Lasten!L8*100</f>
        <v>23.548114907506722</v>
      </c>
      <c r="M77" s="6">
        <f>+Lasten!M101/Lasten!M8*100</f>
        <v>22.089110564876023</v>
      </c>
      <c r="N77" s="6">
        <f>+Lasten!N101/Lasten!N8*100</f>
        <v>20.468593878740066</v>
      </c>
      <c r="O77" s="6">
        <f>+Lasten!O101/Lasten!O8*100</f>
        <v>20.741747507358792</v>
      </c>
      <c r="P77" s="6">
        <f>+Lasten!P101/Lasten!P8*100</f>
        <v>20.32459797498511</v>
      </c>
      <c r="Q77" s="6">
        <f>(Lasten!Q101/Lasten!Q8)*100</f>
        <v>18.946485250881871</v>
      </c>
      <c r="R77" s="6">
        <f>(Lasten!R101/Lasten!R8)*100</f>
        <v>16.614510905978332</v>
      </c>
      <c r="S77" s="6">
        <f>(Lasten!S101/Lasten!S8)*100</f>
        <v>16.746858921129622</v>
      </c>
      <c r="T77" s="6">
        <f>(Lasten!T101+Lasten!T124)/Lasten!T8*100</f>
        <v>17.250741828660267</v>
      </c>
      <c r="U77" s="6">
        <f>(Lasten!U101+Lasten!U124)/Lasten!U8*100</f>
        <v>15.582426663230498</v>
      </c>
    </row>
    <row r="78" spans="1:21">
      <c r="A78" s="2" t="s">
        <v>23</v>
      </c>
      <c r="B78" s="6">
        <f>+Lasten!B102/Lasten!B9*100</f>
        <v>30.501089324618736</v>
      </c>
      <c r="C78" s="6">
        <f>+Lasten!C102/Lasten!C9*100</f>
        <v>25.276037003879441</v>
      </c>
      <c r="D78" s="6">
        <f>+Lasten!D102/Lasten!D9*100</f>
        <v>28.498293515358359</v>
      </c>
      <c r="E78" s="6">
        <f>+Lasten!E102/Lasten!E9*100</f>
        <v>29.089026915113873</v>
      </c>
      <c r="F78" s="6">
        <f>+Lasten!F102/Lasten!F9*100</f>
        <v>28.020255606462502</v>
      </c>
      <c r="G78" s="6">
        <f>+Lasten!G102/Lasten!G9*100</f>
        <v>24.884386698964988</v>
      </c>
      <c r="H78" s="6">
        <f>+Lasten!H102/Lasten!H9*100</f>
        <v>23.501446878875569</v>
      </c>
      <c r="I78" s="6">
        <f>+Lasten!I102/Lasten!I9*100</f>
        <v>23.650732459521976</v>
      </c>
      <c r="J78" s="6">
        <f>+Lasten!J102/Lasten!J9*100</f>
        <v>21.992924528301891</v>
      </c>
      <c r="K78" s="6">
        <f>+Lasten!K102/Lasten!K9*100</f>
        <v>22.190958544363163</v>
      </c>
      <c r="L78" s="6">
        <f>+Lasten!L102/Lasten!L9*100</f>
        <v>20.510894064613076</v>
      </c>
      <c r="M78" s="6">
        <f>+Lasten!M102/Lasten!M9*100</f>
        <v>19.773276342687232</v>
      </c>
      <c r="N78" s="6">
        <f>+Lasten!N102/Lasten!N9*100</f>
        <v>21.286263544215306</v>
      </c>
      <c r="O78" s="6">
        <f>+Lasten!O102/Lasten!O9*100</f>
        <v>23.117482287032463</v>
      </c>
      <c r="P78" s="6">
        <f>+Lasten!P102/Lasten!P9*100</f>
        <v>23.900841908325539</v>
      </c>
      <c r="Q78" s="6">
        <f>(Lasten!Q102/Lasten!Q9)*100</f>
        <v>22.869565217391305</v>
      </c>
      <c r="R78" s="6">
        <f>(Lasten!R102/Lasten!R9)*100</f>
        <v>19.528619528619529</v>
      </c>
      <c r="S78" s="6">
        <f>(Lasten!S102/Lasten!S9)*100</f>
        <v>20.207463289775024</v>
      </c>
      <c r="T78" s="6">
        <f>(Lasten!T102+Lasten!T125)/Lasten!T9*100</f>
        <v>22.042743538767397</v>
      </c>
      <c r="U78" s="6">
        <f>(Lasten!U102+Lasten!U125)/Lasten!U9*100</f>
        <v>20.965393661104269</v>
      </c>
    </row>
    <row r="79" spans="1:21">
      <c r="A79" s="2" t="s">
        <v>24</v>
      </c>
      <c r="B79" s="6">
        <f>+Lasten!B103/Lasten!B10*100</f>
        <v>25.448746012883856</v>
      </c>
      <c r="C79" s="6">
        <f>+Lasten!C103/Lasten!C10*100</f>
        <v>17.453994188739628</v>
      </c>
      <c r="D79" s="6">
        <f>+Lasten!D103/Lasten!D10*100</f>
        <v>16.54716891650104</v>
      </c>
      <c r="E79" s="6">
        <f>+Lasten!E103/Lasten!E10*100</f>
        <v>17.115562797533467</v>
      </c>
      <c r="F79" s="6">
        <f>+Lasten!F103/Lasten!F10*100</f>
        <v>21.668014222065853</v>
      </c>
      <c r="G79" s="6">
        <f>+Lasten!G103/Lasten!G10*100</f>
        <v>24.900037880382172</v>
      </c>
      <c r="H79" s="6">
        <f>+Lasten!H103/Lasten!H10*100</f>
        <v>21.98378897408023</v>
      </c>
      <c r="I79" s="6">
        <f>+Lasten!I103/Lasten!I10*100</f>
        <v>21.323779493062318</v>
      </c>
      <c r="J79" s="6">
        <f>+Lasten!J103/Lasten!J10*100</f>
        <v>21.664005656216766</v>
      </c>
      <c r="K79" s="6">
        <f>+Lasten!K103/Lasten!K10*100</f>
        <v>22.114244077676481</v>
      </c>
      <c r="L79" s="6">
        <f>+Lasten!L103/Lasten!L10*100</f>
        <v>21.787597086401863</v>
      </c>
      <c r="M79" s="6">
        <f>+Lasten!M103/Lasten!M10*100</f>
        <v>23.101250634663621</v>
      </c>
      <c r="N79" s="6">
        <f>+Lasten!N103/Lasten!N10*100</f>
        <v>21.723104697666841</v>
      </c>
      <c r="O79" s="6">
        <f>+Lasten!O103/Lasten!O10*100</f>
        <v>20.088776097436718</v>
      </c>
      <c r="P79" s="6">
        <f>+Lasten!P103/Lasten!P10*100</f>
        <v>19.383057090239411</v>
      </c>
      <c r="Q79" s="6">
        <f>(Lasten!Q103/Lasten!Q10)*100</f>
        <v>19.210680154534362</v>
      </c>
      <c r="R79" s="6">
        <f>(Lasten!R103/Lasten!R10)*100</f>
        <v>15.027757792899859</v>
      </c>
      <c r="S79" s="6">
        <f>(Lasten!S103/Lasten!S10)*100</f>
        <v>14.981444676996677</v>
      </c>
      <c r="T79" s="6">
        <f>(Lasten!T103+Lasten!T126)/Lasten!T10*100</f>
        <v>18.725122699330932</v>
      </c>
      <c r="U79" s="6">
        <f>(Lasten!U103+Lasten!U126)/Lasten!U10*100</f>
        <v>17.459762130802584</v>
      </c>
    </row>
    <row r="80" spans="1:21">
      <c r="A80" s="2" t="s">
        <v>25</v>
      </c>
      <c r="B80" s="6">
        <f>+Lasten!B104/Lasten!B11*100</f>
        <v>24.376389231909112</v>
      </c>
      <c r="C80" s="6">
        <f>+Lasten!C104/Lasten!C11*100</f>
        <v>14.98812351543943</v>
      </c>
      <c r="D80" s="6">
        <f>+Lasten!D104/Lasten!D11*100</f>
        <v>12.176671547096143</v>
      </c>
      <c r="E80" s="6">
        <f>+Lasten!E104/Lasten!E11*100</f>
        <v>13.402061855670103</v>
      </c>
      <c r="F80" s="6">
        <f>+Lasten!F104/Lasten!F11*100</f>
        <v>27.362051266218483</v>
      </c>
      <c r="G80" s="6">
        <f>+Lasten!G104/Lasten!G11*100</f>
        <v>19.982328819344243</v>
      </c>
      <c r="H80" s="6">
        <f>+Lasten!H104/Lasten!H11*100</f>
        <v>20.672485645815325</v>
      </c>
      <c r="I80" s="6">
        <f>+Lasten!I104/Lasten!I11*100</f>
        <v>21.387469155346491</v>
      </c>
      <c r="J80" s="6">
        <f>+Lasten!J104/Lasten!J11*100</f>
        <v>21.820529373789537</v>
      </c>
      <c r="K80" s="6">
        <f>+Lasten!K104/Lasten!K11*100</f>
        <v>20.17990495587237</v>
      </c>
      <c r="L80" s="6">
        <f>+Lasten!L104/Lasten!L11*100</f>
        <v>19.568489713998996</v>
      </c>
      <c r="M80" s="6">
        <f>+Lasten!M104/Lasten!M11*100</f>
        <v>22.858739695403099</v>
      </c>
      <c r="N80" s="6">
        <f>+Lasten!N104/Lasten!N11*100</f>
        <v>22.769314472252447</v>
      </c>
      <c r="O80" s="6">
        <f>+Lasten!O104/Lasten!O11*100</f>
        <v>22.045574986751461</v>
      </c>
      <c r="P80" s="6">
        <f>+Lasten!P104/Lasten!P11*100</f>
        <v>21.219481017512464</v>
      </c>
      <c r="Q80" s="6">
        <f>(Lasten!Q104/Lasten!Q11)*100</f>
        <v>20.5765407554672</v>
      </c>
      <c r="R80" s="6">
        <f>(Lasten!R104/Lasten!R11)*100</f>
        <v>18.234323432343231</v>
      </c>
      <c r="S80" s="6">
        <f>(Lasten!S104/Lasten!S11)*100</f>
        <v>17.139993317741396</v>
      </c>
      <c r="T80" s="6">
        <f>(Lasten!T104+Lasten!T127)/Lasten!T11*100</f>
        <v>18.497526793075021</v>
      </c>
      <c r="U80" s="6">
        <f>(Lasten!U104+Lasten!U127)/Lasten!U11*100</f>
        <v>16.994434137291279</v>
      </c>
    </row>
    <row r="81" spans="1:21">
      <c r="A81" s="2" t="s">
        <v>26</v>
      </c>
      <c r="B81" s="6">
        <f>+Lasten!B105/Lasten!B12*100</f>
        <v>25.664034458004302</v>
      </c>
      <c r="C81" s="6">
        <f>+Lasten!C105/Lasten!C12*100</f>
        <v>15.461432506887052</v>
      </c>
      <c r="D81" s="6">
        <f>+Lasten!D105/Lasten!D12*100</f>
        <v>14.439024390243901</v>
      </c>
      <c r="E81" s="6">
        <f>+Lasten!E105/Lasten!E12*100</f>
        <v>14.518708026862809</v>
      </c>
      <c r="F81" s="6">
        <f>+Lasten!F105/Lasten!F12*100</f>
        <v>30.068897637795278</v>
      </c>
      <c r="G81" s="6">
        <f>+Lasten!G105/Lasten!G12*100</f>
        <v>28.319814600231751</v>
      </c>
      <c r="H81" s="6">
        <f>+Lasten!H105/Lasten!H12*100</f>
        <v>19.842919842919844</v>
      </c>
      <c r="I81" s="6">
        <f>+Lasten!I105/Lasten!I12*100</f>
        <v>18.034963487497237</v>
      </c>
      <c r="J81" s="6">
        <f>+Lasten!J105/Lasten!J12*100</f>
        <v>18.84657236126224</v>
      </c>
      <c r="K81" s="6">
        <f>+Lasten!K105/Lasten!K12*100</f>
        <v>17.485181526302789</v>
      </c>
      <c r="L81" s="6">
        <f>+Lasten!L105/Lasten!L12*100</f>
        <v>18.286492434328512</v>
      </c>
      <c r="M81" s="6">
        <f>+Lasten!M105/Lasten!M12*100</f>
        <v>17.412729604791714</v>
      </c>
      <c r="N81" s="6">
        <f>+Lasten!N105/Lasten!N12*100</f>
        <v>18.959777495115972</v>
      </c>
      <c r="O81" s="6">
        <f>+Lasten!O105/Lasten!O12*100</f>
        <v>16.826584158315267</v>
      </c>
      <c r="P81" s="6">
        <f>+Lasten!P105/Lasten!P12*100</f>
        <v>17.605356439543126</v>
      </c>
      <c r="Q81" s="6">
        <f>(Lasten!Q105/Lasten!Q12)*100</f>
        <v>17.256612331043154</v>
      </c>
      <c r="R81" s="6">
        <f>(Lasten!R105/Lasten!R12)*100</f>
        <v>16.467930815359885</v>
      </c>
      <c r="S81" s="6">
        <f>(Lasten!S105/Lasten!S12)*100</f>
        <v>18.065265016512445</v>
      </c>
      <c r="T81" s="6">
        <f>(Lasten!T105+Lasten!T128)/Lasten!T12*100</f>
        <v>17.876994195238275</v>
      </c>
      <c r="U81" s="6">
        <f>(Lasten!U105+Lasten!U128)/Lasten!U12*100</f>
        <v>16.865311424160449</v>
      </c>
    </row>
    <row r="82" spans="1:21">
      <c r="A82" s="2" t="s">
        <v>27</v>
      </c>
      <c r="B82" s="6">
        <f>+Lasten!B106/Lasten!B13*100</f>
        <v>23.183271695909685</v>
      </c>
      <c r="C82" s="6">
        <f>+Lasten!C106/Lasten!C13*100</f>
        <v>19.661057430204725</v>
      </c>
      <c r="D82" s="6">
        <f>+Lasten!D106/Lasten!D13*100</f>
        <v>17.798931515264428</v>
      </c>
      <c r="E82" s="6">
        <f>+Lasten!E106/Lasten!E13*100</f>
        <v>0</v>
      </c>
      <c r="F82" s="6">
        <f>+Lasten!F106/Lasten!F13*100</f>
        <v>22.867502944454369</v>
      </c>
      <c r="G82" s="6">
        <f>+Lasten!G106/Lasten!G13*100</f>
        <v>22.691920558471779</v>
      </c>
      <c r="H82" s="6">
        <f>+Lasten!H106/Lasten!H13*100</f>
        <v>21.947765070054707</v>
      </c>
      <c r="I82" s="6">
        <f>+Lasten!I106/Lasten!I13*100</f>
        <v>21.1928035982009</v>
      </c>
      <c r="J82" s="6">
        <f>+Lasten!J106/Lasten!J13*100</f>
        <v>21.664808404404567</v>
      </c>
      <c r="K82" s="6">
        <f>+Lasten!K106/Lasten!K13*100</f>
        <v>21.82596450236905</v>
      </c>
      <c r="L82" s="6">
        <f>+Lasten!L106/Lasten!L13*100</f>
        <v>20.030415399358358</v>
      </c>
      <c r="M82" s="6">
        <f>+Lasten!M106/Lasten!M13*100</f>
        <v>20.065075528919841</v>
      </c>
      <c r="N82" s="6">
        <f>+Lasten!N106/Lasten!N13*100</f>
        <v>19.460257570074209</v>
      </c>
      <c r="O82" s="6">
        <f>+Lasten!O106/Lasten!O13*100</f>
        <v>20.404241960625832</v>
      </c>
      <c r="P82" s="6">
        <f>+Lasten!P106/Lasten!P13*100</f>
        <v>19.667492041032901</v>
      </c>
      <c r="Q82" s="6">
        <f>(Lasten!Q106/Lasten!Q13)*100</f>
        <v>18.418634141570507</v>
      </c>
      <c r="R82" s="6">
        <f>(Lasten!R106/Lasten!R13)*100</f>
        <v>14.73796697648207</v>
      </c>
      <c r="S82" s="6">
        <f>(Lasten!S106/Lasten!S13)*100</f>
        <v>16.441298518243414</v>
      </c>
      <c r="T82" s="6">
        <f>(Lasten!T106+Lasten!T129)/Lasten!T13*100</f>
        <v>16.977856694358909</v>
      </c>
      <c r="U82" s="6">
        <f>(Lasten!U106+Lasten!U129)/Lasten!U13*100</f>
        <v>16.509194530021055</v>
      </c>
    </row>
    <row r="83" spans="1:21">
      <c r="A83" s="2" t="s">
        <v>28</v>
      </c>
      <c r="B83" s="6">
        <f>+Lasten!B107/Lasten!B14*100</f>
        <v>20.293723902718895</v>
      </c>
      <c r="C83" s="6">
        <f>+Lasten!C107/Lasten!C14*100</f>
        <v>15.246523581514174</v>
      </c>
      <c r="D83" s="6">
        <f>+Lasten!D107/Lasten!D14*100</f>
        <v>15.014667395243162</v>
      </c>
      <c r="E83" s="6">
        <f>+Lasten!E107/Lasten!E14*100</f>
        <v>14.203819611619323</v>
      </c>
      <c r="F83" s="6">
        <f>+Lasten!F107/Lasten!F14*100</f>
        <v>16.548797736916548</v>
      </c>
      <c r="G83" s="6">
        <f>+Lasten!G107/Lasten!G14*100</f>
        <v>15.784828745534774</v>
      </c>
      <c r="H83" s="6">
        <f>+Lasten!H107/Lasten!H14*100</f>
        <v>15.983920939638768</v>
      </c>
      <c r="I83" s="6">
        <f>+Lasten!I107/Lasten!I14*100</f>
        <v>17.536992365273182</v>
      </c>
      <c r="J83" s="6">
        <f>+Lasten!J107/Lasten!J14*100</f>
        <v>16.791052202121517</v>
      </c>
      <c r="K83" s="6">
        <f>+Lasten!K107/Lasten!K14*100</f>
        <v>13.505604707321444</v>
      </c>
      <c r="L83" s="6">
        <f>+Lasten!L107/Lasten!L14*100</f>
        <v>14.613977276271065</v>
      </c>
      <c r="M83" s="6">
        <f>+Lasten!M107/Lasten!M14*100</f>
        <v>15.272408100144197</v>
      </c>
      <c r="N83" s="6">
        <f>+Lasten!N107/Lasten!N14*100</f>
        <v>15.3916372052157</v>
      </c>
      <c r="O83" s="6">
        <f>+Lasten!O107/Lasten!O14*100</f>
        <v>14.823399096168256</v>
      </c>
      <c r="P83" s="6">
        <f>+Lasten!P107/Lasten!P14*100</f>
        <v>13.859649122807019</v>
      </c>
      <c r="Q83" s="6">
        <f>(Lasten!Q107/Lasten!Q14)*100</f>
        <v>14.853725720565672</v>
      </c>
      <c r="R83" s="6">
        <f>(Lasten!R107/Lasten!R14)*100</f>
        <v>12.092925520747997</v>
      </c>
      <c r="S83" s="6">
        <f>(Lasten!S107/Lasten!S14)*100</f>
        <v>12.820395161999596</v>
      </c>
      <c r="T83" s="6">
        <f>(Lasten!T107+Lasten!T130)/Lasten!T14*100</f>
        <v>14.411196176141475</v>
      </c>
      <c r="U83" s="6">
        <f>(Lasten!U107+Lasten!U130)/Lasten!U14*100</f>
        <v>14.17671008709622</v>
      </c>
    </row>
    <row r="84" spans="1:21">
      <c r="A84" s="2" t="s">
        <v>29</v>
      </c>
      <c r="B84" s="6">
        <f>+Lasten!B108/Lasten!B15*100</f>
        <v>29.301280478384545</v>
      </c>
      <c r="C84" s="6">
        <f>+Lasten!C108/Lasten!C15*100</f>
        <v>15.456917107335485</v>
      </c>
      <c r="D84" s="6">
        <f>+Lasten!D108/Lasten!D15*100</f>
        <v>18.218624338624341</v>
      </c>
      <c r="E84" s="6">
        <f>+Lasten!E108/Lasten!E15*100</f>
        <v>22.115396875996172</v>
      </c>
      <c r="F84" s="6">
        <f>+Lasten!F108/Lasten!F15*100</f>
        <v>27.281794460267683</v>
      </c>
      <c r="G84" s="6">
        <f>+Lasten!G108/Lasten!G15*100</f>
        <v>15.939578361106079</v>
      </c>
      <c r="H84" s="6">
        <f>+Lasten!H108/Lasten!H15*100</f>
        <v>15.560890852144022</v>
      </c>
      <c r="I84" s="6">
        <f>+Lasten!I108/Lasten!I15*100</f>
        <v>14.85257636226001</v>
      </c>
      <c r="J84" s="6">
        <f>+Lasten!J108/Lasten!J15*100</f>
        <v>15.21646536535391</v>
      </c>
      <c r="K84" s="6">
        <f>+Lasten!K108/Lasten!K15*100</f>
        <v>16.554045471865869</v>
      </c>
      <c r="L84" s="6">
        <f>+Lasten!L108/Lasten!L15*100</f>
        <v>16.42607621341957</v>
      </c>
      <c r="M84" s="6">
        <f>+Lasten!M108/Lasten!M15*100</f>
        <v>16.79059639568062</v>
      </c>
      <c r="N84" s="6">
        <f>+Lasten!N108/Lasten!N15*100</f>
        <v>16.69511494758531</v>
      </c>
      <c r="O84" s="6">
        <f>+Lasten!O108/Lasten!O15*100</f>
        <v>16.194295128085784</v>
      </c>
      <c r="P84" s="6">
        <f>+Lasten!P108/Lasten!P15*100</f>
        <v>12.264933628318584</v>
      </c>
      <c r="Q84" s="6">
        <f>(Lasten!Q108/Lasten!Q15)*100</f>
        <v>11.796469973077009</v>
      </c>
      <c r="R84" s="6">
        <f>(Lasten!R108/Lasten!R15)*100</f>
        <v>10.120701733303655</v>
      </c>
      <c r="S84" s="6">
        <f>(Lasten!S108/Lasten!S15)*100</f>
        <v>10.820849293940658</v>
      </c>
      <c r="T84" s="6">
        <f>(Lasten!T108+Lasten!T131)/Lasten!T15*100</f>
        <v>11.481026614377626</v>
      </c>
      <c r="U84" s="6">
        <f>(Lasten!U108+Lasten!U131)/Lasten!U15*100</f>
        <v>11.152507268648652</v>
      </c>
    </row>
    <row r="85" spans="1:21">
      <c r="A85" s="2" t="s">
        <v>30</v>
      </c>
      <c r="B85" s="6">
        <f>+Lasten!B109/Lasten!B16*100</f>
        <v>29.267259635747561</v>
      </c>
      <c r="C85" s="6">
        <f>+Lasten!C109/Lasten!C16*100</f>
        <v>16.59902597402597</v>
      </c>
      <c r="D85" s="6">
        <f>+Lasten!D109/Lasten!D16*100</f>
        <v>17.318868655559861</v>
      </c>
      <c r="E85" s="6">
        <f>+Lasten!E109/Lasten!E16*100</f>
        <v>16.389811738648948</v>
      </c>
      <c r="F85" s="6">
        <f>+Lasten!F109/Lasten!F16*100</f>
        <v>23.375706214689263</v>
      </c>
      <c r="G85" s="6">
        <f>+Lasten!G109/Lasten!G16*100</f>
        <v>21.599169262720665</v>
      </c>
      <c r="H85" s="6">
        <f>+Lasten!H109/Lasten!H16*100</f>
        <v>23.149350649350648</v>
      </c>
      <c r="I85" s="6">
        <f>+Lasten!I109/Lasten!I16*100</f>
        <v>22.600127145581688</v>
      </c>
      <c r="J85" s="6">
        <f>+Lasten!J109/Lasten!J16*100</f>
        <v>22.185098563314405</v>
      </c>
      <c r="K85" s="6">
        <f>+Lasten!K109/Lasten!K16*100</f>
        <v>22.398703403565641</v>
      </c>
      <c r="L85" s="6">
        <f>+Lasten!L109/Lasten!L16*100</f>
        <v>22.201017811704833</v>
      </c>
      <c r="M85" s="6">
        <f>+Lasten!M109/Lasten!M16*100</f>
        <v>21.430832541943655</v>
      </c>
      <c r="N85" s="6">
        <f>+Lasten!N109/Lasten!N16*100</f>
        <v>21.851289833080425</v>
      </c>
      <c r="O85" s="6">
        <f>+Lasten!O109/Lasten!O16*100</f>
        <v>20.667447306791566</v>
      </c>
      <c r="P85" s="6">
        <f>+Lasten!P109/Lasten!P16*100</f>
        <v>22.998343456653782</v>
      </c>
      <c r="Q85" s="6">
        <f>(Lasten!Q109/Lasten!Q16)*100</f>
        <v>19.592678525393143</v>
      </c>
      <c r="R85" s="6">
        <f>(Lasten!R109/Lasten!R16)*100</f>
        <v>17.928676111382515</v>
      </c>
      <c r="S85" s="6">
        <f>(Lasten!S109/Lasten!S16)*100</f>
        <v>17.4124739160677</v>
      </c>
      <c r="T85" s="6">
        <f>(Lasten!T109+Lasten!T132)/Lasten!T16*100</f>
        <v>17.511420491624975</v>
      </c>
      <c r="U85" s="6">
        <f>(Lasten!U109+Lasten!U132)/Lasten!U16*100</f>
        <v>16.846018391704163</v>
      </c>
    </row>
    <row r="86" spans="1:21">
      <c r="A86" s="2" t="s">
        <v>31</v>
      </c>
      <c r="B86" s="6">
        <f>+Lasten!B110/Lasten!B17*100</f>
        <v>28.323932312651088</v>
      </c>
      <c r="C86" s="6">
        <f>+Lasten!C110/Lasten!C17*100</f>
        <v>23.062164236377587</v>
      </c>
      <c r="D86" s="6">
        <f>+Lasten!D110/Lasten!D17*100</f>
        <v>24.900556881463803</v>
      </c>
      <c r="E86" s="6">
        <f>+Lasten!E110/Lasten!E17*100</f>
        <v>23.804267844002943</v>
      </c>
      <c r="F86" s="6">
        <f>+Lasten!F110/Lasten!F17*100</f>
        <v>23.343044428259283</v>
      </c>
      <c r="G86" s="6">
        <f>+Lasten!G110/Lasten!G17*100</f>
        <v>24.692954104718815</v>
      </c>
      <c r="H86" s="6">
        <f>+Lasten!H110/Lasten!H17*100</f>
        <v>22.393326916907284</v>
      </c>
      <c r="I86" s="6">
        <f>+Lasten!I110/Lasten!I17*100</f>
        <v>21.138996138996138</v>
      </c>
      <c r="J86" s="6">
        <f>+Lasten!J110/Lasten!J17*100</f>
        <v>22.068298969072167</v>
      </c>
      <c r="K86" s="6">
        <f>+Lasten!K110/Lasten!K17*100</f>
        <v>22.66625039025913</v>
      </c>
      <c r="L86" s="6">
        <f>+Lasten!L110/Lasten!L17*100</f>
        <v>20.01312335958005</v>
      </c>
      <c r="M86" s="6">
        <f>+Lasten!M110/Lasten!M17*100</f>
        <v>20.602526724975707</v>
      </c>
      <c r="N86" s="6">
        <f>+Lasten!N110/Lasten!N17*100</f>
        <v>21.632782719186782</v>
      </c>
      <c r="O86" s="6">
        <f>+Lasten!O110/Lasten!O17*100</f>
        <v>20.150659133709979</v>
      </c>
      <c r="P86" s="6">
        <f>+Lasten!P110/Lasten!P17*100</f>
        <v>20.69172932330827</v>
      </c>
      <c r="Q86" s="6">
        <f>(Lasten!Q110/Lasten!Q17)*100</f>
        <v>19.617907043056743</v>
      </c>
      <c r="R86" s="6">
        <f>(Lasten!R110/Lasten!R17)*100</f>
        <v>17.483660130718956</v>
      </c>
      <c r="S86" s="6">
        <f>(Lasten!S110/Lasten!S17)*100</f>
        <v>16.264009962640099</v>
      </c>
      <c r="T86" s="6">
        <f>(Lasten!T110+Lasten!T133)/Lasten!T17*100</f>
        <v>17.249154453213077</v>
      </c>
      <c r="U86" s="6">
        <f>(Lasten!U110+Lasten!U133)/Lasten!U17*100</f>
        <v>18.291944276196244</v>
      </c>
    </row>
    <row r="87" spans="1:21">
      <c r="A87" s="2" t="s">
        <v>32</v>
      </c>
      <c r="B87" s="6">
        <f>+Lasten!B111/Lasten!B18*100</f>
        <v>33.136631865637767</v>
      </c>
      <c r="C87" s="6">
        <f>+Lasten!C111/Lasten!C18*100</f>
        <v>20.940627084723147</v>
      </c>
      <c r="D87" s="6">
        <f>+Lasten!D111/Lasten!D18*100</f>
        <v>23.631684458247513</v>
      </c>
      <c r="E87" s="6">
        <f>+Lasten!E111/Lasten!E18*100</f>
        <v>22.425390887762298</v>
      </c>
      <c r="F87" s="6">
        <f>+Lasten!F111/Lasten!F18*100</f>
        <v>26.325342328233553</v>
      </c>
      <c r="G87" s="6">
        <f>+Lasten!G111/Lasten!G18*100</f>
        <v>27.109365190407004</v>
      </c>
      <c r="H87" s="6">
        <f>+Lasten!H111/Lasten!H18*100</f>
        <v>26.964587259244759</v>
      </c>
      <c r="I87" s="6">
        <f>+Lasten!I111/Lasten!I18*100</f>
        <v>26.097983627346178</v>
      </c>
      <c r="J87" s="6">
        <f>+Lasten!J111/Lasten!J18*100</f>
        <v>25.562912625118585</v>
      </c>
      <c r="K87" s="6">
        <f>+Lasten!K111/Lasten!K18*100</f>
        <v>26.159770147144425</v>
      </c>
      <c r="L87" s="6">
        <f>+Lasten!L111/Lasten!L18*100</f>
        <v>25.338692775701084</v>
      </c>
      <c r="M87" s="6">
        <f>+Lasten!M111/Lasten!M18*100</f>
        <v>24.754571046366909</v>
      </c>
      <c r="N87" s="6">
        <f>+Lasten!N111/Lasten!N18*100</f>
        <v>24.840701125541649</v>
      </c>
      <c r="O87" s="6">
        <f>+Lasten!O111/Lasten!O18*100</f>
        <v>21.228717999553918</v>
      </c>
      <c r="P87" s="6">
        <f>+Lasten!P111/Lasten!P18*100</f>
        <v>20.925373134328357</v>
      </c>
      <c r="Q87" s="6">
        <f>(Lasten!Q111/Lasten!Q18)*100</f>
        <v>19.915526178656648</v>
      </c>
      <c r="R87" s="6">
        <f>(Lasten!R111/Lasten!R18)*100</f>
        <v>15.744856737323165</v>
      </c>
      <c r="S87" s="6">
        <f>(Lasten!S111/Lasten!S18)*100</f>
        <v>14.50351129617807</v>
      </c>
      <c r="T87" s="6">
        <f>(Lasten!T111+Lasten!T134)/Lasten!T18*100</f>
        <v>14.164070659415854</v>
      </c>
      <c r="U87" s="6">
        <f>(Lasten!U111+Lasten!U134)/Lasten!U18*100</f>
        <v>16.149856878922115</v>
      </c>
    </row>
    <row r="88" spans="1:21" s="3" customFormat="1">
      <c r="A88" s="3" t="s">
        <v>33</v>
      </c>
      <c r="B88" s="8">
        <f>+Lasten!B112/Lasten!B19*100</f>
        <v>28.563432799625954</v>
      </c>
      <c r="C88" s="8">
        <f>+Lasten!C112/Lasten!C19*100</f>
        <v>19.703917386823672</v>
      </c>
      <c r="D88" s="8">
        <f>+Lasten!D112/Lasten!D19*100</f>
        <v>20.110987430818721</v>
      </c>
      <c r="E88" s="8">
        <f>+Lasten!E112/Lasten!E19*100</f>
        <v>19.289134084345353</v>
      </c>
      <c r="F88" s="8">
        <f>+Lasten!F112/Lasten!F19*100</f>
        <v>24.061682135765132</v>
      </c>
      <c r="G88" s="8">
        <f>+Lasten!G112/Lasten!G19*100</f>
        <v>22.936946566158248</v>
      </c>
      <c r="H88" s="8">
        <f>+Lasten!H112/Lasten!H19*100</f>
        <v>21.329214277142043</v>
      </c>
      <c r="I88" s="8">
        <f>+Lasten!I112/Lasten!I19*100</f>
        <v>20.926993396030298</v>
      </c>
      <c r="J88" s="8">
        <f>+Lasten!J112/Lasten!J19*100</f>
        <v>21.116089714401404</v>
      </c>
      <c r="K88" s="8">
        <f>+Lasten!K112/Lasten!K19*100</f>
        <v>20.515412434124471</v>
      </c>
      <c r="L88" s="8">
        <f>+Lasten!L112/Lasten!L19*100</f>
        <v>20.292139672870078</v>
      </c>
      <c r="M88" s="8">
        <f>+Lasten!M112/Lasten!M19*100</f>
        <v>20.578651176872683</v>
      </c>
      <c r="N88" s="8">
        <f>+Lasten!N112/Lasten!N19*100</f>
        <v>20.308406021541355</v>
      </c>
      <c r="O88" s="8">
        <f>+Lasten!O112/Lasten!O19*100</f>
        <v>19.620414515095977</v>
      </c>
      <c r="P88" s="8">
        <f>+Lasten!P112/Lasten!P19*100</f>
        <v>19.101756758660525</v>
      </c>
      <c r="Q88" s="8">
        <f>(Lasten!Q112/Lasten!Q19)*100</f>
        <v>18.494642483163688</v>
      </c>
      <c r="R88" s="8">
        <f>(Lasten!R112/Lasten!R19)*100</f>
        <v>16.032513810537974</v>
      </c>
      <c r="S88" s="8">
        <f>(Lasten!S112/Lasten!S19)*100</f>
        <v>16.001836634640533</v>
      </c>
      <c r="T88" s="8">
        <f>(Lasten!T112+Lasten!T135)/Lasten!T19*100</f>
        <v>17.086868142726992</v>
      </c>
      <c r="U88" s="8">
        <f>(Lasten!U112+Lasten!U135)/Lasten!U19*100</f>
        <v>16.420511153231757</v>
      </c>
    </row>
    <row r="89" spans="1:21">
      <c r="A89" s="2" t="s">
        <v>34</v>
      </c>
      <c r="B89" s="6">
        <f>+Lasten!B113/Lasten!B20*100</f>
        <v>37.86611221165338</v>
      </c>
      <c r="C89" s="6">
        <f>+Lasten!C113/Lasten!C20*100</f>
        <v>29.507107983917287</v>
      </c>
      <c r="D89" s="6">
        <f>+Lasten!D113/Lasten!D20*100</f>
        <v>25.803812775643763</v>
      </c>
      <c r="E89" s="6">
        <f>+Lasten!E113/Lasten!E20*100</f>
        <v>19.237807437253419</v>
      </c>
      <c r="F89" s="6">
        <f>+Lasten!F113/Lasten!F20*100</f>
        <v>21.378762722875912</v>
      </c>
      <c r="G89" s="6">
        <f>+Lasten!G113/Lasten!G20*100</f>
        <v>21.569170652047124</v>
      </c>
      <c r="H89" s="6">
        <f>+Lasten!H113/Lasten!H20*100</f>
        <v>21.640950639853749</v>
      </c>
      <c r="I89" s="6">
        <f>+Lasten!I113/Lasten!I20*100</f>
        <v>20.629212868647372</v>
      </c>
      <c r="J89" s="6">
        <f>+Lasten!J113/Lasten!J20*100</f>
        <v>20.875901875901878</v>
      </c>
      <c r="K89" s="6">
        <f>+Lasten!K113/Lasten!K20*100</f>
        <v>20.123648928423549</v>
      </c>
      <c r="L89" s="6">
        <f>+Lasten!L113/Lasten!L20*100</f>
        <v>16.868062943614333</v>
      </c>
      <c r="M89" s="6">
        <f>+Lasten!M113/Lasten!M20*100</f>
        <v>19.318725954790878</v>
      </c>
      <c r="N89" s="6">
        <f>+Lasten!N113/Lasten!N20*100</f>
        <v>18.838932890117533</v>
      </c>
      <c r="O89" s="6">
        <f>+Lasten!O113/Lasten!O20*100</f>
        <v>18.554346584884424</v>
      </c>
      <c r="P89" s="6">
        <f>+Lasten!P113/Lasten!P20*100</f>
        <v>18.693009118541035</v>
      </c>
      <c r="Q89" s="6">
        <f>(Lasten!Q113/Lasten!Q20)*100</f>
        <v>18.231547285541563</v>
      </c>
      <c r="R89" s="6">
        <f>(Lasten!R113/Lasten!R20)*100</f>
        <v>17.266986900808192</v>
      </c>
      <c r="S89" s="6">
        <f>(Lasten!S113/Lasten!S20)*100</f>
        <v>18.192173241335968</v>
      </c>
      <c r="T89" s="6">
        <f>(Lasten!T113+Lasten!T136)/Lasten!T20*100</f>
        <v>23.88508471600386</v>
      </c>
      <c r="U89" s="6">
        <f>(Lasten!U113+Lasten!U136)/Lasten!U20*100</f>
        <v>18.966680856807631</v>
      </c>
    </row>
    <row r="90" spans="1:21">
      <c r="A90" s="2" t="s">
        <v>35</v>
      </c>
      <c r="B90" s="23"/>
      <c r="C90" s="23"/>
      <c r="D90" s="23"/>
      <c r="E90" s="23"/>
      <c r="F90" s="23"/>
      <c r="G90" s="23"/>
      <c r="H90" s="6">
        <f>+Lasten!H114/Lasten!H21*100</f>
        <v>48.156712473572938</v>
      </c>
      <c r="I90" s="6">
        <f>+Lasten!I114/Lasten!I21*100</f>
        <v>31.769415532425938</v>
      </c>
      <c r="J90" s="6">
        <f>+Lasten!J114/Lasten!J21*100</f>
        <v>24.012855831037648</v>
      </c>
      <c r="K90" s="6">
        <f>+Lasten!K114/Lasten!K21*100</f>
        <v>31.086840703249862</v>
      </c>
      <c r="L90" s="6">
        <f>+Lasten!L114/Lasten!L21*100</f>
        <v>26.082320324162939</v>
      </c>
      <c r="M90" s="6">
        <f>+Lasten!M114/Lasten!M21*100</f>
        <v>25.185577942735947</v>
      </c>
      <c r="N90" s="6">
        <f>+Lasten!N114/Lasten!N21*100</f>
        <v>24.746192893401016</v>
      </c>
      <c r="O90" s="6">
        <f>+Lasten!O114/Lasten!O21*100</f>
        <v>25.033947623666343</v>
      </c>
      <c r="P90" s="6">
        <f>+Lasten!P114/Lasten!P21*100</f>
        <v>21.929824561403507</v>
      </c>
      <c r="Q90" s="6">
        <f>(Lasten!Q114/Lasten!Q21)*100</f>
        <v>25.21834239352237</v>
      </c>
      <c r="R90" s="6">
        <f>(Lasten!R114/Lasten!R21)*100</f>
        <v>32.466229313791821</v>
      </c>
      <c r="S90" s="6">
        <f>(Lasten!S114/Lasten!S21)*100</f>
        <v>24.162888729817862</v>
      </c>
      <c r="T90" s="6">
        <f>(Lasten!T114+Lasten!T137)/Lasten!T21*100</f>
        <v>20.339325552070871</v>
      </c>
      <c r="U90" s="6">
        <f>(Lasten!U114+Lasten!U137)/Lasten!U21*100</f>
        <v>24.074464941534046</v>
      </c>
    </row>
    <row r="91" spans="1:21">
      <c r="A91" s="2" t="s">
        <v>36</v>
      </c>
      <c r="B91" s="23"/>
      <c r="C91" s="23"/>
      <c r="D91" s="23"/>
      <c r="E91" s="23"/>
      <c r="F91" s="23"/>
      <c r="G91" s="23"/>
      <c r="H91" s="6">
        <f>+Lasten!H115/Lasten!H22*100</f>
        <v>27.62046696472926</v>
      </c>
      <c r="I91" s="6">
        <f>+Lasten!I115/Lasten!I22*100</f>
        <v>20.20725388601036</v>
      </c>
      <c r="J91" s="6">
        <f>+Lasten!J115/Lasten!J22*100</f>
        <v>19.685039370078741</v>
      </c>
      <c r="K91" s="6">
        <f>+Lasten!K115/Lasten!K22*100</f>
        <v>19.49685534591195</v>
      </c>
      <c r="L91" s="6">
        <f>+Lasten!L115/Lasten!L22*100</f>
        <v>18.834296724470136</v>
      </c>
      <c r="M91" s="6">
        <f>+Lasten!M115/Lasten!M22*100</f>
        <v>16.706254948535236</v>
      </c>
      <c r="N91" s="6">
        <f>+Lasten!N115/Lasten!N22*100</f>
        <v>20.544325092465392</v>
      </c>
      <c r="O91" s="6">
        <f>+Lasten!O115/Lasten!O22*100</f>
        <v>20.517316966242877</v>
      </c>
      <c r="P91" s="6">
        <f>+Lasten!P115/Lasten!P22*100</f>
        <v>17.39130434782609</v>
      </c>
      <c r="Q91" s="6">
        <f>(Lasten!Q115/Lasten!Q22)*100</f>
        <v>23.966291010565559</v>
      </c>
      <c r="R91" s="6">
        <f>(Lasten!R115/Lasten!R22)*100</f>
        <v>14.493724729750685</v>
      </c>
      <c r="S91" s="6">
        <f>(Lasten!S115/Lasten!S22)*100</f>
        <v>18.104448742746619</v>
      </c>
      <c r="T91" s="6">
        <f>(Lasten!T115+Lasten!T138)/Lasten!T22*100</f>
        <v>26.847841062657018</v>
      </c>
      <c r="U91" s="6">
        <f>(Lasten!U115+Lasten!U138)/Lasten!U22*100</f>
        <v>23.943032714257548</v>
      </c>
    </row>
    <row r="92" spans="1:21">
      <c r="A92" s="2" t="s">
        <v>37</v>
      </c>
      <c r="B92" s="23"/>
      <c r="C92" s="23"/>
      <c r="D92" s="23"/>
      <c r="E92" s="23"/>
      <c r="F92" s="23"/>
      <c r="G92" s="23"/>
      <c r="H92" s="6">
        <f>+Lasten!H116/Lasten!H23*100</f>
        <v>19.651029748283754</v>
      </c>
      <c r="I92" s="6">
        <f>+Lasten!I116/Lasten!I23*100</f>
        <v>16.656460502143293</v>
      </c>
      <c r="J92" s="6">
        <f>+Lasten!J116/Lasten!J23*100</f>
        <v>13.67212083071114</v>
      </c>
      <c r="K92" s="6">
        <f>+Lasten!K116/Lasten!K23*100</f>
        <v>18.575697211155379</v>
      </c>
      <c r="L92" s="6">
        <f>+Lasten!L116/Lasten!L23*100</f>
        <v>17.895756010973052</v>
      </c>
      <c r="M92" s="6">
        <f>+Lasten!M116/Lasten!M23*100</f>
        <v>15.812092471843508</v>
      </c>
      <c r="N92" s="6">
        <f>+Lasten!N116/Lasten!N23*100</f>
        <v>13.67954161906731</v>
      </c>
      <c r="O92" s="6">
        <f>+Lasten!O116/Lasten!O23*100</f>
        <v>13.958444326052211</v>
      </c>
      <c r="P92" s="6">
        <f>+Lasten!P116/Lasten!P23*100</f>
        <v>12.820512820512823</v>
      </c>
      <c r="Q92" s="6">
        <f>(Lasten!Q116/Lasten!Q23)*100</f>
        <v>14.083136297163895</v>
      </c>
      <c r="R92" s="6">
        <f>(Lasten!R116/Lasten!R23)*100</f>
        <v>12.284812409398024</v>
      </c>
      <c r="S92" s="6">
        <f>(Lasten!S116/Lasten!S23)*100</f>
        <v>12.145706487507873</v>
      </c>
      <c r="T92" s="6">
        <f>(Lasten!T116+Lasten!T139)/Lasten!T23*100</f>
        <v>10.293657567242491</v>
      </c>
      <c r="U92" s="6">
        <f>(Lasten!U116+Lasten!U139)/Lasten!U23*100</f>
        <v>11.276865129983948</v>
      </c>
    </row>
    <row r="93" spans="1:21">
      <c r="A93" s="2" t="s">
        <v>38</v>
      </c>
      <c r="B93" s="23"/>
      <c r="C93" s="23"/>
      <c r="D93" s="23"/>
      <c r="E93" s="23"/>
      <c r="F93" s="23"/>
      <c r="G93" s="23"/>
      <c r="H93" s="6">
        <f>+Lasten!H117/Lasten!H24*100</f>
        <v>17.704476607202963</v>
      </c>
      <c r="I93" s="6">
        <f>+Lasten!I117/Lasten!I24*100</f>
        <v>17.506710408589321</v>
      </c>
      <c r="J93" s="6">
        <f>+Lasten!J117/Lasten!J24*100</f>
        <v>20.80518018018018</v>
      </c>
      <c r="K93" s="6">
        <f>+Lasten!K117/Lasten!K24*100</f>
        <v>24.37644638724608</v>
      </c>
      <c r="L93" s="6">
        <f>+Lasten!L117/Lasten!L24*100</f>
        <v>21.002965758964681</v>
      </c>
      <c r="M93" s="6">
        <f>+Lasten!M117/Lasten!M24*100</f>
        <v>23.655621944595328</v>
      </c>
      <c r="N93" s="6">
        <f>+Lasten!N117/Lasten!N24*100</f>
        <v>24.160608555501739</v>
      </c>
      <c r="O93" s="6">
        <f>+Lasten!O117/Lasten!O24*100</f>
        <v>22.363083164300203</v>
      </c>
      <c r="P93" s="6">
        <f>+Lasten!P117/Lasten!P24*100</f>
        <v>24.444444444444446</v>
      </c>
      <c r="Q93" s="6">
        <f>(Lasten!Q117/Lasten!Q24)*100</f>
        <v>18.643664586594571</v>
      </c>
      <c r="R93" s="6">
        <f>(Lasten!R117/Lasten!R24)*100</f>
        <v>16.783288385699738</v>
      </c>
      <c r="S93" s="6">
        <f>(Lasten!S117/Lasten!S24)*100</f>
        <v>13.691246226821907</v>
      </c>
      <c r="T93" s="6">
        <f>(Lasten!T117+Lasten!T140)/Lasten!T24*100</f>
        <v>17.52100904418381</v>
      </c>
      <c r="U93" s="6">
        <f>(Lasten!U117+Lasten!U140)/Lasten!U24*100</f>
        <v>17.154557412218015</v>
      </c>
    </row>
    <row r="94" spans="1:21" s="3" customFormat="1">
      <c r="A94" s="3" t="str">
        <f>A25</f>
        <v>Totaal (incl. kleine universiteiten)</v>
      </c>
      <c r="B94" s="8">
        <f>+Lasten!B118/Lasten!B25*100</f>
        <v>28.699217552367685</v>
      </c>
      <c r="C94" s="8">
        <f>+Lasten!C118/Lasten!C25*100</f>
        <v>19.828871166971982</v>
      </c>
      <c r="D94" s="8">
        <f>+Lasten!D118/Lasten!D25*100</f>
        <v>20.183286288783524</v>
      </c>
      <c r="E94" s="8">
        <f>+Lasten!E118/Lasten!E25*100</f>
        <v>19.28847344000663</v>
      </c>
      <c r="F94" s="8">
        <f>+Lasten!F118/Lasten!F25*100</f>
        <v>24.026841208390586</v>
      </c>
      <c r="G94" s="8">
        <f>+Lasten!G118/Lasten!G25*100</f>
        <v>22.920507712934814</v>
      </c>
      <c r="H94" s="8">
        <f>+Lasten!H118/Lasten!H25*100</f>
        <v>21.400751943594639</v>
      </c>
      <c r="I94" s="8">
        <f>+Lasten!I118/Lasten!I25*100</f>
        <v>20.939108505205581</v>
      </c>
      <c r="J94" s="8">
        <f>+Lasten!J118/Lasten!J25*100</f>
        <v>21.111074881204068</v>
      </c>
      <c r="K94" s="8">
        <f>+Lasten!K118/Lasten!K25*100</f>
        <v>20.530505006816668</v>
      </c>
      <c r="L94" s="8">
        <f>+Lasten!L118/Lasten!L25*100</f>
        <v>20.263689670406439</v>
      </c>
      <c r="M94" s="8">
        <f>+Lasten!M118/Lasten!M25*100</f>
        <v>20.568871118257167</v>
      </c>
      <c r="N94" s="8">
        <f>+Lasten!N118/Lasten!N25*100</f>
        <v>20.297520136217855</v>
      </c>
      <c r="O94" s="8">
        <f>+Lasten!O118/Lasten!O25*100</f>
        <v>19.614728187988124</v>
      </c>
      <c r="P94" s="8">
        <f>+Lasten!P118/Lasten!P25*100</f>
        <v>19.098482635846509</v>
      </c>
      <c r="Q94" s="8">
        <f>(Lasten!Q118/Lasten!Q25)*100</f>
        <v>18.500200855369869</v>
      </c>
      <c r="R94" s="8">
        <f>(Lasten!R118/Lasten!R25)*100</f>
        <v>16.066826336872584</v>
      </c>
      <c r="S94" s="8">
        <f>(Lasten!S118/Lasten!S25)*100</f>
        <v>16.029068044509021</v>
      </c>
      <c r="T94" s="8">
        <f>(Lasten!T118+Lasten!T141)/Lasten!T25*100</f>
        <v>17.154147420396516</v>
      </c>
      <c r="U94" s="8">
        <f>(Lasten!U118+Lasten!U141)/Lasten!U25*100</f>
        <v>16.452994259294385</v>
      </c>
    </row>
    <row r="96" spans="1:21">
      <c r="A96" s="3" t="s">
        <v>86</v>
      </c>
    </row>
    <row r="97" spans="1:23">
      <c r="A97" s="2" t="s">
        <v>12</v>
      </c>
    </row>
    <row r="98" spans="1:23">
      <c r="A98" s="2" t="s">
        <v>13</v>
      </c>
    </row>
    <row r="99" spans="1:23">
      <c r="A99" s="2" t="s">
        <v>87</v>
      </c>
    </row>
    <row r="101" spans="1:23">
      <c r="A101" s="2" t="s">
        <v>88</v>
      </c>
      <c r="W101" s="2">
        <v>11.152507268648652</v>
      </c>
    </row>
    <row r="103" spans="1:23">
      <c r="W103" s="2">
        <v>17.284642097009069</v>
      </c>
    </row>
    <row r="104" spans="1:23">
      <c r="W104" s="2">
        <v>17.459762130802584</v>
      </c>
    </row>
    <row r="106" spans="1:23">
      <c r="U106" s="2">
        <v>16.420511153231757</v>
      </c>
    </row>
  </sheetData>
  <pageMargins left="0.7" right="0.7" top="0.75" bottom="0.75" header="0.3" footer="0.3"/>
  <pageSetup paperSize="9"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24"/>
  <sheetViews>
    <sheetView zoomScale="85" zoomScaleNormal="85" workbookViewId="0">
      <selection activeCell="U7" sqref="U7"/>
    </sheetView>
  </sheetViews>
  <sheetFormatPr defaultColWidth="9.140625" defaultRowHeight="12.75"/>
  <cols>
    <col min="1" max="1" width="24.7109375" style="2" customWidth="1"/>
    <col min="2" max="2" width="14.5703125" style="2" customWidth="1"/>
    <col min="3" max="5" width="7.7109375" style="2" customWidth="1"/>
    <col min="6" max="6" width="7.85546875" style="2" customWidth="1"/>
    <col min="7" max="16" width="7.7109375" style="2" customWidth="1"/>
    <col min="17" max="16384" width="9.140625" style="2"/>
  </cols>
  <sheetData>
    <row r="1" spans="1:21" ht="15.75">
      <c r="A1" s="1" t="s">
        <v>89</v>
      </c>
    </row>
    <row r="3" spans="1:21" s="3" customFormat="1">
      <c r="B3" s="3">
        <f>+baten!G5</f>
        <v>2004</v>
      </c>
      <c r="C3" s="3">
        <f>+baten!H5</f>
        <v>2005</v>
      </c>
      <c r="D3" s="3">
        <f>+baten!I5</f>
        <v>2006</v>
      </c>
      <c r="E3" s="3">
        <f>+baten!J5</f>
        <v>2007</v>
      </c>
      <c r="F3" s="3">
        <f>+baten!K5</f>
        <v>2008</v>
      </c>
      <c r="G3" s="3">
        <f>+baten!L5</f>
        <v>2009</v>
      </c>
      <c r="H3" s="3">
        <f>+baten!M5</f>
        <v>2010</v>
      </c>
      <c r="I3" s="3">
        <f>+baten!N5</f>
        <v>2011</v>
      </c>
      <c r="J3" s="3">
        <f>+baten!O5</f>
        <v>2012</v>
      </c>
      <c r="K3" s="3">
        <f>+baten!P5</f>
        <v>2013</v>
      </c>
      <c r="L3" s="3">
        <f>+baten!Q5</f>
        <v>2014</v>
      </c>
      <c r="M3" s="3">
        <v>2015</v>
      </c>
      <c r="N3" s="3">
        <v>2016</v>
      </c>
      <c r="O3" s="3">
        <v>2017</v>
      </c>
      <c r="P3" s="3">
        <v>2018</v>
      </c>
      <c r="Q3" s="3">
        <v>2019</v>
      </c>
      <c r="R3" s="3">
        <v>2020</v>
      </c>
      <c r="S3" s="3">
        <v>2021</v>
      </c>
      <c r="T3" s="3">
        <v>2022</v>
      </c>
      <c r="U3" s="3">
        <v>2023</v>
      </c>
    </row>
    <row r="4" spans="1:21" s="3" customFormat="1">
      <c r="A4" s="3" t="s">
        <v>90</v>
      </c>
      <c r="B4" s="25">
        <f>+baten!G25</f>
        <v>4237.8010000000004</v>
      </c>
      <c r="C4" s="25">
        <f>+baten!H25</f>
        <v>4411.201</v>
      </c>
      <c r="D4" s="25">
        <f>+baten!I25</f>
        <v>4565.1750000000002</v>
      </c>
      <c r="E4" s="25">
        <f>+baten!J25</f>
        <v>4769.2270000000008</v>
      </c>
      <c r="F4" s="25">
        <f>+baten!K25</f>
        <v>5473.5030000000006</v>
      </c>
      <c r="G4" s="25">
        <f>+baten!L25</f>
        <v>5737.7109999999993</v>
      </c>
      <c r="H4" s="25">
        <f>+baten!M25</f>
        <v>5900.5239999999994</v>
      </c>
      <c r="I4" s="25">
        <f>+baten!N25</f>
        <v>6099.723</v>
      </c>
      <c r="J4" s="25">
        <f>+baten!O25</f>
        <v>6180.2739999999985</v>
      </c>
      <c r="K4" s="25">
        <f>+baten!P25</f>
        <v>6305.2649999999985</v>
      </c>
      <c r="L4" s="25">
        <f>+baten!Q25</f>
        <v>6373.1659999999993</v>
      </c>
      <c r="M4" s="25">
        <f>+baten!R25</f>
        <v>6638.8262619999996</v>
      </c>
      <c r="N4" s="25">
        <v>6802.8890090000004</v>
      </c>
      <c r="O4" s="25">
        <f>baten!T25</f>
        <v>6956.9599999999991</v>
      </c>
      <c r="P4" s="25">
        <f>baten!U25</f>
        <v>7287.7327880000012</v>
      </c>
      <c r="Q4" s="25">
        <f>baten!V25</f>
        <v>7700.7</v>
      </c>
      <c r="R4" s="25">
        <f>baten!W25</f>
        <v>7886.9811210000016</v>
      </c>
      <c r="S4" s="25">
        <f>baten!X25</f>
        <v>8601.5270000000019</v>
      </c>
      <c r="T4" s="25">
        <f>baten!Y25</f>
        <v>9170.2751929999995</v>
      </c>
      <c r="U4" s="25">
        <f>baten!Z25</f>
        <v>9897.1205610000015</v>
      </c>
    </row>
    <row r="5" spans="1:21">
      <c r="A5" s="2" t="s">
        <v>40</v>
      </c>
      <c r="B5" s="10">
        <f>+baten!G48</f>
        <v>2586.8770000000004</v>
      </c>
      <c r="C5" s="10">
        <f>+baten!H48</f>
        <v>2677.3910000000001</v>
      </c>
      <c r="D5" s="10">
        <f>+baten!I48</f>
        <v>2743.2670000000007</v>
      </c>
      <c r="E5" s="10">
        <f>+baten!J48</f>
        <v>2816.6099999999997</v>
      </c>
      <c r="F5" s="10">
        <f>+baten!K48</f>
        <v>3197.5570000000007</v>
      </c>
      <c r="G5" s="10">
        <f>+baten!L48</f>
        <v>3340.1069999999995</v>
      </c>
      <c r="H5" s="10">
        <f>+baten!M48</f>
        <v>3354.4860000000008</v>
      </c>
      <c r="I5" s="10">
        <f>+baten!N48</f>
        <v>3441.7950000000005</v>
      </c>
      <c r="J5" s="10">
        <f>+baten!O48</f>
        <v>3465.1150000000002</v>
      </c>
      <c r="K5" s="10">
        <f>+baten!P48</f>
        <v>3584.7850000000003</v>
      </c>
      <c r="L5" s="10">
        <f>+baten!Q48</f>
        <v>3626.0229999999997</v>
      </c>
      <c r="M5" s="10">
        <f>+baten!R48</f>
        <v>3696.652</v>
      </c>
      <c r="N5" s="10">
        <v>3802.383519</v>
      </c>
      <c r="O5" s="10">
        <f>baten!T48</f>
        <v>3900.9409999999998</v>
      </c>
      <c r="P5" s="10">
        <f>baten!U48</f>
        <v>4120.8999999999987</v>
      </c>
      <c r="Q5" s="10">
        <f>baten!V48</f>
        <v>4374.4547650000013</v>
      </c>
      <c r="R5" s="10">
        <f>baten!W48</f>
        <v>4631.4942569999994</v>
      </c>
      <c r="S5" s="10">
        <f>baten!X48</f>
        <v>5194.7559999999994</v>
      </c>
      <c r="T5" s="10">
        <f>baten!Y48</f>
        <v>5658.9244870000002</v>
      </c>
      <c r="U5" s="10">
        <f>baten!Z48</f>
        <v>5905.7264679999998</v>
      </c>
    </row>
    <row r="6" spans="1:21">
      <c r="A6" s="2" t="s">
        <v>41</v>
      </c>
      <c r="B6" s="10">
        <f>+baten!G71</f>
        <v>926.23399999999992</v>
      </c>
      <c r="C6" s="10">
        <f>+baten!H71</f>
        <v>969.1049999999999</v>
      </c>
      <c r="D6" s="10">
        <f>+baten!I71</f>
        <v>1013.299</v>
      </c>
      <c r="E6" s="10">
        <f>+baten!J71</f>
        <v>1086.4490000000001</v>
      </c>
      <c r="F6" s="10">
        <f>+baten!K71</f>
        <v>1298.9620000000004</v>
      </c>
      <c r="G6" s="10">
        <f>+baten!L71</f>
        <v>1436.1480000000001</v>
      </c>
      <c r="H6" s="10">
        <f>+baten!M71</f>
        <v>1526.5410000000004</v>
      </c>
      <c r="I6" s="10">
        <f>+baten!N71</f>
        <v>1599.7719999999999</v>
      </c>
      <c r="J6" s="10">
        <f>+baten!O71</f>
        <v>1649.5070000000003</v>
      </c>
      <c r="K6" s="10">
        <f>+baten!P71</f>
        <v>1656.8639999999998</v>
      </c>
      <c r="L6" s="10">
        <f>+baten!Q71</f>
        <v>1712.2069999999999</v>
      </c>
      <c r="M6" s="10">
        <f>+baten!R71</f>
        <v>1837.97</v>
      </c>
      <c r="N6" s="10">
        <v>1820.0510710000001</v>
      </c>
      <c r="O6" s="10">
        <f>baten!T71</f>
        <v>1865.0309999999999</v>
      </c>
      <c r="P6" s="10">
        <f>baten!U71</f>
        <v>1924.8385090000002</v>
      </c>
      <c r="Q6" s="10">
        <f>baten!V71</f>
        <v>2026.3183900000001</v>
      </c>
      <c r="R6" s="10">
        <f>baten!W71</f>
        <v>1944.9134099999999</v>
      </c>
      <c r="S6" s="10">
        <f>baten!X71</f>
        <v>2110.6559999999995</v>
      </c>
      <c r="T6" s="10">
        <f>baten!Y71</f>
        <v>2200.2597470000001</v>
      </c>
      <c r="U6" s="10">
        <f>baten!Z71</f>
        <v>2383.8061600000001</v>
      </c>
    </row>
    <row r="7" spans="1:21">
      <c r="A7" s="2" t="s">
        <v>91</v>
      </c>
      <c r="B7" s="10">
        <f>+baten!G141</f>
        <v>296.11500000000001</v>
      </c>
      <c r="C7" s="10">
        <f>+baten!H141</f>
        <v>313.52899999999994</v>
      </c>
      <c r="D7" s="10">
        <f>+baten!I141</f>
        <v>330.61200000000002</v>
      </c>
      <c r="E7" s="10">
        <f>+baten!J141</f>
        <v>344.19900000000001</v>
      </c>
      <c r="F7" s="10">
        <f>+baten!K141</f>
        <v>356.83800000000002</v>
      </c>
      <c r="G7" s="10">
        <f>+baten!L141</f>
        <v>421.27800000000002</v>
      </c>
      <c r="H7" s="10">
        <f>+baten!M141</f>
        <v>465.80400000000003</v>
      </c>
      <c r="I7" s="10">
        <f>+baten!N141</f>
        <v>489.80900000000003</v>
      </c>
      <c r="J7" s="10">
        <f>+baten!O141</f>
        <v>520.80200000000013</v>
      </c>
      <c r="K7" s="10">
        <f>+baten!P141</f>
        <v>540.63400000000001</v>
      </c>
      <c r="L7" s="10">
        <f>+baten!Q141</f>
        <v>535.89400000000012</v>
      </c>
      <c r="M7" s="10">
        <f>+baten!R141</f>
        <v>579.51899999999989</v>
      </c>
      <c r="N7" s="10">
        <v>613.57198700000004</v>
      </c>
      <c r="O7" s="10">
        <f>baten!T141</f>
        <v>656.71300000000019</v>
      </c>
      <c r="P7" s="10">
        <f>baten!U141</f>
        <v>691.19999999999982</v>
      </c>
      <c r="Q7" s="10">
        <f>baten!V141</f>
        <v>720.49264399999981</v>
      </c>
      <c r="R7" s="10">
        <f>baten!W141</f>
        <v>783.06763699999976</v>
      </c>
      <c r="S7" s="10">
        <f>baten!X141</f>
        <v>739.03700000000003</v>
      </c>
      <c r="T7" s="10">
        <f>baten!Y141</f>
        <v>695.81654700000013</v>
      </c>
      <c r="U7" s="10">
        <f>baten!Z141</f>
        <v>955.58976999999993</v>
      </c>
    </row>
    <row r="8" spans="1:21">
      <c r="A8" s="2" t="s">
        <v>92</v>
      </c>
      <c r="B8" s="10">
        <f t="shared" ref="B8" si="0">+B4-B5-B6-B7</f>
        <v>428.57500000000005</v>
      </c>
      <c r="C8" s="10">
        <f t="shared" ref="C8:K8" si="1">+C4-C5-C6-C7</f>
        <v>451.1760000000001</v>
      </c>
      <c r="D8" s="10">
        <f t="shared" si="1"/>
        <v>477.99699999999945</v>
      </c>
      <c r="E8" s="10">
        <f t="shared" si="1"/>
        <v>521.96900000000096</v>
      </c>
      <c r="F8" s="10">
        <f t="shared" si="1"/>
        <v>620.1459999999995</v>
      </c>
      <c r="G8" s="10">
        <f t="shared" si="1"/>
        <v>540.17799999999966</v>
      </c>
      <c r="H8" s="10">
        <f t="shared" si="1"/>
        <v>553.69299999999816</v>
      </c>
      <c r="I8" s="10">
        <f t="shared" si="1"/>
        <v>568.34699999999953</v>
      </c>
      <c r="J8" s="10">
        <f t="shared" si="1"/>
        <v>544.84999999999786</v>
      </c>
      <c r="K8" s="10">
        <f t="shared" si="1"/>
        <v>522.98199999999838</v>
      </c>
      <c r="L8" s="10">
        <f t="shared" ref="L8:M8" si="2">+L4-L5-L6-L7</f>
        <v>499.04199999999958</v>
      </c>
      <c r="M8" s="10">
        <f t="shared" si="2"/>
        <v>524.68526199999963</v>
      </c>
      <c r="N8" s="10">
        <v>566.9</v>
      </c>
      <c r="O8" s="10">
        <f>baten!T164+baten!T187</f>
        <v>534.24600000000009</v>
      </c>
      <c r="P8" s="10">
        <f>baten!U164+baten!U187</f>
        <v>551.50000000000011</v>
      </c>
      <c r="Q8" s="10">
        <f>baten!V164+baten!V187</f>
        <v>578.88712900000007</v>
      </c>
      <c r="R8" s="10">
        <f>baten!W164+baten!W187</f>
        <v>527.50581699999998</v>
      </c>
      <c r="S8" s="10">
        <f>baten!X164+baten!X187</f>
        <v>557.11400000000015</v>
      </c>
      <c r="T8" s="10">
        <f>baten!Y164+baten!Y187</f>
        <v>615.27441199999998</v>
      </c>
      <c r="U8" s="10">
        <f>baten!Z164+baten!Z187</f>
        <v>651.99756300000013</v>
      </c>
    </row>
    <row r="9" spans="1:21">
      <c r="B9" s="10"/>
      <c r="C9" s="10"/>
      <c r="D9" s="10"/>
      <c r="E9" s="10"/>
      <c r="F9" s="10"/>
      <c r="G9" s="10"/>
      <c r="H9" s="10"/>
      <c r="I9" s="10"/>
      <c r="J9" s="10"/>
    </row>
    <row r="10" spans="1:21">
      <c r="A10" s="3" t="s">
        <v>93</v>
      </c>
      <c r="B10" s="3">
        <v>2004</v>
      </c>
      <c r="C10" s="3">
        <v>2005</v>
      </c>
      <c r="D10" s="3">
        <v>2006</v>
      </c>
      <c r="E10" s="3">
        <v>2007</v>
      </c>
      <c r="F10" s="3">
        <v>2008</v>
      </c>
      <c r="G10" s="3">
        <v>2009</v>
      </c>
      <c r="H10" s="3">
        <v>2010</v>
      </c>
      <c r="I10" s="3">
        <v>2011</v>
      </c>
      <c r="J10" s="3">
        <v>2012</v>
      </c>
      <c r="K10" s="3">
        <v>2013</v>
      </c>
      <c r="L10" s="3">
        <v>2014</v>
      </c>
      <c r="M10" s="3">
        <v>2015</v>
      </c>
      <c r="N10" s="3">
        <v>2016</v>
      </c>
      <c r="O10" s="3">
        <v>2017</v>
      </c>
      <c r="P10" s="3">
        <v>2018</v>
      </c>
      <c r="Q10" s="3">
        <v>2019</v>
      </c>
      <c r="R10" s="3">
        <v>2020</v>
      </c>
      <c r="S10" s="3">
        <v>2021</v>
      </c>
      <c r="T10" s="3">
        <v>2022</v>
      </c>
      <c r="U10" s="3">
        <v>2023</v>
      </c>
    </row>
    <row r="11" spans="1:21">
      <c r="A11" s="3" t="s">
        <v>90</v>
      </c>
      <c r="B11" s="10">
        <f t="shared" ref="B11:M11" si="3">+B4/$B4*100</f>
        <v>100</v>
      </c>
      <c r="C11" s="10">
        <f t="shared" si="3"/>
        <v>104.09174475158225</v>
      </c>
      <c r="D11" s="10">
        <f t="shared" si="3"/>
        <v>107.72509138583901</v>
      </c>
      <c r="E11" s="10">
        <f t="shared" si="3"/>
        <v>112.54013579212427</v>
      </c>
      <c r="F11" s="10">
        <f t="shared" si="3"/>
        <v>129.15903790668793</v>
      </c>
      <c r="G11" s="10">
        <f t="shared" si="3"/>
        <v>135.39359210118641</v>
      </c>
      <c r="H11" s="10">
        <f t="shared" si="3"/>
        <v>139.23551389034074</v>
      </c>
      <c r="I11" s="10">
        <f t="shared" si="3"/>
        <v>143.93604135729828</v>
      </c>
      <c r="J11" s="10">
        <f t="shared" si="3"/>
        <v>145.83681489527228</v>
      </c>
      <c r="K11" s="10">
        <f t="shared" si="3"/>
        <v>148.78624550798864</v>
      </c>
      <c r="L11" s="10">
        <f t="shared" si="3"/>
        <v>150.38851517567718</v>
      </c>
      <c r="M11" s="10">
        <f t="shared" si="3"/>
        <v>156.65733860556452</v>
      </c>
      <c r="N11" s="10">
        <f t="shared" ref="N11:O11" si="4">+N4/$B4*100</f>
        <v>160.52875085451157</v>
      </c>
      <c r="O11" s="10">
        <f t="shared" si="4"/>
        <v>164.16438619935195</v>
      </c>
      <c r="P11" s="10">
        <f t="shared" ref="P11:U11" si="5">+P4/$B4*100</f>
        <v>171.96967927469933</v>
      </c>
      <c r="Q11" s="10">
        <f t="shared" si="5"/>
        <v>181.71452600063097</v>
      </c>
      <c r="R11" s="10">
        <f t="shared" si="5"/>
        <v>186.11022841799323</v>
      </c>
      <c r="S11" s="10">
        <f t="shared" si="5"/>
        <v>202.97147034511531</v>
      </c>
      <c r="T11" s="10">
        <f t="shared" si="5"/>
        <v>216.39230329597825</v>
      </c>
      <c r="U11" s="10">
        <f t="shared" si="5"/>
        <v>233.54377803488177</v>
      </c>
    </row>
    <row r="12" spans="1:21">
      <c r="A12" s="2" t="s">
        <v>40</v>
      </c>
      <c r="B12" s="10">
        <f t="shared" ref="B12:M12" si="6">+B5/$B5*100</f>
        <v>100</v>
      </c>
      <c r="C12" s="10">
        <f t="shared" si="6"/>
        <v>103.49896806071568</v>
      </c>
      <c r="D12" s="10">
        <f t="shared" si="6"/>
        <v>106.04551356713134</v>
      </c>
      <c r="E12" s="10">
        <f t="shared" si="6"/>
        <v>108.88070828261256</v>
      </c>
      <c r="F12" s="10">
        <f t="shared" si="6"/>
        <v>123.60684330951956</v>
      </c>
      <c r="G12" s="10">
        <f t="shared" si="6"/>
        <v>129.1173488341347</v>
      </c>
      <c r="H12" s="10">
        <f t="shared" si="6"/>
        <v>129.67319281125467</v>
      </c>
      <c r="I12" s="10">
        <f t="shared" si="6"/>
        <v>133.04826630721135</v>
      </c>
      <c r="J12" s="10">
        <f t="shared" si="6"/>
        <v>133.94973939619084</v>
      </c>
      <c r="K12" s="10">
        <f t="shared" si="6"/>
        <v>138.57578075803372</v>
      </c>
      <c r="L12" s="10">
        <f t="shared" si="6"/>
        <v>140.1699037101493</v>
      </c>
      <c r="M12" s="10">
        <f t="shared" si="6"/>
        <v>142.90018427625279</v>
      </c>
      <c r="N12" s="10">
        <f t="shared" ref="N12:O12" si="7">+N5/$B5*100</f>
        <v>146.9874106499845</v>
      </c>
      <c r="O12" s="10">
        <f t="shared" si="7"/>
        <v>150.79731274428585</v>
      </c>
      <c r="P12" s="10">
        <f t="shared" ref="P12:Q12" si="8">+P5/$B5*100</f>
        <v>159.3001909251966</v>
      </c>
      <c r="Q12" s="10">
        <f t="shared" si="8"/>
        <v>169.10176885101228</v>
      </c>
      <c r="R12" s="10">
        <f t="shared" ref="R12:U12" si="9">+R5/$B5*100</f>
        <v>179.03805465045301</v>
      </c>
      <c r="S12" s="10">
        <f t="shared" si="9"/>
        <v>200.81186697318807</v>
      </c>
      <c r="T12" s="10">
        <f t="shared" si="9"/>
        <v>218.75506593471584</v>
      </c>
      <c r="U12" s="10">
        <f t="shared" si="9"/>
        <v>228.29560384973848</v>
      </c>
    </row>
    <row r="13" spans="1:21">
      <c r="A13" s="2" t="s">
        <v>41</v>
      </c>
      <c r="B13" s="10">
        <f t="shared" ref="B13:M13" si="10">+B6/$B6*100</f>
        <v>100</v>
      </c>
      <c r="C13" s="10">
        <f t="shared" si="10"/>
        <v>104.6285279961651</v>
      </c>
      <c r="D13" s="10">
        <f t="shared" si="10"/>
        <v>109.39989246777813</v>
      </c>
      <c r="E13" s="10">
        <f t="shared" si="10"/>
        <v>117.29746478751591</v>
      </c>
      <c r="F13" s="10">
        <f t="shared" si="10"/>
        <v>140.24123493631205</v>
      </c>
      <c r="G13" s="10">
        <f t="shared" si="10"/>
        <v>155.05239496714657</v>
      </c>
      <c r="H13" s="10">
        <f t="shared" si="10"/>
        <v>164.81159188714736</v>
      </c>
      <c r="I13" s="10">
        <f t="shared" si="10"/>
        <v>172.71790929721865</v>
      </c>
      <c r="J13" s="10">
        <f t="shared" si="10"/>
        <v>178.08750272609302</v>
      </c>
      <c r="K13" s="10">
        <f t="shared" si="10"/>
        <v>178.88179444935079</v>
      </c>
      <c r="L13" s="10">
        <f t="shared" si="10"/>
        <v>184.85685042872535</v>
      </c>
      <c r="M13" s="10">
        <f t="shared" si="10"/>
        <v>198.4347367943738</v>
      </c>
      <c r="N13" s="10">
        <f t="shared" ref="N13:O13" si="11">+N6/$B6*100</f>
        <v>196.50013614270264</v>
      </c>
      <c r="O13" s="10">
        <f t="shared" si="11"/>
        <v>201.35635271432491</v>
      </c>
      <c r="P13" s="10">
        <f t="shared" ref="P13:Q13" si="12">+P6/$B6*100</f>
        <v>207.8134152924639</v>
      </c>
      <c r="Q13" s="10">
        <f t="shared" si="12"/>
        <v>218.76959709965305</v>
      </c>
      <c r="R13" s="10">
        <f t="shared" ref="R13:U13" si="13">+R6/$B6*100</f>
        <v>209.98078347372262</v>
      </c>
      <c r="S13" s="10">
        <f t="shared" si="13"/>
        <v>227.87502942021126</v>
      </c>
      <c r="T13" s="10">
        <f t="shared" si="13"/>
        <v>237.54901536760693</v>
      </c>
      <c r="U13" s="10">
        <f t="shared" si="13"/>
        <v>257.36543465258245</v>
      </c>
    </row>
    <row r="14" spans="1:21">
      <c r="A14" s="2" t="s">
        <v>91</v>
      </c>
      <c r="B14" s="10">
        <f t="shared" ref="B14:M14" si="14">+B7/$B7*100</f>
        <v>100</v>
      </c>
      <c r="C14" s="10">
        <f t="shared" si="14"/>
        <v>105.88082332877427</v>
      </c>
      <c r="D14" s="10">
        <f t="shared" si="14"/>
        <v>111.64986576161289</v>
      </c>
      <c r="E14" s="10">
        <f t="shared" si="14"/>
        <v>116.23828580112456</v>
      </c>
      <c r="F14" s="10">
        <f t="shared" si="14"/>
        <v>120.50655995137025</v>
      </c>
      <c r="G14" s="10">
        <f t="shared" si="14"/>
        <v>142.26837546223595</v>
      </c>
      <c r="H14" s="10">
        <f t="shared" si="14"/>
        <v>157.30510105871031</v>
      </c>
      <c r="I14" s="10">
        <f t="shared" si="14"/>
        <v>165.41174881380545</v>
      </c>
      <c r="J14" s="10">
        <f t="shared" si="14"/>
        <v>175.87829052901748</v>
      </c>
      <c r="K14" s="10">
        <f t="shared" si="14"/>
        <v>182.57568849940057</v>
      </c>
      <c r="L14" s="10">
        <f t="shared" si="14"/>
        <v>180.97495905307065</v>
      </c>
      <c r="M14" s="10">
        <f t="shared" si="14"/>
        <v>195.7074109720885</v>
      </c>
      <c r="N14" s="10">
        <f t="shared" ref="N14:O14" si="15">+N7/$B7*100</f>
        <v>207.20733059790959</v>
      </c>
      <c r="O14" s="10">
        <f t="shared" si="15"/>
        <v>221.77633689613839</v>
      </c>
      <c r="P14" s="10">
        <f t="shared" ref="P14:Q14" si="16">+P7/$B7*100</f>
        <v>233.42282559140867</v>
      </c>
      <c r="Q14" s="10">
        <f t="shared" si="16"/>
        <v>243.31514580483926</v>
      </c>
      <c r="R14" s="10">
        <f t="shared" ref="R14:U14" si="17">+R7/$B7*100</f>
        <v>264.44713607888815</v>
      </c>
      <c r="S14" s="10">
        <f t="shared" si="17"/>
        <v>249.57769785387435</v>
      </c>
      <c r="T14" s="10">
        <f t="shared" si="17"/>
        <v>234.98186414062107</v>
      </c>
      <c r="U14" s="10">
        <f t="shared" si="17"/>
        <v>322.70900494740215</v>
      </c>
    </row>
    <row r="15" spans="1:21">
      <c r="A15" s="2" t="s">
        <v>92</v>
      </c>
      <c r="B15" s="10">
        <f t="shared" ref="B15:M15" si="18">+B8/$B8*100</f>
        <v>100</v>
      </c>
      <c r="C15" s="10">
        <f t="shared" si="18"/>
        <v>105.27352272064401</v>
      </c>
      <c r="D15" s="10">
        <f t="shared" si="18"/>
        <v>111.53170390246734</v>
      </c>
      <c r="E15" s="10">
        <f t="shared" si="18"/>
        <v>121.79175173540241</v>
      </c>
      <c r="F15" s="10">
        <f t="shared" si="18"/>
        <v>144.69952750393733</v>
      </c>
      <c r="G15" s="10">
        <f t="shared" si="18"/>
        <v>126.04048299597494</v>
      </c>
      <c r="H15" s="10">
        <f t="shared" si="18"/>
        <v>129.19395671702691</v>
      </c>
      <c r="I15" s="10">
        <f t="shared" si="18"/>
        <v>132.61319489004245</v>
      </c>
      <c r="J15" s="10">
        <f t="shared" si="18"/>
        <v>127.13060724493911</v>
      </c>
      <c r="K15" s="10">
        <f t="shared" si="18"/>
        <v>122.02811643236267</v>
      </c>
      <c r="L15" s="10">
        <f t="shared" si="18"/>
        <v>116.44216298197503</v>
      </c>
      <c r="M15" s="10">
        <f t="shared" si="18"/>
        <v>122.42554092049222</v>
      </c>
      <c r="N15" s="10">
        <f t="shared" ref="N15:O15" si="19">+N8/$B8*100</f>
        <v>132.27556437029691</v>
      </c>
      <c r="O15" s="10">
        <f t="shared" si="19"/>
        <v>124.65636119699003</v>
      </c>
      <c r="P15" s="10">
        <f t="shared" ref="P15" si="20">+P8/$B8*100</f>
        <v>128.68226098115852</v>
      </c>
      <c r="Q15" s="10">
        <f>+Q8/$B8*100</f>
        <v>135.07253782885144</v>
      </c>
      <c r="R15" s="10">
        <f>+R8/$B8*100</f>
        <v>123.08366493612553</v>
      </c>
      <c r="S15" s="10">
        <f>+S8/$B8*100</f>
        <v>129.9921833984717</v>
      </c>
      <c r="T15" s="10">
        <f>+T8/$B8*100</f>
        <v>143.56283310972407</v>
      </c>
      <c r="U15" s="10">
        <f>+U8/$B8*100</f>
        <v>152.13149693752553</v>
      </c>
    </row>
    <row r="16" spans="1:21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15">
      <c r="A17" s="3" t="s">
        <v>86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5">
      <c r="A18" s="2" t="s">
        <v>94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1:15">
      <c r="A19" s="2" t="s">
        <v>95</v>
      </c>
    </row>
    <row r="20" spans="1:15">
      <c r="A20" s="2" t="s">
        <v>12</v>
      </c>
    </row>
    <row r="21" spans="1:15">
      <c r="A21" s="2" t="s">
        <v>13</v>
      </c>
    </row>
    <row r="22" spans="1:15">
      <c r="A22" s="2" t="s">
        <v>96</v>
      </c>
    </row>
    <row r="24" spans="1:15">
      <c r="A24" s="3" t="s">
        <v>97</v>
      </c>
    </row>
  </sheetData>
  <pageMargins left="0.70866141732283472" right="0.70866141732283472" top="0.74803149606299213" bottom="0.74803149606299213" header="0.31496062992125984" footer="0.31496062992125984"/>
  <pageSetup paperSize="9" scale="46" orientation="portrait" r:id="rId1"/>
  <headerFooter>
    <oddFooter>&amp;L&amp;Z&amp;F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34"/>
  <sheetViews>
    <sheetView zoomScale="85" zoomScaleNormal="85" workbookViewId="0">
      <selection activeCell="S9" sqref="S9"/>
    </sheetView>
  </sheetViews>
  <sheetFormatPr defaultRowHeight="12.75"/>
  <cols>
    <col min="1" max="1" width="42.5703125" customWidth="1"/>
  </cols>
  <sheetData>
    <row r="1" spans="1:19" ht="15.75">
      <c r="A1" s="1" t="s">
        <v>98</v>
      </c>
    </row>
    <row r="3" spans="1:19">
      <c r="B3" s="3">
        <v>2006</v>
      </c>
      <c r="C3" s="3">
        <v>2007</v>
      </c>
      <c r="D3" s="3">
        <v>2008</v>
      </c>
      <c r="E3" s="3">
        <v>2009</v>
      </c>
      <c r="F3" s="3">
        <v>2010</v>
      </c>
      <c r="G3" s="3">
        <v>2011</v>
      </c>
      <c r="H3" s="3">
        <v>2012</v>
      </c>
      <c r="I3" s="3">
        <v>2013</v>
      </c>
      <c r="J3" s="3">
        <v>2014</v>
      </c>
      <c r="K3" s="3">
        <v>2015</v>
      </c>
      <c r="L3" s="3">
        <v>2016</v>
      </c>
      <c r="M3" s="3">
        <v>2017</v>
      </c>
      <c r="N3" s="3">
        <v>2018</v>
      </c>
      <c r="O3" s="3">
        <v>2019</v>
      </c>
      <c r="P3" s="3">
        <v>2020</v>
      </c>
      <c r="Q3" s="3">
        <v>2021</v>
      </c>
      <c r="R3" s="3">
        <v>2022</v>
      </c>
      <c r="S3" s="3">
        <v>2023</v>
      </c>
    </row>
    <row r="4" spans="1:19">
      <c r="A4" s="3" t="s">
        <v>58</v>
      </c>
      <c r="B4" s="8">
        <f>'specificatie werk voor derden'!B25</f>
        <v>1013.299</v>
      </c>
      <c r="C4" s="8">
        <f>'specificatie werk voor derden'!C25</f>
        <v>1086.4490000000001</v>
      </c>
      <c r="D4" s="8">
        <f>'specificatie werk voor derden'!D25</f>
        <v>1298.9620000000004</v>
      </c>
      <c r="E4" s="8">
        <f>'specificatie werk voor derden'!E25</f>
        <v>1436.1480000000001</v>
      </c>
      <c r="F4" s="8">
        <f>'specificatie werk voor derden'!F25</f>
        <v>1526.5410000000004</v>
      </c>
      <c r="G4" s="8">
        <f>'specificatie werk voor derden'!G25</f>
        <v>1599.7719999999999</v>
      </c>
      <c r="H4" s="8">
        <f>'specificatie werk voor derden'!H25</f>
        <v>1649.5070000000003</v>
      </c>
      <c r="I4" s="8">
        <f>'specificatie werk voor derden'!I25</f>
        <v>1656.8639999999998</v>
      </c>
      <c r="J4" s="8">
        <f>'specificatie werk voor derden'!J25</f>
        <v>1712.2069999999999</v>
      </c>
      <c r="K4" s="8">
        <f>'specificatie werk voor derden'!K25</f>
        <v>1837.97</v>
      </c>
      <c r="L4" s="8">
        <f>'specificatie werk voor derden'!L25</f>
        <v>1820.0510710000001</v>
      </c>
      <c r="M4" s="8">
        <f>'specificatie werk voor derden'!M25</f>
        <v>1865.0309999999999</v>
      </c>
      <c r="N4" s="8">
        <f>'specificatie werk voor derden'!N25</f>
        <v>1924.8385090000002</v>
      </c>
      <c r="O4" s="8">
        <f>'specificatie werk voor derden'!O25</f>
        <v>2026.3183900000001</v>
      </c>
      <c r="P4" s="8">
        <f>'specificatie werk voor derden'!P25</f>
        <v>1944.9134099999999</v>
      </c>
      <c r="Q4" s="8">
        <f>'specificatie werk voor derden'!Q25</f>
        <v>2110.6569999999997</v>
      </c>
      <c r="R4" s="8">
        <f>'specificatie werk voor derden'!R25</f>
        <v>2200.2597470000001</v>
      </c>
      <c r="S4" s="8">
        <f>'specificatie werk voor derden'!S25</f>
        <v>2383.8061600000001</v>
      </c>
    </row>
    <row r="5" spans="1:19">
      <c r="A5" s="3" t="s">
        <v>59</v>
      </c>
      <c r="B5" s="6">
        <f>'specificatie werk voor derden'!B48</f>
        <v>111.11250299999999</v>
      </c>
      <c r="C5" s="6">
        <f>'specificatie werk voor derden'!C48</f>
        <v>119.48185599999998</v>
      </c>
      <c r="D5" s="6">
        <f>'specificatie werk voor derden'!D48</f>
        <v>133.64903699999999</v>
      </c>
      <c r="E5" s="6">
        <f>'specificatie werk voor derden'!E48</f>
        <v>117.72887900000001</v>
      </c>
      <c r="F5" s="6">
        <f>'specificatie werk voor derden'!F48</f>
        <v>138.23870699999998</v>
      </c>
      <c r="G5" s="6">
        <f>'specificatie werk voor derden'!G48</f>
        <v>131.37309899999997</v>
      </c>
      <c r="H5" s="6">
        <f>'specificatie werk voor derden'!H48</f>
        <v>130.916965</v>
      </c>
      <c r="I5" s="6">
        <f>'specificatie werk voor derden'!I48</f>
        <v>131.49650499999998</v>
      </c>
      <c r="J5" s="6">
        <f>'specificatie werk voor derden'!J48</f>
        <v>176.73540300000002</v>
      </c>
      <c r="K5" s="6">
        <f>'specificatie werk voor derden'!K48</f>
        <v>191.78951899999998</v>
      </c>
      <c r="L5" s="6">
        <f>'specificatie werk voor derden'!L48</f>
        <v>198.74355700000001</v>
      </c>
      <c r="M5" s="6">
        <f>'specificatie werk voor derden'!M48</f>
        <v>204.32165599999999</v>
      </c>
      <c r="N5" s="6">
        <f>'specificatie werk voor derden'!N48</f>
        <v>212.51906700000001</v>
      </c>
      <c r="O5" s="6">
        <f>'specificatie werk voor derden'!O48</f>
        <v>211.119978</v>
      </c>
      <c r="P5" s="6">
        <f>'specificatie werk voor derden'!P48</f>
        <v>189.26918500000002</v>
      </c>
      <c r="Q5" s="6">
        <f>'specificatie werk voor derden'!Q48</f>
        <v>193.19000000000003</v>
      </c>
      <c r="R5" s="6">
        <f>'specificatie werk voor derden'!R48</f>
        <v>205.88948599999998</v>
      </c>
      <c r="S5" s="6">
        <f>'specificatie werk voor derden'!S48</f>
        <v>221.89082199999999</v>
      </c>
    </row>
    <row r="6" spans="1:19">
      <c r="A6" s="3" t="s">
        <v>60</v>
      </c>
      <c r="B6" s="6">
        <f>'specificatie werk voor derden'!B71</f>
        <v>0</v>
      </c>
      <c r="C6" s="6">
        <f>'specificatie werk voor derden'!C71</f>
        <v>0</v>
      </c>
      <c r="D6" s="6">
        <f>'specificatie werk voor derden'!D71</f>
        <v>192.07584999999997</v>
      </c>
      <c r="E6" s="6">
        <f>'specificatie werk voor derden'!E71</f>
        <v>190.51827700000001</v>
      </c>
      <c r="F6" s="6">
        <f>'specificatie werk voor derden'!F71</f>
        <v>219.253254</v>
      </c>
      <c r="G6" s="6">
        <f>'specificatie werk voor derden'!G71</f>
        <v>231.89619800000003</v>
      </c>
      <c r="H6" s="6">
        <f>'specificatie werk voor derden'!H71</f>
        <v>236.32832999999999</v>
      </c>
      <c r="I6" s="6">
        <f>'specificatie werk voor derden'!I71</f>
        <v>273.169963</v>
      </c>
      <c r="J6" s="6">
        <f>'specificatie werk voor derden'!J71</f>
        <v>293.79918600000002</v>
      </c>
      <c r="K6" s="6">
        <f>'specificatie werk voor derden'!K71</f>
        <v>304.01493499999998</v>
      </c>
      <c r="L6" s="6">
        <f>'specificatie werk voor derden'!L71</f>
        <v>305.13088299999998</v>
      </c>
      <c r="M6" s="6">
        <f>'specificatie werk voor derden'!M71</f>
        <v>343.753063</v>
      </c>
      <c r="N6" s="6">
        <f>'specificatie werk voor derden'!N71</f>
        <v>366.90078399999993</v>
      </c>
      <c r="O6" s="6">
        <f>'specificatie werk voor derden'!O71</f>
        <v>376.09941999999995</v>
      </c>
      <c r="P6" s="6">
        <f>'specificatie werk voor derden'!P71</f>
        <v>399.66305299999988</v>
      </c>
      <c r="Q6" s="6">
        <f>'specificatie werk voor derden'!Q71</f>
        <v>405.11999999999995</v>
      </c>
      <c r="R6" s="6">
        <f>'specificatie werk voor derden'!R71</f>
        <v>458.140152</v>
      </c>
      <c r="S6" s="6">
        <f>'specificatie werk voor derden'!S71</f>
        <v>492.32229499999994</v>
      </c>
    </row>
    <row r="7" spans="1:19">
      <c r="A7" s="3" t="s">
        <v>61</v>
      </c>
      <c r="B7" s="6">
        <f>'specificatie werk voor derden'!B94</f>
        <v>0</v>
      </c>
      <c r="C7" s="6">
        <f>'specificatie werk voor derden'!C94</f>
        <v>0</v>
      </c>
      <c r="D7" s="6">
        <f>'specificatie werk voor derden'!D94</f>
        <v>173.58962399999999</v>
      </c>
      <c r="E7" s="6">
        <f>'specificatie werk voor derden'!E94</f>
        <v>212.02956900000001</v>
      </c>
      <c r="F7" s="6">
        <f>'specificatie werk voor derden'!F94</f>
        <v>236.72847000000002</v>
      </c>
      <c r="G7" s="6">
        <f>'specificatie werk voor derden'!G94</f>
        <v>230.44580499999995</v>
      </c>
      <c r="H7" s="6">
        <f>'specificatie werk voor derden'!H94</f>
        <v>240.39354199999997</v>
      </c>
      <c r="I7" s="6">
        <f>'specificatie werk voor derden'!I94</f>
        <v>228.102351</v>
      </c>
      <c r="J7" s="6">
        <f>'specificatie werk voor derden'!J94</f>
        <v>234.51073400000004</v>
      </c>
      <c r="K7" s="6">
        <f>'specificatie werk voor derden'!K94</f>
        <v>267.78584900000004</v>
      </c>
      <c r="L7" s="6">
        <f>'specificatie werk voor derden'!L94</f>
        <v>264.04284000000001</v>
      </c>
      <c r="M7" s="6">
        <f>'specificatie werk voor derden'!M94</f>
        <v>270.53576899999996</v>
      </c>
      <c r="N7" s="6">
        <f>'specificatie werk voor derden'!N94</f>
        <v>259.79756799999996</v>
      </c>
      <c r="O7" s="6">
        <f>'specificatie werk voor derden'!O94</f>
        <v>271.12629600000002</v>
      </c>
      <c r="P7" s="6">
        <f>'specificatie werk voor derden'!P94</f>
        <v>257.356516</v>
      </c>
      <c r="Q7" s="6">
        <f>'specificatie werk voor derden'!Q94</f>
        <v>317.05421000000001</v>
      </c>
      <c r="R7" s="6">
        <f>'specificatie werk voor derden'!R94</f>
        <v>298.52109200000001</v>
      </c>
      <c r="S7" s="6">
        <f>'specificatie werk voor derden'!S94</f>
        <v>371.13046399999996</v>
      </c>
    </row>
    <row r="8" spans="1:19">
      <c r="A8" s="3" t="s">
        <v>62</v>
      </c>
      <c r="B8" s="6">
        <f>'specificatie werk voor derden'!B117</f>
        <v>0</v>
      </c>
      <c r="C8" s="6">
        <f>'specificatie werk voor derden'!C117</f>
        <v>0</v>
      </c>
      <c r="D8" s="6">
        <f>'specificatie werk voor derden'!D117</f>
        <v>299.87532900000008</v>
      </c>
      <c r="E8" s="6">
        <f>'specificatie werk voor derden'!E117</f>
        <v>320.31877900000001</v>
      </c>
      <c r="F8" s="6">
        <f>'specificatie werk voor derden'!F117</f>
        <v>366.54506399999997</v>
      </c>
      <c r="G8" s="6">
        <f>'specificatie werk voor derden'!G117</f>
        <v>385.047327</v>
      </c>
      <c r="H8" s="6">
        <f>'specificatie werk voor derden'!H117</f>
        <v>418.94548800000007</v>
      </c>
      <c r="I8" s="6">
        <f>'specificatie werk voor derden'!I117</f>
        <v>422.91741200000007</v>
      </c>
      <c r="J8" s="6">
        <f>'specificatie werk voor derden'!J117</f>
        <v>414.62628500000005</v>
      </c>
      <c r="K8" s="6">
        <f>'specificatie werk voor derden'!K117</f>
        <v>420.52234699999991</v>
      </c>
      <c r="L8" s="6">
        <f>'specificatie werk voor derden'!L117</f>
        <v>431.54634599999997</v>
      </c>
      <c r="M8" s="6">
        <f>'specificatie werk voor derden'!M117</f>
        <v>438.53810600000003</v>
      </c>
      <c r="N8" s="6">
        <f>'specificatie werk voor derden'!N117</f>
        <v>456.72126200000008</v>
      </c>
      <c r="O8" s="6">
        <f>'specificatie werk voor derden'!O117</f>
        <v>513.40810499999986</v>
      </c>
      <c r="P8" s="6">
        <f>'specificatie werk voor derden'!P117</f>
        <v>479.36334000000011</v>
      </c>
      <c r="Q8" s="6">
        <f>'specificatie werk voor derden'!Q117</f>
        <v>496.41399999999999</v>
      </c>
      <c r="R8" s="6">
        <f>'specificatie werk voor derden'!R117</f>
        <v>494.38581800000003</v>
      </c>
      <c r="S8" s="6">
        <f>'specificatie werk voor derden'!S117</f>
        <v>556.51078800000005</v>
      </c>
    </row>
    <row r="9" spans="1:19">
      <c r="A9" s="3" t="s">
        <v>63</v>
      </c>
      <c r="B9" s="6">
        <f>'specificatie werk voor derden'!B140</f>
        <v>0</v>
      </c>
      <c r="C9" s="6">
        <f>'specificatie werk voor derden'!C140</f>
        <v>0</v>
      </c>
      <c r="D9" s="6">
        <f>'specificatie werk voor derden'!D140</f>
        <v>4.1355690000000003</v>
      </c>
      <c r="E9" s="6">
        <f>'specificatie werk voor derden'!E140</f>
        <v>5.3182720000000003</v>
      </c>
      <c r="F9" s="6">
        <f>'specificatie werk voor derden'!F140</f>
        <v>5.2988840000000001</v>
      </c>
      <c r="G9" s="6">
        <f>'specificatie werk voor derden'!G140</f>
        <v>4.6896799999999992</v>
      </c>
      <c r="H9" s="6">
        <f>'specificatie werk voor derden'!H140</f>
        <v>4.8362230000000004</v>
      </c>
      <c r="I9" s="6">
        <f>'specificatie werk voor derden'!I140</f>
        <v>4.0458259999999999</v>
      </c>
      <c r="J9" s="6">
        <f>'specificatie werk voor derden'!J140</f>
        <v>4.219868</v>
      </c>
      <c r="K9" s="6">
        <f>'specificatie werk voor derden'!K140</f>
        <v>4.289695</v>
      </c>
      <c r="L9" s="6">
        <f>'specificatie werk voor derden'!L140</f>
        <v>3.8039380000000005</v>
      </c>
      <c r="M9" s="6">
        <f>'specificatie werk voor derden'!M140</f>
        <v>2.86687</v>
      </c>
      <c r="N9" s="6">
        <f>'specificatie werk voor derden'!N140</f>
        <v>3.0679000000000007</v>
      </c>
      <c r="O9" s="6">
        <f>'specificatie werk voor derden'!O140</f>
        <v>3.9943</v>
      </c>
      <c r="P9" s="6">
        <f>'specificatie werk voor derden'!P140</f>
        <v>2.7233069999999997</v>
      </c>
      <c r="Q9" s="6">
        <f>'specificatie werk voor derden'!Q140</f>
        <v>4.0860000000000003</v>
      </c>
      <c r="R9" s="6">
        <f>'specificatie werk voor derden'!R140</f>
        <v>2.9088079999999996</v>
      </c>
      <c r="S9" s="6">
        <f>'specificatie werk voor derden'!S140</f>
        <v>2.2209680000000001</v>
      </c>
    </row>
    <row r="10" spans="1:19">
      <c r="A10" s="3" t="s">
        <v>64</v>
      </c>
      <c r="B10" s="6">
        <f>'specificatie werk voor derden'!B163</f>
        <v>0</v>
      </c>
      <c r="C10" s="6">
        <f>'specificatie werk voor derden'!C163</f>
        <v>0</v>
      </c>
      <c r="D10" s="6">
        <f>'specificatie werk voor derden'!D163</f>
        <v>210.10717200000002</v>
      </c>
      <c r="E10" s="6">
        <f>'specificatie werk voor derden'!E163</f>
        <v>232.65325999999996</v>
      </c>
      <c r="F10" s="6">
        <f>'specificatie werk voor derden'!F163</f>
        <v>241.64055999999999</v>
      </c>
      <c r="G10" s="6">
        <f>'specificatie werk voor derden'!G163</f>
        <v>270.53122199999996</v>
      </c>
      <c r="H10" s="6">
        <f>'specificatie werk voor derden'!H163</f>
        <v>267.79950299999996</v>
      </c>
      <c r="I10" s="6">
        <f>'specificatie werk voor derden'!I163</f>
        <v>273.780666</v>
      </c>
      <c r="J10" s="6">
        <f>'specificatie werk voor derden'!J163</f>
        <v>266.21903499999996</v>
      </c>
      <c r="K10" s="6">
        <f>'specificatie werk voor derden'!K163</f>
        <v>273.82165099999997</v>
      </c>
      <c r="L10" s="6">
        <f>'specificatie werk voor derden'!L163</f>
        <v>273.57483400000007</v>
      </c>
      <c r="M10" s="6">
        <f>'specificatie werk voor derden'!M163</f>
        <v>248.96309099999999</v>
      </c>
      <c r="N10" s="6">
        <f>'specificatie werk voor derden'!N163</f>
        <v>259.91039799999999</v>
      </c>
      <c r="O10" s="6">
        <f>'specificatie werk voor derden'!O163</f>
        <v>283.19366499999995</v>
      </c>
      <c r="P10" s="6">
        <f>'specificatie werk voor derden'!P163</f>
        <v>261.03658900000005</v>
      </c>
      <c r="Q10" s="6">
        <f>'specificatie werk voor derden'!Q163</f>
        <v>285.59899999999993</v>
      </c>
      <c r="R10" s="6">
        <f>'specificatie werk voor derden'!R163</f>
        <v>302.484487</v>
      </c>
      <c r="S10" s="6">
        <f>'specificatie werk voor derden'!S163</f>
        <v>308.695988</v>
      </c>
    </row>
    <row r="11" spans="1:19">
      <c r="A11" s="3" t="s">
        <v>65</v>
      </c>
      <c r="B11" s="6">
        <f>'specificatie werk voor derden'!B186</f>
        <v>0</v>
      </c>
      <c r="C11" s="6">
        <f>'specificatie werk voor derden'!C186</f>
        <v>0</v>
      </c>
      <c r="D11" s="6">
        <f>'specificatie werk voor derden'!D186</f>
        <v>208.48500100000001</v>
      </c>
      <c r="E11" s="6">
        <f>'specificatie werk voor derden'!E186</f>
        <v>274.42960100000005</v>
      </c>
      <c r="F11" s="6">
        <f>'specificatie werk voor derden'!F186</f>
        <v>240.763025</v>
      </c>
      <c r="G11" s="6">
        <f>'specificatie werk voor derden'!G186</f>
        <v>272.43426600000004</v>
      </c>
      <c r="H11" s="6">
        <f>'specificatie werk voor derden'!H186</f>
        <v>261.84244100000001</v>
      </c>
      <c r="I11" s="6">
        <f>'specificatie werk voor derden'!I186</f>
        <v>253.12819199999996</v>
      </c>
      <c r="J11" s="6">
        <f>'specificatie werk voor derden'!J186</f>
        <v>260.00606999999997</v>
      </c>
      <c r="K11" s="6">
        <f>'specificatie werk voor derden'!K186</f>
        <v>281.13378499999999</v>
      </c>
      <c r="L11" s="6">
        <f>'specificatie werk voor derden'!L186</f>
        <v>259.85055199999999</v>
      </c>
      <c r="M11" s="6">
        <f>'specificatie werk voor derden'!M186</f>
        <v>282.70156000000003</v>
      </c>
      <c r="N11" s="6">
        <f>'specificatie werk voor derden'!N186</f>
        <v>295.50841699999995</v>
      </c>
      <c r="O11" s="6">
        <f>'specificatie werk voor derden'!O186</f>
        <v>300.47023900000005</v>
      </c>
      <c r="P11" s="6">
        <f>'specificatie werk voor derden'!P186</f>
        <v>300.81366699999995</v>
      </c>
      <c r="Q11" s="6">
        <f>'specificatie werk voor derden'!Q186</f>
        <v>321.65800000000002</v>
      </c>
      <c r="R11" s="6">
        <f>'specificatie werk voor derden'!R186</f>
        <v>308.33956999999998</v>
      </c>
      <c r="S11" s="6">
        <f>'specificatie werk voor derden'!S186</f>
        <v>326.536046</v>
      </c>
    </row>
    <row r="12" spans="1:19">
      <c r="A12" s="3" t="s">
        <v>66</v>
      </c>
      <c r="B12" s="6">
        <f>'specificatie werk voor derden'!B209</f>
        <v>833.00788099999988</v>
      </c>
      <c r="C12" s="6">
        <f>'specificatie werk voor derden'!C209</f>
        <v>882.97218599999997</v>
      </c>
      <c r="D12" s="6">
        <f>'specificatie werk voor derden'!D209</f>
        <v>1088.2685449999999</v>
      </c>
      <c r="E12" s="6">
        <f>'specificatie werk voor derden'!E209</f>
        <v>1235.267758</v>
      </c>
      <c r="F12" s="6">
        <f>'specificatie werk voor derden'!F209</f>
        <v>1310.229257</v>
      </c>
      <c r="G12" s="6">
        <f>'specificatie werk voor derden'!G209</f>
        <v>1395.044498</v>
      </c>
      <c r="H12" s="6">
        <f>'specificatie werk voor derden'!H209</f>
        <v>1430.1455270000004</v>
      </c>
      <c r="I12" s="6">
        <f>'specificatie werk voor derden'!I209</f>
        <v>1455.1444100000001</v>
      </c>
      <c r="J12" s="6">
        <f>'specificatie werk voor derden'!J209</f>
        <v>1473.3811779999999</v>
      </c>
      <c r="K12" s="6">
        <f>'specificatie werk voor derden'!K209</f>
        <v>1551.5682620000002</v>
      </c>
      <c r="L12" s="6">
        <f>'specificatie werk voor derden'!L209</f>
        <v>1537.9493929999999</v>
      </c>
      <c r="M12" s="6">
        <f>'specificatie werk voor derden'!M209</f>
        <v>1587.3584590000005</v>
      </c>
      <c r="N12" s="6">
        <f>'specificatie werk voor derden'!N209</f>
        <v>1641.9063290000001</v>
      </c>
      <c r="O12" s="6">
        <f>'specificatie werk voor derden'!O209</f>
        <v>1748.292025</v>
      </c>
      <c r="P12" s="6">
        <f>'specificatie werk voor derden'!P209</f>
        <v>1700.9564720000001</v>
      </c>
      <c r="Q12" s="6">
        <f>'specificatie werk voor derden'!Q209</f>
        <v>1829.9639999999997</v>
      </c>
      <c r="R12" s="6">
        <f>'specificatie werk voor derden'!R209</f>
        <v>1905.2989539999999</v>
      </c>
      <c r="S12" s="6">
        <f>'specificatie werk voor derden'!S209</f>
        <v>2073.3991249999999</v>
      </c>
    </row>
    <row r="13" spans="1:19">
      <c r="A13" s="3" t="s">
        <v>69</v>
      </c>
      <c r="B13" s="6">
        <f>'specificatie werk voor derden'!B278</f>
        <v>69.178196</v>
      </c>
      <c r="C13" s="6">
        <f>'specificatie werk voor derden'!C278</f>
        <v>83.995417000000018</v>
      </c>
      <c r="D13" s="6">
        <f>'specificatie werk voor derden'!D278</f>
        <v>77.044117999999997</v>
      </c>
      <c r="E13" s="6">
        <f>'specificatie werk voor derden'!E278</f>
        <v>83.151382999999996</v>
      </c>
      <c r="F13" s="6">
        <f>'specificatie werk voor derden'!F278</f>
        <v>78.072462999999985</v>
      </c>
      <c r="G13" s="6">
        <f>'specificatie werk voor derden'!G278</f>
        <v>73.353910000000013</v>
      </c>
      <c r="H13" s="6">
        <f>'specificatie werk voor derden'!H278</f>
        <v>88.444540999999987</v>
      </c>
      <c r="I13" s="6">
        <f>'specificatie werk voor derden'!I278</f>
        <v>70.222801000000004</v>
      </c>
      <c r="J13" s="6">
        <f>'specificatie werk voor derden'!J278</f>
        <v>62.091965999999999</v>
      </c>
      <c r="K13" s="6">
        <f>'specificatie werk voor derden'!K278</f>
        <v>79.16562900000001</v>
      </c>
      <c r="L13" s="6">
        <f>'specificatie werk voor derden'!L278</f>
        <v>68.671120999999985</v>
      </c>
      <c r="M13" s="6">
        <f>'specificatie werk voor derden'!M278</f>
        <v>56.104201999999994</v>
      </c>
      <c r="N13" s="6">
        <f>'specificatie werk voor derden'!N278</f>
        <v>51.992113000000003</v>
      </c>
      <c r="O13" s="6">
        <f>'specificatie werk voor derden'!O278</f>
        <v>50.135584000000001</v>
      </c>
      <c r="P13" s="6">
        <f>'specificatie werk voor derden'!P278</f>
        <v>34.192752999999996</v>
      </c>
      <c r="Q13" s="6">
        <f>'specificatie werk voor derden'!Q278</f>
        <v>63.499999999999993</v>
      </c>
      <c r="R13" s="6">
        <f>'specificatie werk voor derden'!R278</f>
        <v>67.974307000000024</v>
      </c>
      <c r="S13" s="6">
        <f>'specificatie werk voor derden'!S278</f>
        <v>66.790813</v>
      </c>
    </row>
    <row r="16" spans="1:19">
      <c r="A16" s="3" t="s">
        <v>99</v>
      </c>
    </row>
    <row r="17" spans="1:17">
      <c r="B17" s="3">
        <v>2008</v>
      </c>
      <c r="C17" s="3">
        <v>2009</v>
      </c>
      <c r="D17" s="3">
        <v>2010</v>
      </c>
      <c r="E17" s="3">
        <v>2011</v>
      </c>
      <c r="F17" s="3">
        <v>2012</v>
      </c>
      <c r="G17" s="3">
        <v>2013</v>
      </c>
      <c r="H17" s="3">
        <v>2014</v>
      </c>
      <c r="I17" s="3">
        <v>2015</v>
      </c>
      <c r="J17" s="3">
        <v>2016</v>
      </c>
      <c r="K17" s="3">
        <v>2017</v>
      </c>
      <c r="L17" s="3">
        <v>2018</v>
      </c>
      <c r="M17" s="3">
        <v>2019</v>
      </c>
      <c r="N17" s="3">
        <v>2020</v>
      </c>
      <c r="O17" s="3">
        <v>2021</v>
      </c>
      <c r="P17" s="3">
        <v>2022</v>
      </c>
      <c r="Q17" s="3">
        <v>2023</v>
      </c>
    </row>
    <row r="18" spans="1:17">
      <c r="A18" s="3" t="s">
        <v>58</v>
      </c>
      <c r="B18" s="3">
        <v>100</v>
      </c>
      <c r="C18" s="8">
        <f t="shared" ref="C18:C26" si="0">+E4/$D4*100</f>
        <v>110.56120194432167</v>
      </c>
      <c r="D18" s="8">
        <f t="shared" ref="D18:D26" si="1">+F4/$D4*100</f>
        <v>117.52006602194673</v>
      </c>
      <c r="E18" s="8">
        <f t="shared" ref="E18:E26" si="2">+G4/$D4*100</f>
        <v>123.15772131902236</v>
      </c>
      <c r="F18" s="8">
        <f t="shared" ref="F18:F26" si="3">+H4/$D4*100</f>
        <v>126.98654772041058</v>
      </c>
      <c r="G18" s="8">
        <f t="shared" ref="G18:G26" si="4">+I4/$D4*100</f>
        <v>127.55292302623164</v>
      </c>
      <c r="H18" s="8">
        <f t="shared" ref="H18:H26" si="5">+J4/$D4*100</f>
        <v>131.81347876227321</v>
      </c>
      <c r="I18" s="8">
        <f t="shared" ref="I18:I26" si="6">+K4/$D4*100</f>
        <v>141.49528623624087</v>
      </c>
      <c r="J18" s="8">
        <f t="shared" ref="J18:J26" si="7">+L4/$D4*100</f>
        <v>140.11580562017974</v>
      </c>
      <c r="K18" s="8">
        <f t="shared" ref="K18:K26" si="8">+M4/$D4*100</f>
        <v>143.57856503885404</v>
      </c>
      <c r="L18" s="8">
        <f t="shared" ref="L18:Q27" si="9">+N4/$D4*100</f>
        <v>148.18281897391913</v>
      </c>
      <c r="M18" s="8">
        <f t="shared" si="9"/>
        <v>155.99520155324015</v>
      </c>
      <c r="N18" s="8">
        <f t="shared" si="9"/>
        <v>149.72827611585245</v>
      </c>
      <c r="O18" s="8">
        <f t="shared" si="9"/>
        <v>162.48797116466832</v>
      </c>
      <c r="P18" s="8">
        <f t="shared" si="9"/>
        <v>169.38599797376671</v>
      </c>
      <c r="Q18" s="8">
        <f t="shared" si="9"/>
        <v>183.51623527093167</v>
      </c>
    </row>
    <row r="19" spans="1:17">
      <c r="A19" s="3" t="s">
        <v>59</v>
      </c>
      <c r="B19" s="2">
        <v>100</v>
      </c>
      <c r="C19" s="6">
        <f t="shared" si="0"/>
        <v>88.088086261332364</v>
      </c>
      <c r="D19" s="6">
        <f t="shared" si="1"/>
        <v>103.43412126493661</v>
      </c>
      <c r="E19" s="6">
        <f t="shared" si="2"/>
        <v>98.297078638883107</v>
      </c>
      <c r="F19" s="6">
        <f t="shared" si="3"/>
        <v>97.955786243338224</v>
      </c>
      <c r="G19" s="6">
        <f t="shared" si="4"/>
        <v>98.389414508089573</v>
      </c>
      <c r="H19" s="6">
        <f t="shared" si="5"/>
        <v>132.2384410446594</v>
      </c>
      <c r="I19" s="6">
        <f t="shared" si="6"/>
        <v>143.50235759648609</v>
      </c>
      <c r="J19" s="6">
        <f t="shared" si="7"/>
        <v>148.70556605656651</v>
      </c>
      <c r="K19" s="6">
        <f t="shared" si="8"/>
        <v>152.8792579328499</v>
      </c>
      <c r="L19" s="6">
        <f t="shared" si="9"/>
        <v>159.01279333572754</v>
      </c>
      <c r="M19" s="6">
        <f t="shared" si="9"/>
        <v>157.96595526535668</v>
      </c>
      <c r="N19" s="6">
        <f t="shared" si="9"/>
        <v>141.61657221667824</v>
      </c>
      <c r="O19" s="6">
        <f t="shared" si="9"/>
        <v>144.55023720073646</v>
      </c>
      <c r="P19" s="6">
        <f t="shared" si="9"/>
        <v>154.05235280520577</v>
      </c>
      <c r="Q19" s="6">
        <f t="shared" si="9"/>
        <v>166.02500622582116</v>
      </c>
    </row>
    <row r="20" spans="1:17">
      <c r="A20" s="3" t="s">
        <v>60</v>
      </c>
      <c r="B20" s="2">
        <v>100</v>
      </c>
      <c r="C20" s="6">
        <f t="shared" si="0"/>
        <v>99.189084416390727</v>
      </c>
      <c r="D20" s="6">
        <f t="shared" si="1"/>
        <v>114.14930820298336</v>
      </c>
      <c r="E20" s="6">
        <f t="shared" si="2"/>
        <v>120.73157453162386</v>
      </c>
      <c r="F20" s="6">
        <f t="shared" si="3"/>
        <v>123.03906503602616</v>
      </c>
      <c r="G20" s="6">
        <f t="shared" si="4"/>
        <v>142.21983815247989</v>
      </c>
      <c r="H20" s="6">
        <f t="shared" si="5"/>
        <v>152.95998221535922</v>
      </c>
      <c r="I20" s="6">
        <f t="shared" si="6"/>
        <v>158.27858369493094</v>
      </c>
      <c r="J20" s="6">
        <f t="shared" si="7"/>
        <v>158.85957708894691</v>
      </c>
      <c r="K20" s="6">
        <f t="shared" si="8"/>
        <v>178.96735222049</v>
      </c>
      <c r="L20" s="6">
        <f t="shared" si="9"/>
        <v>191.01869599952309</v>
      </c>
      <c r="M20" s="6">
        <f t="shared" si="9"/>
        <v>195.8077603196862</v>
      </c>
      <c r="N20" s="6">
        <f t="shared" si="9"/>
        <v>208.07563938933495</v>
      </c>
      <c r="O20" s="6">
        <f t="shared" si="9"/>
        <v>210.91667692737008</v>
      </c>
      <c r="P20" s="6">
        <f t="shared" si="9"/>
        <v>238.52043450543107</v>
      </c>
      <c r="Q20" s="6">
        <f t="shared" si="9"/>
        <v>256.31660357093307</v>
      </c>
    </row>
    <row r="21" spans="1:17">
      <c r="A21" s="3" t="s">
        <v>61</v>
      </c>
      <c r="B21" s="2">
        <v>100</v>
      </c>
      <c r="C21" s="6">
        <f t="shared" si="0"/>
        <v>122.14414900743147</v>
      </c>
      <c r="D21" s="6">
        <f t="shared" si="1"/>
        <v>136.37247696325446</v>
      </c>
      <c r="E21" s="6">
        <f t="shared" si="2"/>
        <v>132.75321398242096</v>
      </c>
      <c r="F21" s="6">
        <f t="shared" si="3"/>
        <v>138.48381974719871</v>
      </c>
      <c r="G21" s="6">
        <f t="shared" si="4"/>
        <v>131.40321739506734</v>
      </c>
      <c r="H21" s="6">
        <f t="shared" si="5"/>
        <v>135.09490290733049</v>
      </c>
      <c r="I21" s="6">
        <f t="shared" si="6"/>
        <v>154.26374159321875</v>
      </c>
      <c r="J21" s="6">
        <f t="shared" si="7"/>
        <v>152.10750154052988</v>
      </c>
      <c r="K21" s="6">
        <f t="shared" si="8"/>
        <v>155.84789157674538</v>
      </c>
      <c r="L21" s="6">
        <f t="shared" si="9"/>
        <v>149.66192218954285</v>
      </c>
      <c r="M21" s="6">
        <f t="shared" si="9"/>
        <v>156.18807723208158</v>
      </c>
      <c r="N21" s="6">
        <f t="shared" si="9"/>
        <v>148.25570219565657</v>
      </c>
      <c r="O21" s="6">
        <f t="shared" si="9"/>
        <v>182.64583025999298</v>
      </c>
      <c r="P21" s="6">
        <f t="shared" si="9"/>
        <v>171.96943291956208</v>
      </c>
      <c r="Q21" s="6">
        <f t="shared" si="9"/>
        <v>213.79760808745112</v>
      </c>
    </row>
    <row r="22" spans="1:17">
      <c r="A22" s="3" t="s">
        <v>62</v>
      </c>
      <c r="B22" s="2">
        <v>100</v>
      </c>
      <c r="C22" s="6">
        <f t="shared" si="0"/>
        <v>106.81731640551195</v>
      </c>
      <c r="D22" s="6">
        <f t="shared" si="1"/>
        <v>122.23248415343959</v>
      </c>
      <c r="E22" s="6">
        <f t="shared" si="2"/>
        <v>128.40246921413129</v>
      </c>
      <c r="F22" s="6">
        <f t="shared" si="3"/>
        <v>139.70655385258451</v>
      </c>
      <c r="G22" s="6">
        <f t="shared" si="4"/>
        <v>141.0310789521468</v>
      </c>
      <c r="H22" s="6">
        <f t="shared" si="5"/>
        <v>138.26622096011104</v>
      </c>
      <c r="I22" s="6">
        <f t="shared" si="6"/>
        <v>140.23239204182744</v>
      </c>
      <c r="J22" s="6">
        <f t="shared" si="7"/>
        <v>143.90858609112186</v>
      </c>
      <c r="K22" s="6">
        <f t="shared" si="8"/>
        <v>146.24014168234555</v>
      </c>
      <c r="L22" s="6">
        <f t="shared" si="9"/>
        <v>152.30371352089455</v>
      </c>
      <c r="M22" s="6">
        <f t="shared" si="9"/>
        <v>171.2071835692758</v>
      </c>
      <c r="N22" s="6">
        <f t="shared" si="9"/>
        <v>159.85421061430498</v>
      </c>
      <c r="O22" s="6">
        <f t="shared" si="9"/>
        <v>165.54012684384577</v>
      </c>
      <c r="P22" s="6">
        <f t="shared" si="9"/>
        <v>164.86378510984474</v>
      </c>
      <c r="Q22" s="6">
        <f t="shared" si="9"/>
        <v>185.58071777888733</v>
      </c>
    </row>
    <row r="23" spans="1:17">
      <c r="A23" s="3" t="s">
        <v>63</v>
      </c>
      <c r="B23" s="2">
        <v>100</v>
      </c>
      <c r="C23" s="6">
        <f t="shared" si="0"/>
        <v>128.59831379914107</v>
      </c>
      <c r="D23" s="6">
        <f t="shared" si="1"/>
        <v>128.12950285680157</v>
      </c>
      <c r="E23" s="6">
        <f t="shared" si="2"/>
        <v>113.3986641257829</v>
      </c>
      <c r="F23" s="6">
        <f t="shared" si="3"/>
        <v>116.94214266525356</v>
      </c>
      <c r="G23" s="6">
        <f t="shared" si="4"/>
        <v>97.829972127172809</v>
      </c>
      <c r="H23" s="6">
        <f t="shared" si="5"/>
        <v>102.03838939696084</v>
      </c>
      <c r="I23" s="6">
        <f t="shared" si="6"/>
        <v>103.72683903956141</v>
      </c>
      <c r="J23" s="6">
        <f t="shared" si="7"/>
        <v>91.981006724830365</v>
      </c>
      <c r="K23" s="6">
        <f t="shared" si="8"/>
        <v>69.322262547185161</v>
      </c>
      <c r="L23" s="6">
        <f t="shared" si="9"/>
        <v>74.18326232738471</v>
      </c>
      <c r="M23" s="6">
        <f>+O9/$D9*100</f>
        <v>96.584049256583555</v>
      </c>
      <c r="N23" s="6">
        <f>+P9/$D9*100</f>
        <v>65.850841806774341</v>
      </c>
      <c r="O23" s="6">
        <f>+Q9/$D9*100</f>
        <v>98.801398308189263</v>
      </c>
      <c r="P23" s="6">
        <f t="shared" si="9"/>
        <v>70.336343076369886</v>
      </c>
      <c r="Q23" s="6">
        <f t="shared" si="9"/>
        <v>53.704048947073545</v>
      </c>
    </row>
    <row r="24" spans="1:17">
      <c r="A24" s="3" t="s">
        <v>64</v>
      </c>
      <c r="B24" s="2">
        <v>100</v>
      </c>
      <c r="C24" s="6">
        <f t="shared" si="0"/>
        <v>110.73075601626772</v>
      </c>
      <c r="D24" s="6">
        <f t="shared" si="1"/>
        <v>115.00823969969001</v>
      </c>
      <c r="E24" s="6">
        <f t="shared" si="2"/>
        <v>128.7586803557567</v>
      </c>
      <c r="F24" s="6">
        <f t="shared" si="3"/>
        <v>127.45852530916932</v>
      </c>
      <c r="G24" s="6">
        <f t="shared" si="4"/>
        <v>130.3052453630664</v>
      </c>
      <c r="H24" s="6">
        <f t="shared" si="5"/>
        <v>126.70630538970842</v>
      </c>
      <c r="I24" s="6">
        <f t="shared" si="6"/>
        <v>130.32475207462215</v>
      </c>
      <c r="J24" s="6">
        <f t="shared" si="7"/>
        <v>130.20728012083282</v>
      </c>
      <c r="K24" s="6">
        <f t="shared" si="8"/>
        <v>118.49338060673149</v>
      </c>
      <c r="L24" s="6">
        <f t="shared" si="9"/>
        <v>123.70372487808268</v>
      </c>
      <c r="M24" s="6">
        <f t="shared" si="9"/>
        <v>134.78533945523762</v>
      </c>
      <c r="N24" s="6">
        <f t="shared" si="9"/>
        <v>124.2397327588608</v>
      </c>
      <c r="O24" s="6">
        <f t="shared" si="9"/>
        <v>135.93015282695819</v>
      </c>
      <c r="P24" s="6">
        <f t="shared" si="9"/>
        <v>143.96675949738639</v>
      </c>
      <c r="Q24" s="6">
        <f t="shared" si="9"/>
        <v>146.92310836490626</v>
      </c>
    </row>
    <row r="25" spans="1:17">
      <c r="A25" s="3" t="s">
        <v>65</v>
      </c>
      <c r="B25" s="2">
        <v>100</v>
      </c>
      <c r="C25" s="6">
        <f t="shared" si="0"/>
        <v>131.63038093085652</v>
      </c>
      <c r="D25" s="6">
        <f t="shared" si="1"/>
        <v>115.48218041834097</v>
      </c>
      <c r="E25" s="6">
        <f t="shared" si="2"/>
        <v>130.67331687808084</v>
      </c>
      <c r="F25" s="6">
        <f t="shared" si="3"/>
        <v>125.59293941725814</v>
      </c>
      <c r="G25" s="6">
        <f t="shared" si="4"/>
        <v>121.41314280925175</v>
      </c>
      <c r="H25" s="6">
        <f t="shared" si="5"/>
        <v>124.71212257614634</v>
      </c>
      <c r="I25" s="6">
        <f t="shared" si="6"/>
        <v>134.84604822962777</v>
      </c>
      <c r="J25" s="6">
        <f t="shared" si="7"/>
        <v>124.63752824118029</v>
      </c>
      <c r="K25" s="6">
        <f t="shared" si="8"/>
        <v>135.59803278126469</v>
      </c>
      <c r="L25" s="6">
        <f t="shared" si="9"/>
        <v>141.74085213928649</v>
      </c>
      <c r="M25" s="6">
        <f t="shared" si="9"/>
        <v>144.12079409012259</v>
      </c>
      <c r="N25" s="6">
        <f t="shared" si="9"/>
        <v>144.28551960915402</v>
      </c>
      <c r="O25" s="6">
        <f t="shared" si="9"/>
        <v>154.28352085625573</v>
      </c>
      <c r="P25" s="6">
        <f t="shared" si="9"/>
        <v>147.89532509343439</v>
      </c>
      <c r="Q25" s="6">
        <f t="shared" si="9"/>
        <v>156.62327958067351</v>
      </c>
    </row>
    <row r="26" spans="1:17">
      <c r="A26" s="3" t="s">
        <v>66</v>
      </c>
      <c r="B26" s="2">
        <v>100</v>
      </c>
      <c r="C26" s="6">
        <f t="shared" si="0"/>
        <v>113.50762306559179</v>
      </c>
      <c r="D26" s="6">
        <f t="shared" si="1"/>
        <v>120.39576656146025</v>
      </c>
      <c r="E26" s="6">
        <f t="shared" si="2"/>
        <v>128.18936138598033</v>
      </c>
      <c r="F26" s="6">
        <f t="shared" si="3"/>
        <v>131.41476279643831</v>
      </c>
      <c r="G26" s="6">
        <f t="shared" si="4"/>
        <v>133.71188726216471</v>
      </c>
      <c r="H26" s="6">
        <f t="shared" si="5"/>
        <v>135.38764717306057</v>
      </c>
      <c r="I26" s="6">
        <f t="shared" si="6"/>
        <v>142.5721867206959</v>
      </c>
      <c r="J26" s="6">
        <f t="shared" si="7"/>
        <v>141.32076131999202</v>
      </c>
      <c r="K26" s="6">
        <f t="shared" si="8"/>
        <v>145.86091514755677</v>
      </c>
      <c r="L26" s="6">
        <f t="shared" si="9"/>
        <v>150.87326896873606</v>
      </c>
      <c r="M26" s="6">
        <f t="shared" si="9"/>
        <v>160.64895314970261</v>
      </c>
      <c r="N26" s="6">
        <f t="shared" si="9"/>
        <v>156.29933253285384</v>
      </c>
      <c r="O26" s="6">
        <f t="shared" si="9"/>
        <v>168.15371613998087</v>
      </c>
      <c r="P26" s="6">
        <f t="shared" si="9"/>
        <v>175.07617607380169</v>
      </c>
      <c r="Q26" s="6">
        <f t="shared" si="9"/>
        <v>190.52274684645965</v>
      </c>
    </row>
    <row r="27" spans="1:17">
      <c r="A27" s="3" t="s">
        <v>69</v>
      </c>
      <c r="B27" s="2">
        <v>100</v>
      </c>
      <c r="C27" s="6">
        <f t="shared" ref="C27" si="10">+E13/$D13*100</f>
        <v>107.926971141392</v>
      </c>
      <c r="D27" s="6">
        <f t="shared" ref="D27:J27" si="11">+F13/$D13*100</f>
        <v>101.33474822828134</v>
      </c>
      <c r="E27" s="6">
        <f t="shared" si="11"/>
        <v>95.210266408656935</v>
      </c>
      <c r="F27" s="6">
        <f t="shared" si="11"/>
        <v>114.79726589900088</v>
      </c>
      <c r="G27" s="6">
        <f t="shared" si="11"/>
        <v>91.146219624449458</v>
      </c>
      <c r="H27" s="6">
        <f t="shared" si="11"/>
        <v>80.592740382854416</v>
      </c>
      <c r="I27" s="6">
        <f t="shared" si="11"/>
        <v>102.7536313674199</v>
      </c>
      <c r="J27" s="6">
        <f t="shared" si="11"/>
        <v>89.132204745338228</v>
      </c>
      <c r="K27" s="6">
        <f>+M13/$D13*100</f>
        <v>72.820876474956847</v>
      </c>
      <c r="L27" s="6">
        <f>+N13/$D13*100</f>
        <v>67.48355922511827</v>
      </c>
      <c r="M27" s="6">
        <f>+O13/$D13*100</f>
        <v>65.073863263643304</v>
      </c>
      <c r="N27" s="6">
        <f>+P13/$D13*100</f>
        <v>44.38074428991451</v>
      </c>
      <c r="O27" s="6">
        <f>+Q13/$D13*100</f>
        <v>82.420308841747001</v>
      </c>
      <c r="P27" s="6">
        <f t="shared" si="9"/>
        <v>88.227769704625629</v>
      </c>
      <c r="Q27" s="6">
        <f t="shared" si="9"/>
        <v>86.691644649627904</v>
      </c>
    </row>
    <row r="29" spans="1:17" s="2" customFormat="1">
      <c r="A29" s="3" t="s">
        <v>86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17" s="2" customFormat="1">
      <c r="A30" s="2" t="s">
        <v>94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17" s="2" customFormat="1">
      <c r="A31" s="2" t="s">
        <v>12</v>
      </c>
    </row>
    <row r="32" spans="1:17" s="2" customFormat="1">
      <c r="A32" s="2" t="s">
        <v>100</v>
      </c>
    </row>
    <row r="34" spans="1:1">
      <c r="A34" s="3" t="s">
        <v>101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26"/>
  <sheetViews>
    <sheetView topLeftCell="A12" workbookViewId="0">
      <selection activeCell="T9" sqref="T9:U9"/>
    </sheetView>
  </sheetViews>
  <sheetFormatPr defaultColWidth="9.140625" defaultRowHeight="12.75"/>
  <cols>
    <col min="1" max="1" width="12.85546875" style="2" customWidth="1"/>
    <col min="2" max="11" width="10.42578125" style="2" bestFit="1" customWidth="1"/>
    <col min="12" max="16384" width="9.140625" style="2"/>
  </cols>
  <sheetData>
    <row r="1" spans="1:21" ht="15.75">
      <c r="A1" s="1" t="s">
        <v>102</v>
      </c>
    </row>
    <row r="2" spans="1:21" ht="15.75">
      <c r="A2" s="1"/>
    </row>
    <row r="3" spans="1:21">
      <c r="A3" s="3" t="s">
        <v>103</v>
      </c>
    </row>
    <row r="4" spans="1:21">
      <c r="B4" s="3">
        <v>2004</v>
      </c>
      <c r="C4" s="3">
        <v>2005</v>
      </c>
      <c r="D4" s="3">
        <v>2006</v>
      </c>
      <c r="E4" s="3">
        <v>2007</v>
      </c>
      <c r="F4" s="3">
        <v>2008</v>
      </c>
      <c r="G4" s="3">
        <v>2009</v>
      </c>
      <c r="H4" s="3">
        <v>2010</v>
      </c>
      <c r="I4" s="3">
        <v>2011</v>
      </c>
      <c r="J4" s="3">
        <v>2012</v>
      </c>
      <c r="K4" s="3">
        <v>2013</v>
      </c>
      <c r="L4" s="3">
        <v>2014</v>
      </c>
      <c r="M4" s="3">
        <v>2015</v>
      </c>
      <c r="N4" s="3">
        <v>2016</v>
      </c>
      <c r="O4" s="3">
        <v>2017</v>
      </c>
      <c r="P4" s="3">
        <v>2018</v>
      </c>
      <c r="Q4" s="3">
        <v>2019</v>
      </c>
      <c r="R4" s="3">
        <v>2020</v>
      </c>
      <c r="S4" s="3">
        <v>2021</v>
      </c>
      <c r="T4" s="3">
        <v>2022</v>
      </c>
      <c r="U4" s="3">
        <v>2023</v>
      </c>
    </row>
    <row r="5" spans="1:21" s="3" customFormat="1">
      <c r="A5" s="3" t="s">
        <v>104</v>
      </c>
      <c r="B5" s="8">
        <f>+Lasten!B25</f>
        <v>4184.6890000000003</v>
      </c>
      <c r="C5" s="8">
        <f>+Lasten!C25</f>
        <v>4370.8590000000004</v>
      </c>
      <c r="D5" s="8">
        <f>+Lasten!D25</f>
        <v>4427.7179999999998</v>
      </c>
      <c r="E5" s="8">
        <f>+Lasten!E25</f>
        <v>4627.7120000000004</v>
      </c>
      <c r="F5" s="8">
        <f>+Lasten!F25</f>
        <v>5333.7390000000005</v>
      </c>
      <c r="G5" s="8">
        <f>+Lasten!G25</f>
        <v>5706.4529999999995</v>
      </c>
      <c r="H5" s="8">
        <f>+Lasten!H25</f>
        <v>5836.6080000000002</v>
      </c>
      <c r="I5" s="8">
        <f>+Lasten!I25</f>
        <v>6004.9930000000013</v>
      </c>
      <c r="J5" s="8">
        <f>+Lasten!J25</f>
        <v>6041.6629999999986</v>
      </c>
      <c r="K5" s="8">
        <f>+Lasten!K25</f>
        <v>6140.8279999999995</v>
      </c>
      <c r="L5" s="8">
        <f>+Lasten!L25</f>
        <v>6206.6139999999996</v>
      </c>
      <c r="M5" s="8">
        <f>+Lasten!M25</f>
        <v>6490.6089999999995</v>
      </c>
      <c r="N5" s="8">
        <v>6653.7107879999994</v>
      </c>
      <c r="O5" s="8">
        <f>Lasten!O25</f>
        <v>6891.0310000000018</v>
      </c>
      <c r="P5" s="8">
        <f>Lasten!P25</f>
        <v>7190.0999999999995</v>
      </c>
      <c r="Q5" s="8">
        <f>Lasten!Q25</f>
        <v>7556.2654909999983</v>
      </c>
      <c r="R5" s="8">
        <f>Lasten!R25</f>
        <v>7817.4400759999999</v>
      </c>
      <c r="S5" s="8">
        <f>Lasten!S25</f>
        <v>8368.6400000000012</v>
      </c>
      <c r="T5" s="8">
        <f>Lasten!T25</f>
        <v>9076.4586420000032</v>
      </c>
      <c r="U5" s="8">
        <f>Lasten!U25</f>
        <v>10073.782539999998</v>
      </c>
    </row>
    <row r="6" spans="1:21">
      <c r="A6" s="2" t="s">
        <v>105</v>
      </c>
      <c r="B6" s="6">
        <f>+Lasten!B48</f>
        <v>2717.0829999999996</v>
      </c>
      <c r="C6" s="6">
        <f>+Lasten!C48</f>
        <v>2817.9930000000004</v>
      </c>
      <c r="D6" s="6">
        <f>+Lasten!D48</f>
        <v>2760.1840000000002</v>
      </c>
      <c r="E6" s="6">
        <f>+Lasten!E48</f>
        <v>2913.43</v>
      </c>
      <c r="F6" s="6">
        <f>+Lasten!F48</f>
        <v>3308.5210000000006</v>
      </c>
      <c r="G6" s="6">
        <f>+Lasten!G48</f>
        <v>3642.9249999999997</v>
      </c>
      <c r="H6" s="6">
        <f>+Lasten!H48</f>
        <v>3822.322000000001</v>
      </c>
      <c r="I6" s="6">
        <f>+Lasten!I48</f>
        <v>3875.4560000000001</v>
      </c>
      <c r="J6" s="6">
        <f>+Lasten!J48</f>
        <v>3924.0099999999998</v>
      </c>
      <c r="K6" s="6">
        <f>+Lasten!K48</f>
        <v>4039.7599999999998</v>
      </c>
      <c r="L6" s="6">
        <f>+Lasten!L48</f>
        <v>4078.596</v>
      </c>
      <c r="M6" s="6">
        <f>+Lasten!M48</f>
        <v>4251.1869999999999</v>
      </c>
      <c r="N6" s="6">
        <v>4380.638778999999</v>
      </c>
      <c r="O6" s="6">
        <f>Lasten!O48</f>
        <v>4610.2039999999988</v>
      </c>
      <c r="P6" s="6">
        <f>Lasten!P48</f>
        <v>4825</v>
      </c>
      <c r="Q6" s="6">
        <f>Lasten!Q48</f>
        <v>5163.8905980000009</v>
      </c>
      <c r="R6" s="6">
        <f>Lasten!R48</f>
        <v>5553.314112</v>
      </c>
      <c r="S6" s="6">
        <f>Lasten!S48</f>
        <v>5994.9210000000012</v>
      </c>
      <c r="T6" s="6">
        <f>Lasten!T48</f>
        <v>6448.2208460000011</v>
      </c>
      <c r="U6" s="6">
        <f>Lasten!U48</f>
        <v>7166.3808230000013</v>
      </c>
    </row>
    <row r="7" spans="1:21">
      <c r="A7" s="2" t="s">
        <v>106</v>
      </c>
      <c r="B7" s="6">
        <f>+Lasten!B71</f>
        <v>266.63299999999998</v>
      </c>
      <c r="C7" s="6">
        <f>+Lasten!C71</f>
        <v>263.74700000000007</v>
      </c>
      <c r="D7" s="6">
        <f>+Lasten!D71</f>
        <v>275.63100000000003</v>
      </c>
      <c r="E7" s="6">
        <f>+Lasten!E71</f>
        <v>275.83600000000001</v>
      </c>
      <c r="F7" s="6">
        <f>+Lasten!F71</f>
        <v>327.46800000000002</v>
      </c>
      <c r="G7" s="6">
        <f>+Lasten!G71</f>
        <v>312.63800000000003</v>
      </c>
      <c r="H7" s="6">
        <f>+Lasten!H71</f>
        <v>332.31899999999996</v>
      </c>
      <c r="I7" s="6">
        <f>+Lasten!I71</f>
        <v>400.67700000000002</v>
      </c>
      <c r="J7" s="6">
        <f>+Lasten!J71</f>
        <v>387.71699999999998</v>
      </c>
      <c r="K7" s="6">
        <f>+Lasten!K71</f>
        <v>384.34</v>
      </c>
      <c r="L7" s="6">
        <f>+Lasten!L71</f>
        <v>402.108</v>
      </c>
      <c r="M7" s="6">
        <f>+Lasten!M71</f>
        <v>403.83500000000004</v>
      </c>
      <c r="N7" s="6">
        <v>443.42015899999984</v>
      </c>
      <c r="O7" s="6">
        <f>Lasten!O71</f>
        <v>439.572</v>
      </c>
      <c r="P7" s="6">
        <f>Lasten!P71</f>
        <v>444.40000000000003</v>
      </c>
      <c r="Q7" s="6">
        <f>Lasten!Q71</f>
        <v>472.19457</v>
      </c>
      <c r="R7" s="6">
        <f>Lasten!R71</f>
        <v>470.10027699999995</v>
      </c>
      <c r="S7" s="6">
        <f>Lasten!S71</f>
        <v>477.77699999999993</v>
      </c>
      <c r="T7" s="6">
        <f>Lasten!T71</f>
        <v>489.47175599999997</v>
      </c>
      <c r="U7" s="6">
        <f>Lasten!U71</f>
        <v>518.44756000000007</v>
      </c>
    </row>
    <row r="8" spans="1:21">
      <c r="A8" s="2" t="s">
        <v>107</v>
      </c>
      <c r="B8" s="6">
        <f>+Lasten!B94</f>
        <v>0</v>
      </c>
      <c r="C8" s="6">
        <f>+Lasten!C94</f>
        <v>422.42699999999996</v>
      </c>
      <c r="D8" s="6">
        <f>+Lasten!D94</f>
        <v>498.24399999999997</v>
      </c>
      <c r="E8" s="6">
        <f>+Lasten!E94</f>
        <v>545.83100000000002</v>
      </c>
      <c r="F8" s="6">
        <f>+Lasten!F94</f>
        <v>416.22100000000006</v>
      </c>
      <c r="G8" s="6">
        <f>+Lasten!G94</f>
        <v>442.94199999999989</v>
      </c>
      <c r="H8" s="6">
        <f>+Lasten!H94</f>
        <v>432.89100000000002</v>
      </c>
      <c r="I8" s="6">
        <f>+Lasten!I94</f>
        <v>471.46699999999998</v>
      </c>
      <c r="J8" s="6">
        <f>+Lasten!J94</f>
        <v>454.47799999999995</v>
      </c>
      <c r="K8" s="6">
        <f>+Lasten!K94</f>
        <v>455.98200000000003</v>
      </c>
      <c r="L8" s="6">
        <f>+Lasten!L94</f>
        <v>468.22199999999992</v>
      </c>
      <c r="M8" s="6">
        <f>+Lasten!M94</f>
        <v>500.46199999999999</v>
      </c>
      <c r="N8" s="6">
        <v>479.11356299999994</v>
      </c>
      <c r="O8" s="6">
        <f>Lasten!O94</f>
        <v>462.50200000000007</v>
      </c>
      <c r="P8" s="6">
        <f>Lasten!P94</f>
        <v>511.5</v>
      </c>
      <c r="Q8" s="6">
        <f>Lasten!Q94</f>
        <v>495.16902999999996</v>
      </c>
      <c r="R8" s="6">
        <f>Lasten!R94</f>
        <v>501.672166</v>
      </c>
      <c r="S8" s="6">
        <f>Lasten!S94</f>
        <v>520.67499999999995</v>
      </c>
      <c r="T8" s="6">
        <f>Lasten!T94</f>
        <v>581.77694399999996</v>
      </c>
      <c r="U8" s="6">
        <f>Lasten!U94</f>
        <v>731.51529400000004</v>
      </c>
    </row>
    <row r="9" spans="1:21">
      <c r="A9" s="2" t="s">
        <v>77</v>
      </c>
      <c r="B9" s="6">
        <f>+Lasten!B118</f>
        <v>1200.9729999999997</v>
      </c>
      <c r="C9" s="6">
        <f>+Lasten!C118</f>
        <v>866.69200000000001</v>
      </c>
      <c r="D9" s="6">
        <f>+Lasten!D118</f>
        <v>893.65900000000011</v>
      </c>
      <c r="E9" s="6">
        <f>+Lasten!E118</f>
        <v>892.61499999999978</v>
      </c>
      <c r="F9" s="6">
        <f>+Lasten!F118</f>
        <v>1281.529</v>
      </c>
      <c r="G9" s="6">
        <f>+Lasten!G118</f>
        <v>1307.9480000000001</v>
      </c>
      <c r="H9" s="6">
        <f>+Lasten!H118</f>
        <v>1249.0780000000002</v>
      </c>
      <c r="I9" s="6">
        <f>+Lasten!I118</f>
        <v>1257.3920000000001</v>
      </c>
      <c r="J9" s="6">
        <f>+Lasten!J118</f>
        <v>1275.46</v>
      </c>
      <c r="K9" s="6">
        <f>+Lasten!K118</f>
        <v>1260.7429999999997</v>
      </c>
      <c r="L9" s="6">
        <f>+Lasten!L118</f>
        <v>1257.6889999999999</v>
      </c>
      <c r="M9" s="6">
        <f>+Lasten!M118</f>
        <v>1335.0450000000003</v>
      </c>
      <c r="N9" s="6">
        <v>1350.5382869999996</v>
      </c>
      <c r="O9" s="6">
        <f>Lasten!O118</f>
        <v>1351.6570000000002</v>
      </c>
      <c r="P9" s="6">
        <f>Lasten!P118</f>
        <v>1373.1999999999998</v>
      </c>
      <c r="Q9" s="6">
        <f>Lasten!Q118</f>
        <v>1397.924293</v>
      </c>
      <c r="R9" s="6">
        <f>Lasten!R118</f>
        <v>1256.0145210000001</v>
      </c>
      <c r="S9" s="6">
        <f>Lasten!S118</f>
        <v>1341.415</v>
      </c>
      <c r="T9" s="6">
        <f>Lasten!T118</f>
        <v>1522.9490960000001</v>
      </c>
      <c r="U9" s="6">
        <f>Lasten!U118</f>
        <v>1609.4148629999997</v>
      </c>
    </row>
    <row r="11" spans="1:21">
      <c r="A11" s="3" t="s">
        <v>108</v>
      </c>
    </row>
    <row r="12" spans="1:21">
      <c r="B12" s="3">
        <v>2004</v>
      </c>
      <c r="C12" s="3">
        <v>2005</v>
      </c>
      <c r="D12" s="3">
        <v>2006</v>
      </c>
      <c r="E12" s="3">
        <v>2007</v>
      </c>
      <c r="F12" s="3">
        <v>2008</v>
      </c>
      <c r="G12" s="3">
        <v>2009</v>
      </c>
      <c r="H12" s="3">
        <v>2010</v>
      </c>
      <c r="I12" s="3">
        <v>2011</v>
      </c>
      <c r="J12" s="3">
        <v>2012</v>
      </c>
      <c r="K12" s="3">
        <v>2013</v>
      </c>
      <c r="L12" s="3">
        <v>2014</v>
      </c>
      <c r="M12" s="3">
        <v>2015</v>
      </c>
      <c r="N12" s="3">
        <v>2016</v>
      </c>
      <c r="O12" s="3">
        <v>2017</v>
      </c>
      <c r="P12" s="3">
        <v>2018</v>
      </c>
      <c r="Q12" s="3">
        <v>2019</v>
      </c>
      <c r="R12" s="3">
        <v>2020</v>
      </c>
      <c r="S12" s="3">
        <v>2021</v>
      </c>
      <c r="T12" s="3">
        <v>2022</v>
      </c>
      <c r="U12" s="3">
        <v>2023</v>
      </c>
    </row>
    <row r="13" spans="1:21">
      <c r="A13" s="3" t="s">
        <v>104</v>
      </c>
      <c r="B13" s="20">
        <f>+B5/$C5*100</f>
        <v>95.740654182621768</v>
      </c>
      <c r="C13" s="2">
        <f>+C5/$C5*100</f>
        <v>100</v>
      </c>
      <c r="D13" s="20">
        <f t="shared" ref="D13:K13" si="0">+D5/$C5*100</f>
        <v>101.30086557356344</v>
      </c>
      <c r="E13" s="20">
        <f t="shared" si="0"/>
        <v>105.87648789402724</v>
      </c>
      <c r="F13" s="20">
        <f t="shared" si="0"/>
        <v>122.02953698575041</v>
      </c>
      <c r="G13" s="20">
        <f t="shared" si="0"/>
        <v>130.55678529094621</v>
      </c>
      <c r="H13" s="20">
        <f t="shared" si="0"/>
        <v>133.53457524024452</v>
      </c>
      <c r="I13" s="20">
        <f t="shared" si="0"/>
        <v>137.38702163579288</v>
      </c>
      <c r="J13" s="20">
        <f t="shared" si="0"/>
        <v>138.22598715721551</v>
      </c>
      <c r="K13" s="20">
        <f t="shared" si="0"/>
        <v>140.4947631575395</v>
      </c>
      <c r="L13" s="20">
        <f t="shared" ref="L13:M13" si="1">+L5/$C5*100</f>
        <v>141.99986776054774</v>
      </c>
      <c r="M13" s="20">
        <f t="shared" si="1"/>
        <v>148.49733198897513</v>
      </c>
      <c r="N13" s="20">
        <f t="shared" ref="N13:O13" si="2">+N5/$C5*100</f>
        <v>152.22890484456258</v>
      </c>
      <c r="O13" s="20">
        <f t="shared" si="2"/>
        <v>157.6585060282201</v>
      </c>
      <c r="P13" s="20">
        <f t="shared" ref="P13:Q13" si="3">+P5/$C5*100</f>
        <v>164.50084525719083</v>
      </c>
      <c r="Q13" s="20">
        <f t="shared" si="3"/>
        <v>172.87827154799541</v>
      </c>
      <c r="R13" s="20">
        <f t="shared" ref="R13:U13" si="4">+R5/$C5*100</f>
        <v>178.85363211213172</v>
      </c>
      <c r="S13" s="20">
        <f t="shared" si="4"/>
        <v>191.46442381234445</v>
      </c>
      <c r="T13" s="20">
        <f t="shared" si="4"/>
        <v>207.65846351941352</v>
      </c>
      <c r="U13" s="20">
        <f t="shared" si="4"/>
        <v>230.47603548867622</v>
      </c>
    </row>
    <row r="14" spans="1:21">
      <c r="A14" s="2" t="s">
        <v>105</v>
      </c>
      <c r="B14" s="20">
        <f t="shared" ref="B14" si="5">+B6/$C6*100</f>
        <v>96.419082659183303</v>
      </c>
      <c r="C14" s="2">
        <f t="shared" ref="C14:K16" si="6">+C6/$C6*100</f>
        <v>100</v>
      </c>
      <c r="D14" s="20">
        <f t="shared" si="6"/>
        <v>97.948575457781473</v>
      </c>
      <c r="E14" s="20">
        <f t="shared" si="6"/>
        <v>103.38670110252224</v>
      </c>
      <c r="F14" s="20">
        <f t="shared" si="6"/>
        <v>117.40699852696584</v>
      </c>
      <c r="G14" s="20">
        <f t="shared" si="6"/>
        <v>129.27374198587432</v>
      </c>
      <c r="H14" s="20">
        <f t="shared" si="6"/>
        <v>135.6398685163519</v>
      </c>
      <c r="I14" s="20">
        <f t="shared" si="6"/>
        <v>137.525394846616</v>
      </c>
      <c r="J14" s="20">
        <f t="shared" si="6"/>
        <v>139.24839415853762</v>
      </c>
      <c r="K14" s="20">
        <f t="shared" si="6"/>
        <v>143.3559274277828</v>
      </c>
      <c r="L14" s="20">
        <f t="shared" ref="L14:M14" si="7">+L6/$C6*100</f>
        <v>144.73407137633058</v>
      </c>
      <c r="M14" s="20">
        <f t="shared" si="7"/>
        <v>150.85867849920135</v>
      </c>
      <c r="N14" s="20">
        <f t="shared" ref="N14:O14" si="8">+N6/$C6*100</f>
        <v>155.45243650356826</v>
      </c>
      <c r="O14" s="20">
        <f t="shared" si="8"/>
        <v>163.59884499358225</v>
      </c>
      <c r="P14" s="20">
        <f t="shared" ref="P14:Q14" si="9">+P6/$C6*100</f>
        <v>171.22114923635365</v>
      </c>
      <c r="Q14" s="20">
        <f t="shared" si="9"/>
        <v>183.24710522701795</v>
      </c>
      <c r="R14" s="20">
        <f t="shared" ref="R14:U14" si="10">+R6/$C6*100</f>
        <v>197.06628483463228</v>
      </c>
      <c r="S14" s="20">
        <f t="shared" si="10"/>
        <v>212.73725662200013</v>
      </c>
      <c r="T14" s="20">
        <f t="shared" si="10"/>
        <v>228.82316762319851</v>
      </c>
      <c r="U14" s="20">
        <f t="shared" si="10"/>
        <v>254.3079710630935</v>
      </c>
    </row>
    <row r="15" spans="1:21">
      <c r="A15" s="2" t="s">
        <v>106</v>
      </c>
      <c r="B15" s="20">
        <f t="shared" ref="B15" si="11">+B7/$C7*100</f>
        <v>101.09423045570183</v>
      </c>
      <c r="C15" s="2">
        <f t="shared" si="6"/>
        <v>100</v>
      </c>
      <c r="D15" s="20">
        <f t="shared" si="6"/>
        <v>104.5058332417051</v>
      </c>
      <c r="E15" s="20">
        <f t="shared" si="6"/>
        <v>104.58355924427573</v>
      </c>
      <c r="F15" s="20">
        <f t="shared" si="6"/>
        <v>124.15989565758092</v>
      </c>
      <c r="G15" s="20">
        <f t="shared" si="6"/>
        <v>118.53708288625083</v>
      </c>
      <c r="H15" s="20">
        <f t="shared" si="6"/>
        <v>125.99915828426479</v>
      </c>
      <c r="I15" s="20">
        <f t="shared" si="6"/>
        <v>151.91717820487054</v>
      </c>
      <c r="J15" s="20">
        <f t="shared" si="6"/>
        <v>147.00337823747753</v>
      </c>
      <c r="K15" s="20">
        <f t="shared" si="6"/>
        <v>145.72298452683816</v>
      </c>
      <c r="L15" s="20">
        <f t="shared" ref="L15:M15" si="12">+L7/$C7*100</f>
        <v>152.45974361793685</v>
      </c>
      <c r="M15" s="20">
        <f t="shared" si="12"/>
        <v>153.11453779569052</v>
      </c>
      <c r="N15" s="20">
        <f t="shared" ref="N15:O15" si="13">+N7/$C7*100</f>
        <v>168.12329960151195</v>
      </c>
      <c r="O15" s="20">
        <f t="shared" si="13"/>
        <v>166.66426537553031</v>
      </c>
      <c r="P15" s="20">
        <f t="shared" ref="P15:Q15" si="14">+P7/$C7*100</f>
        <v>168.49480752387703</v>
      </c>
      <c r="Q15" s="20">
        <f t="shared" si="14"/>
        <v>179.03315298373056</v>
      </c>
      <c r="R15" s="20">
        <f t="shared" ref="R15:U15" si="15">+R7/$C7*100</f>
        <v>178.23909921250282</v>
      </c>
      <c r="S15" s="20">
        <f t="shared" si="15"/>
        <v>181.1497381960742</v>
      </c>
      <c r="T15" s="20">
        <f t="shared" si="15"/>
        <v>185.58381934202089</v>
      </c>
      <c r="U15" s="20">
        <f t="shared" si="15"/>
        <v>196.57003112831612</v>
      </c>
    </row>
    <row r="16" spans="1:21">
      <c r="A16" s="2" t="s">
        <v>107</v>
      </c>
      <c r="B16" s="20"/>
      <c r="C16" s="2">
        <f t="shared" si="6"/>
        <v>100</v>
      </c>
      <c r="D16" s="20">
        <f t="shared" si="6"/>
        <v>117.94795313746518</v>
      </c>
      <c r="E16" s="20">
        <f t="shared" si="6"/>
        <v>129.2130948069134</v>
      </c>
      <c r="F16" s="20">
        <f t="shared" si="6"/>
        <v>98.530870422581913</v>
      </c>
      <c r="G16" s="20">
        <f t="shared" si="6"/>
        <v>104.85646040617667</v>
      </c>
      <c r="H16" s="20">
        <f t="shared" si="6"/>
        <v>102.47711438899503</v>
      </c>
      <c r="I16" s="20">
        <f t="shared" si="6"/>
        <v>111.60910642548892</v>
      </c>
      <c r="J16" s="20">
        <f t="shared" si="6"/>
        <v>107.58734645275989</v>
      </c>
      <c r="K16" s="20">
        <f t="shared" si="6"/>
        <v>107.94338430071943</v>
      </c>
      <c r="L16" s="20">
        <f t="shared" ref="L16:M16" si="16">+L8/$C8*100</f>
        <v>110.8409263612411</v>
      </c>
      <c r="M16" s="20">
        <f t="shared" si="16"/>
        <v>118.47301427228847</v>
      </c>
      <c r="N16" s="20">
        <f t="shared" ref="N16:O16" si="17">+N8/$C8*100</f>
        <v>113.41925658161054</v>
      </c>
      <c r="O16" s="20">
        <f t="shared" si="17"/>
        <v>109.48684624799081</v>
      </c>
      <c r="P16" s="20">
        <f t="shared" ref="P16:Q16" si="18">+P8/$C8*100</f>
        <v>121.08601012719357</v>
      </c>
      <c r="Q16" s="20">
        <f t="shared" si="18"/>
        <v>117.22002381476564</v>
      </c>
      <c r="R16" s="20">
        <f t="shared" ref="R16:U16" si="19">+R8/$C8*100</f>
        <v>118.75949359297584</v>
      </c>
      <c r="S16" s="20">
        <f t="shared" si="19"/>
        <v>123.25798303612221</v>
      </c>
      <c r="T16" s="20">
        <f t="shared" si="19"/>
        <v>137.72248080733476</v>
      </c>
      <c r="U16" s="20">
        <f t="shared" si="19"/>
        <v>173.16963499018766</v>
      </c>
    </row>
    <row r="17" spans="1:21">
      <c r="A17" s="2" t="s">
        <v>77</v>
      </c>
      <c r="B17" s="20">
        <f>+B9/$C9*100</f>
        <v>138.56975719171282</v>
      </c>
      <c r="C17" s="2">
        <f>+C9/$C9*100</f>
        <v>100</v>
      </c>
      <c r="D17" s="20">
        <f t="shared" ref="D17:K17" si="20">+D9/$C9*100</f>
        <v>103.11148597194853</v>
      </c>
      <c r="E17" s="20">
        <f t="shared" si="20"/>
        <v>102.99102795456744</v>
      </c>
      <c r="F17" s="20">
        <f t="shared" si="20"/>
        <v>147.86440857882616</v>
      </c>
      <c r="G17" s="20">
        <f t="shared" si="20"/>
        <v>150.9126656297739</v>
      </c>
      <c r="H17" s="20">
        <f t="shared" si="20"/>
        <v>144.12017187189917</v>
      </c>
      <c r="I17" s="20">
        <f t="shared" si="20"/>
        <v>145.07945152372471</v>
      </c>
      <c r="J17" s="20">
        <f t="shared" si="20"/>
        <v>147.16415981686691</v>
      </c>
      <c r="K17" s="20">
        <f t="shared" si="20"/>
        <v>145.46609406801952</v>
      </c>
      <c r="L17" s="20">
        <f t="shared" ref="L17:M17" si="21">+L9/$C9*100</f>
        <v>145.11371975280721</v>
      </c>
      <c r="M17" s="20">
        <f t="shared" si="21"/>
        <v>154.03915116327371</v>
      </c>
      <c r="N17" s="20">
        <f t="shared" ref="N17:O17" si="22">+N9/$C9*100</f>
        <v>155.82678587087452</v>
      </c>
      <c r="O17" s="20">
        <f t="shared" si="22"/>
        <v>155.95586436704158</v>
      </c>
      <c r="P17" s="20">
        <f t="shared" ref="P17:U17" si="23">+P9/$C9*100</f>
        <v>158.44152247857369</v>
      </c>
      <c r="Q17" s="20">
        <f t="shared" si="23"/>
        <v>161.29424212984546</v>
      </c>
      <c r="R17" s="20">
        <f t="shared" si="23"/>
        <v>144.92051628490862</v>
      </c>
      <c r="S17" s="20">
        <f t="shared" si="23"/>
        <v>154.77412967928629</v>
      </c>
      <c r="T17" s="20">
        <f t="shared" si="23"/>
        <v>175.71975926857525</v>
      </c>
      <c r="U17" s="20">
        <f t="shared" si="23"/>
        <v>185.69628691622856</v>
      </c>
    </row>
    <row r="18" spans="1:21">
      <c r="B18" s="20"/>
      <c r="D18" s="20"/>
      <c r="E18" s="20"/>
      <c r="F18" s="20"/>
      <c r="G18" s="20"/>
      <c r="H18" s="20"/>
      <c r="I18" s="20"/>
      <c r="J18" s="20"/>
      <c r="K18" s="20"/>
    </row>
    <row r="19" spans="1:21">
      <c r="A19" s="3" t="s">
        <v>86</v>
      </c>
      <c r="B19" s="20"/>
      <c r="D19" s="20"/>
      <c r="E19" s="20"/>
      <c r="F19" s="20"/>
      <c r="G19" s="20"/>
      <c r="H19" s="20"/>
      <c r="I19" s="20"/>
      <c r="J19" s="20"/>
      <c r="K19" s="20"/>
    </row>
    <row r="20" spans="1:21">
      <c r="A20" s="2" t="s">
        <v>94</v>
      </c>
      <c r="B20" s="20"/>
      <c r="D20" s="20"/>
      <c r="E20" s="20"/>
      <c r="F20" s="20"/>
      <c r="G20" s="20"/>
      <c r="H20" s="20"/>
      <c r="I20" s="20"/>
      <c r="J20" s="20"/>
      <c r="K20" s="20"/>
    </row>
    <row r="21" spans="1:21">
      <c r="A21" s="2" t="s">
        <v>109</v>
      </c>
      <c r="B21" s="20"/>
      <c r="D21" s="20"/>
      <c r="E21" s="20"/>
      <c r="F21" s="20"/>
      <c r="G21" s="20"/>
      <c r="H21" s="20"/>
      <c r="I21" s="20"/>
      <c r="J21" s="20"/>
      <c r="K21" s="20"/>
    </row>
    <row r="22" spans="1:21">
      <c r="A22" s="2" t="s">
        <v>110</v>
      </c>
      <c r="B22" s="20"/>
      <c r="D22" s="20"/>
      <c r="E22" s="20"/>
      <c r="F22" s="20"/>
      <c r="G22" s="20"/>
      <c r="H22" s="20"/>
      <c r="I22" s="20"/>
      <c r="J22" s="20"/>
      <c r="K22" s="20"/>
    </row>
    <row r="23" spans="1:21">
      <c r="A23" s="2" t="s">
        <v>13</v>
      </c>
      <c r="B23" s="20"/>
      <c r="D23" s="20"/>
      <c r="E23" s="20"/>
      <c r="F23" s="20"/>
      <c r="G23" s="20"/>
      <c r="H23" s="20"/>
      <c r="I23" s="20"/>
      <c r="J23" s="20"/>
      <c r="K23" s="20"/>
    </row>
    <row r="24" spans="1:21">
      <c r="A24" s="2" t="s">
        <v>111</v>
      </c>
      <c r="B24" s="20"/>
      <c r="D24" s="20"/>
      <c r="E24" s="20"/>
      <c r="F24" s="20"/>
      <c r="G24" s="20"/>
      <c r="H24" s="20"/>
      <c r="I24" s="20"/>
      <c r="J24" s="20"/>
      <c r="K24" s="20"/>
    </row>
    <row r="26" spans="1:21">
      <c r="A26" s="3" t="s">
        <v>112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FDD6DD5215294889AF5A1ACCA7E2B3" ma:contentTypeVersion="13" ma:contentTypeDescription="Een nieuw document maken." ma:contentTypeScope="" ma:versionID="bfa6b993b19d2851c252e11b92830512">
  <xsd:schema xmlns:xsd="http://www.w3.org/2001/XMLSchema" xmlns:xs="http://www.w3.org/2001/XMLSchema" xmlns:p="http://schemas.microsoft.com/office/2006/metadata/properties" xmlns:ns2="abe339dc-4cac-446e-aee9-dcf1d10c744b" xmlns:ns3="079c66c7-79d9-4941-9a7a-97915a0296e9" targetNamespace="http://schemas.microsoft.com/office/2006/metadata/properties" ma:root="true" ma:fieldsID="acdd0d5360ad311857cdcec3b5726de5" ns2:_="" ns3:_="">
    <xsd:import namespace="abe339dc-4cac-446e-aee9-dcf1d10c744b"/>
    <xsd:import namespace="079c66c7-79d9-4941-9a7a-97915a0296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e339dc-4cac-446e-aee9-dcf1d10c74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875e0768-be4e-4add-baa2-61b1fff7b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9c66c7-79d9-4941-9a7a-97915a0296e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79b99b7-7558-404d-b0b2-a3ab1de884b8}" ma:internalName="TaxCatchAll" ma:showField="CatchAllData" ma:web="079c66c7-79d9-4941-9a7a-97915a0296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79c66c7-79d9-4941-9a7a-97915a0296e9" xsi:nil="true"/>
    <lcf76f155ced4ddcb4097134ff3c332f xmlns="abe339dc-4cac-446e-aee9-dcf1d10c744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A360362-B5FA-43C1-BACC-0638203E12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9FAC96-B704-4A65-8376-5A6A10FD8C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e339dc-4cac-446e-aee9-dcf1d10c744b"/>
    <ds:schemaRef ds:uri="079c66c7-79d9-4941-9a7a-97915a0296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BD2161-5CCF-4685-8CF9-6A45F7FB0A3A}">
  <ds:schemaRefs>
    <ds:schemaRef ds:uri="http://schemas.microsoft.com/office/2006/metadata/properties"/>
    <ds:schemaRef ds:uri="http://schemas.microsoft.com/office/infopath/2007/PartnerControls"/>
    <ds:schemaRef ds:uri="079c66c7-79d9-4941-9a7a-97915a0296e9"/>
    <ds:schemaRef ds:uri="abe339dc-4cac-446e-aee9-dcf1d10c744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inhoud</vt:lpstr>
      <vt:lpstr>baten</vt:lpstr>
      <vt:lpstr>baten-procenten</vt:lpstr>
      <vt:lpstr>specificatie werk voor derden</vt:lpstr>
      <vt:lpstr>Lasten</vt:lpstr>
      <vt:lpstr>lasten-procenten</vt:lpstr>
      <vt:lpstr>baten ontwikkeling geindexeerd</vt:lpstr>
      <vt:lpstr>werk voor derden geindexeerd</vt:lpstr>
      <vt:lpstr>lasten ontwikkeling geindexeerd</vt:lpstr>
      <vt:lpstr>1e en 2e GS</vt:lpstr>
    </vt:vector>
  </TitlesOfParts>
  <Manager/>
  <Company>Rathenau Instituut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JanS</dc:creator>
  <cp:keywords/>
  <dc:description/>
  <cp:lastModifiedBy>Bilal Demirel</cp:lastModifiedBy>
  <cp:revision/>
  <dcterms:created xsi:type="dcterms:W3CDTF">2009-10-07T12:04:45Z</dcterms:created>
  <dcterms:modified xsi:type="dcterms:W3CDTF">2025-01-14T16:00:01Z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0x01010086FDD6DD5215294889AF5A1ACCA7E2B3</vt:lpwstr>
  </property>
  <property fmtid="{D5CDD505-2E9C-101B-9397-08002B2CF9AE}" pid="3" name="MediaServiceImageTags">
    <vt:lpwstr/>
  </property>
</Properties>
</file>